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ód. dec 31" sheetId="1" r:id="rId1"/>
    <sheet name="Mód. 09 ..... (2)" sheetId="2" r:id="rId2"/>
    <sheet name="Munka2" sheetId="3" r:id="rId3"/>
    <sheet name="Mód. 05....." sheetId="4" r:id="rId4"/>
    <sheet name="PM. 03.31.." sheetId="5" r:id="rId5"/>
    <sheet name="Összesen" sheetId="6" r:id="rId6"/>
    <sheet name="Felh" sheetId="7" r:id="rId7"/>
    <sheet name="Adósságot kel.köt." sheetId="8" r:id="rId8"/>
    <sheet name="EU" sheetId="9" r:id="rId9"/>
    <sheet name="Egyensúly 2012-2014. " sheetId="10" r:id="rId10"/>
    <sheet name="utem" sheetId="11" r:id="rId11"/>
    <sheet name="tobbeves" sheetId="12" r:id="rId12"/>
    <sheet name="közvetett támog" sheetId="13" r:id="rId13"/>
    <sheet name="Adósságot kel.köt. (2)" sheetId="14" r:id="rId14"/>
    <sheet name="Bevételek" sheetId="15" r:id="rId15"/>
    <sheet name="Kiadás" sheetId="16" r:id="rId16"/>
    <sheet name="COFOG" sheetId="17" r:id="rId17"/>
    <sheet name="Határozat" sheetId="18" r:id="rId18"/>
    <sheet name="Határozat (2)" sheetId="19" state="hidden" r:id="rId19"/>
  </sheets>
  <definedNames>
    <definedName name="_xlnm.Print_Titles" localSheetId="13">'Adósságot kel.köt. (2)'!$1:$9</definedName>
    <definedName name="_xlnm.Print_Titles" localSheetId="14">'Bevételek'!$1:$4</definedName>
    <definedName name="_xlnm.Print_Titles" localSheetId="16">'COFOG'!$1:$5</definedName>
    <definedName name="_xlnm.Print_Titles" localSheetId="9">'Egyensúly 2012-2014. '!$1:$2</definedName>
    <definedName name="_xlnm.Print_Titles" localSheetId="6">'Felh'!$1:$6</definedName>
    <definedName name="_xlnm.Print_Titles" localSheetId="15">'Kiadás'!$1:$4</definedName>
    <definedName name="_xlnm.Print_Titles" localSheetId="12">'közvetett támog'!$1:$3</definedName>
    <definedName name="_xlnm.Print_Titles" localSheetId="5">'Összesen'!$1:$4</definedName>
  </definedNames>
  <calcPr fullCalcOnLoad="1"/>
</workbook>
</file>

<file path=xl/comments15.xml><?xml version="1.0" encoding="utf-8"?>
<comments xmlns="http://schemas.openxmlformats.org/spreadsheetml/2006/main">
  <authors>
    <author>Livi</author>
  </authors>
  <commentList>
    <comment ref="A2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6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7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<sst xmlns="http://schemas.openxmlformats.org/spreadsheetml/2006/main" count="1267" uniqueCount="723">
  <si>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</si>
  <si>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</si>
  <si>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</si>
  <si>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</si>
  <si>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</si>
  <si>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</si>
  <si>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</si>
  <si>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</si>
  <si>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</si>
  <si>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</si>
  <si>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</si>
  <si>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</si>
  <si>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</si>
  <si>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</si>
  <si>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</si>
  <si>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</si>
  <si>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</si>
  <si>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</si>
  <si>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</si>
  <si>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</si>
  <si>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</si>
  <si>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</si>
  <si>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</si>
  <si>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</si>
  <si>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</si>
  <si>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</si>
  <si>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</si>
  <si>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</si>
  <si>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</si>
  <si>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</si>
  <si>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</si>
  <si>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</si>
  <si>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</si>
  <si>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</si>
  <si>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</si>
  <si>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</si>
  <si>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</si>
  <si>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</si>
  <si>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</si>
  <si>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</si>
  <si>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</si>
  <si>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</si>
  <si>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</si>
  <si>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</si>
  <si>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</si>
  <si>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</si>
  <si>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</si>
  <si>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</si>
  <si>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</si>
  <si>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</si>
  <si>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</si>
  <si>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</si>
  <si>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</si>
  <si>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</si>
  <si>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</si>
  <si>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</si>
  <si>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</si>
  <si>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</si>
  <si>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</si>
  <si>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</si>
  <si>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</si>
  <si>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</si>
  <si>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</si>
  <si>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</si>
  <si>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</si>
  <si>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</si>
  <si>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</si>
  <si>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</si>
  <si>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</si>
  <si>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</si>
  <si>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</si>
  <si>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</si>
  <si>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</si>
  <si>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</si>
  <si>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</si>
  <si>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</si>
  <si>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</si>
  <si>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</si>
  <si>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</si>
  <si>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</si>
  <si>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</si>
  <si>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</si>
  <si>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</si>
  <si>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</si>
  <si>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</si>
  <si>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</si>
  <si>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</si>
  <si>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</si>
  <si>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</si>
  <si>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</si>
  <si>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</si>
  <si>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</si>
  <si>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</si>
  <si>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</si>
  <si>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</si>
  <si>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</si>
  <si>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</si>
  <si>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</si>
  <si>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</si>
  <si>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</si>
  <si>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</si>
  <si>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</si>
  <si>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</si>
  <si>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</si>
  <si>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</si>
  <si>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</si>
  <si>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</si>
  <si>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</si>
  <si>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</si>
  <si>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</si>
  <si>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</si>
  <si>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</si>
  <si>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</si>
  <si>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</si>
  <si>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</si>
  <si>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</si>
  <si>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</si>
  <si>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</si>
  <si>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</si>
  <si>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</si>
  <si>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</si>
  <si>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</si>
  <si>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</si>
  <si>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</si>
  <si>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</si>
  <si>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</si>
  <si>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</si>
  <si>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</si>
  <si>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</si>
  <si>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</si>
  <si>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</si>
  <si>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</si>
  <si>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</si>
  <si>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</si>
  <si>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</si>
  <si>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</si>
  <si>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</si>
  <si>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</si>
  <si>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</si>
  <si>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</si>
  <si>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</si>
  <si>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</si>
  <si>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</si>
  <si>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</si>
  <si>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</si>
  <si>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</si>
  <si>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</si>
  <si>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</si>
  <si>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</si>
  <si>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</si>
  <si>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</si>
  <si>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</si>
  <si>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</si>
  <si>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</si>
  <si>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</si>
  <si>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</si>
  <si>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</si>
  <si>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</si>
  <si>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</si>
  <si>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</si>
  <si>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</si>
  <si>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</si>
  <si>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</si>
  <si>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</si>
  <si>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</si>
  <si>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</si>
  <si>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</si>
  <si>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</si>
  <si>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</si>
  <si>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</si>
  <si>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</si>
  <si>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</si>
  <si>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</si>
  <si>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</si>
  <si>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</si>
  <si>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</si>
  <si>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</si>
  <si>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</si>
  <si>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</si>
  <si>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</si>
  <si>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</si>
  <si>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</si>
  <si>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</si>
  <si>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</si>
  <si>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</si>
  <si>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</si>
  <si>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</si>
  <si>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</si>
  <si>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</si>
  <si>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</si>
  <si>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</si>
  <si>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</si>
  <si>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</si>
  <si>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</si>
  <si>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</si>
  <si>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</si>
  <si>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</si>
  <si>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</si>
  <si>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</si>
  <si>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</si>
  <si>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</si>
  <si>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</si>
  <si>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</si>
  <si>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</si>
  <si>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</si>
  <si>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</si>
  <si>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</si>
  <si>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</si>
  <si>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</si>
  <si>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</si>
  <si>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</si>
  <si>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</si>
  <si>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</si>
  <si>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</si>
  <si>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</si>
  <si>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</si>
  <si>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</si>
  <si>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</si>
  <si>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</si>
  <si>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</si>
  <si>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</si>
  <si>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</si>
  <si>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</si>
  <si>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</si>
  <si>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</si>
  <si>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</si>
  <si>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</si>
  <si>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</si>
  <si>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</si>
  <si>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</si>
  <si>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</si>
  <si>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</si>
  <si>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</si>
  <si>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</si>
  <si>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</si>
  <si>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</si>
  <si>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</si>
  <si>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</si>
  <si>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</si>
  <si>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</si>
  <si>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</si>
  <si>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</si>
  <si>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</si>
  <si>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</si>
  <si>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</si>
  <si>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</si>
  <si>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</si>
  <si>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</si>
  <si>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</si>
  <si>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</si>
  <si>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</si>
  <si>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</si>
  <si>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</si>
  <si>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</si>
  <si>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</si>
  <si>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</si>
  <si>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</si>
  <si>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</si>
  <si>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</si>
  <si>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</si>
  <si>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</si>
  <si>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</si>
  <si>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</si>
  <si>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</si>
  <si>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</si>
  <si>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</si>
  <si>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</si>
  <si>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</si>
  <si>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</si>
  <si>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</si>
  <si>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</si>
  <si>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</si>
  <si>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</si>
  <si>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</si>
  <si>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</si>
  <si>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</si>
  <si>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</si>
  <si>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</si>
  <si>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</si>
  <si>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</si>
  <si>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</si>
  <si>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</si>
  <si>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</si>
  <si>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</si>
  <si>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</si>
  <si>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</si>
  <si>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</si>
  <si>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</si>
  <si>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</si>
  <si>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</si>
  <si>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</si>
  <si>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</si>
  <si>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</si>
  <si>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</si>
  <si>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</si>
  <si>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</si>
  <si>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</si>
  <si>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</si>
  <si>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</si>
  <si>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</si>
  <si>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</si>
  <si>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</si>
  <si>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</si>
  <si>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</si>
  <si>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</si>
  <si>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</si>
  <si>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</si>
  <si>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</si>
  <si>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</si>
  <si>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</si>
  <si>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</si>
  <si>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</si>
  <si>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</si>
  <si>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</si>
  <si>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</si>
  <si>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</si>
  <si>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</si>
  <si>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</si>
  <si>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</si>
  <si>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</si>
  <si>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</si>
  <si>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</si>
  <si>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</si>
  <si>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</si>
  <si>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</si>
  <si>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</si>
  <si>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</si>
  <si>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</si>
  <si>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</si>
  <si>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</si>
  <si>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</si>
  <si>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</si>
  <si>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</si>
  <si>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</si>
  <si>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</si>
  <si>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</si>
  <si>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</si>
  <si>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</si>
  <si>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</si>
  <si>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</si>
  <si>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</si>
  <si>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</si>
  <si>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</si>
  <si>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</si>
  <si>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</si>
  <si>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</si>
  <si>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</si>
  <si>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</si>
  <si>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</si>
  <si>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</si>
  <si>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</si>
  <si>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</si>
  <si>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</si>
  <si>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</si>
  <si>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</si>
  <si>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</si>
  <si>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</si>
  <si>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</si>
  <si>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</si>
  <si>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</si>
  <si>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</si>
  <si>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</si>
  <si>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</si>
  <si>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</si>
  <si>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</si>
  <si>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</si>
  <si>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</si>
  <si>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</si>
  <si>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</si>
  <si>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</si>
  <si>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</si>
  <si>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</si>
  <si>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</si>
  <si>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</si>
  <si>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</si>
  <si>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</si>
  <si>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</si>
  <si>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</si>
  <si>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</si>
  <si>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</si>
  <si>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</si>
  <si>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</si>
  <si>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</si>
  <si>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</si>
  <si>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</si>
  <si>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</si>
  <si>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</si>
  <si>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</si>
  <si>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</si>
  <si>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</si>
  <si>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</si>
  <si>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</si>
  <si>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</si>
  <si>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</si>
  <si>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</si>
  <si>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</si>
  <si>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</si>
  <si>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</si>
  <si>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</si>
  <si>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</si>
  <si>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</si>
  <si>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</si>
  <si>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</si>
  <si>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</si>
  <si>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</si>
  <si>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</si>
  <si>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</si>
  <si>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</si>
  <si>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</si>
  <si>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</si>
  <si>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</si>
  <si>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</si>
  <si>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</si>
  <si>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</si>
  <si>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</si>
  <si>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</si>
  <si>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</si>
  <si>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</si>
  <si>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</si>
  <si>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</si>
  <si>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</si>
  <si>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</si>
  <si>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</si>
  <si>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</si>
  <si>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</si>
  <si>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</si>
  <si>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</si>
  <si>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</si>
  <si>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</si>
  <si>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</si>
  <si>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</si>
  <si>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</si>
  <si>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</si>
  <si>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</si>
  <si>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</si>
  <si>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</si>
  <si>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</si>
  <si>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</si>
  <si>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</si>
  <si>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</si>
  <si>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</si>
  <si>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</si>
  <si>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</si>
  <si>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</si>
  <si>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</si>
  <si>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</si>
  <si>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</si>
  <si>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</si>
  <si>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</si>
  <si>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</si>
  <si>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</si>
  <si>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</si>
  <si>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</si>
  <si>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</si>
  <si>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</si>
  <si>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</si>
  <si>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</si>
  <si>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</si>
  <si>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</si>
  <si>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</si>
  <si>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</si>
  <si>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</si>
  <si>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</si>
  <si>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</si>
  <si>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</si>
  <si>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</si>
  <si>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</si>
  <si>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</si>
  <si>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</si>
  <si>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</si>
  <si>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</si>
  <si>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</si>
  <si>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</si>
  <si>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</si>
  <si>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</si>
  <si>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</si>
  <si>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</si>
  <si>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</si>
  <si>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</si>
  <si>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</si>
  <si>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</si>
  <si>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</si>
  <si>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</si>
  <si>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</si>
  <si>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</si>
  <si>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</si>
  <si>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</si>
  <si>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</si>
  <si>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</si>
  <si>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</si>
  <si>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</si>
  <si>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</si>
  <si>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</si>
  <si>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</si>
  <si>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</si>
  <si>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</si>
  <si>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</si>
  <si>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</si>
  <si>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</si>
  <si>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</si>
  <si>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</si>
  <si>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</si>
  <si>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</si>
  <si>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</si>
  <si>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</si>
  <si>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</si>
  <si>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</si>
  <si>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</si>
  <si>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</si>
  <si>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</si>
  <si>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</si>
  <si>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</si>
  <si>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</si>
  <si>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</si>
  <si>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</si>
  <si>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</si>
  <si>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</si>
  <si>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</si>
  <si>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</si>
  <si>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</si>
  <si>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</si>
  <si>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Szennyvízhálózat kiépítése</t>
  </si>
  <si>
    <t>011130 Önkormányzatok és önkormányzati hivatalok jogalkotó és általános igazgatási tevékenysége (Képviselői t. díj)</t>
  </si>
  <si>
    <t xml:space="preserve"> reprezentáció</t>
  </si>
  <si>
    <t xml:space="preserve"> személyhez nem köthető reprezentáció</t>
  </si>
  <si>
    <t>082092 Közművelődés - hagyományos közösségi kulturális értékek gondozása</t>
  </si>
  <si>
    <t xml:space="preserve">   - NKA támogatás</t>
  </si>
  <si>
    <t xml:space="preserve">BÖDEHÁZA KÖZSÉG ÖNKORMÁNYZATA </t>
  </si>
  <si>
    <t>BÖDEHÁZA KÖZSÉG ÖNKORMÁNYZATA ÁLTAL VAGY HOZZÁJÁRULÁSÁVAL</t>
  </si>
  <si>
    <r>
      <t xml:space="preserve">BÖDEHÁZA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</si>
  <si>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Büki László polgármester</t>
    </r>
  </si>
  <si>
    <t>(: Büki László :)</t>
  </si>
  <si>
    <t xml:space="preserve">   - Munkaerőpiaci Alap (közfoglalkoztatás)  2016-ban induló</t>
  </si>
  <si>
    <t xml:space="preserve">   - Munkaerőpiaci Alap (közfoglalkoztatás) 2015-ről áth.</t>
  </si>
  <si>
    <t>041233 Hosszabb időtartamú közfoglalkoztatás 2015-ről áthúzódó</t>
  </si>
  <si>
    <t>041233 Hosszabb időtartamú közfoglalkoztatás 2016-ban induló</t>
  </si>
  <si>
    <t xml:space="preserve">   - Dr. Hetés Ferenc Rendelőintézet Lenti</t>
  </si>
  <si>
    <t>7b</t>
  </si>
  <si>
    <t>- szárzúzó értékesítés</t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</si>
  <si>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</si>
  <si>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Rendkívűli szoc. Tám. </t>
  </si>
  <si>
    <t>BÖDEHÁZA KÖZSÉG ÖNKORMÁNYZATA 2017. ÉVI KÖLTSÉGVETÉSÉNEK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</si>
  <si>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</si>
  <si>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</si>
  <si>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</si>
  <si>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ellátása 2017.</t>
  </si>
  <si>
    <t xml:space="preserve">   - településüzemeltetési feladatok ellátása 2017. pályázathoz</t>
  </si>
  <si>
    <t xml:space="preserve">   - falugondnok 2017.</t>
  </si>
  <si>
    <t xml:space="preserve"> - Önkormányzatnak átadás gép vásárlására pályázat</t>
  </si>
  <si>
    <t>- K914. Államháztartáson belüli megelőlegezések visszafizetése 2016</t>
  </si>
  <si>
    <t xml:space="preserve">2017. ÉVI SAJÁT BEVÉTELEI, TOVÁBBÁ ADÓSSÁGOT KELETKEZTETŐ </t>
  </si>
  <si>
    <t>2020.</t>
  </si>
  <si>
    <r>
      <t>BÖDEHÁZA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</si>
  <si>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2017. terv</t>
  </si>
  <si>
    <t>- Közös Önkormányzati Hivatal felhalmozási kiadásaihoz átadás önkormányzatnak</t>
  </si>
  <si>
    <r>
      <t>Bödeháza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</si>
  <si>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</si>
  <si>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</si>
  <si>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</si>
  <si>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 xml:space="preserve">- K914. Államháztartáson belüli megelőlegezések visszafizetése </t>
  </si>
  <si>
    <t xml:space="preserve">  - Ravatalozó felújítása</t>
  </si>
  <si>
    <r>
      <t xml:space="preserve">Bödeháza Község Önkormányzata 2017. évi közvetett támogatásai </t>
    </r>
    <r>
      <rPr>
        <i/>
        <sz val="12"/>
        <rFont val="Times New Roman"/>
        <family val="1"/>
      </rPr>
      <t>(adatok Ft-ban)</t>
    </r>
  </si>
  <si>
    <t>BÖDEHÁZA KÖZSÉG ÖNKORMÁNYZATA 2015-2017. ÉVI MŰKÖDÉSI ÉS FELHALMOZÁSI</t>
  </si>
  <si>
    <t xml:space="preserve">2015. Tény </t>
  </si>
  <si>
    <t>2016. várható tény</t>
  </si>
  <si>
    <t>Bödeháza Község Önkormányzata Képviselő-testületének 16/2017.(III.13.)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</si>
  <si>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BÖDEHÁZA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</si>
  <si>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</si>
  <si>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</si>
  <si>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</si>
  <si>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</si>
  <si>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Bödeháza Község Önkormányzata</t>
  </si>
  <si>
    <t>Polgármesteri hatáskörben történt módosítás</t>
  </si>
  <si>
    <t xml:space="preserve">adatok Ft-ban </t>
  </si>
  <si>
    <t>Bevétel:</t>
  </si>
  <si>
    <t>Kiadás:</t>
  </si>
  <si>
    <t>Előző évi maradvány:</t>
  </si>
  <si>
    <t>Tartalék:</t>
  </si>
  <si>
    <t>(:Büki László:)</t>
  </si>
  <si>
    <t>Belső átcsoportosítás:</t>
  </si>
  <si>
    <t>Terhelendő</t>
  </si>
  <si>
    <t>Tartalék</t>
  </si>
  <si>
    <t>Éves keretösszegből kiadási előirányzatok közötti átcsop.:</t>
  </si>
  <si>
    <t>Felhasznált:</t>
  </si>
  <si>
    <t>Maradt:</t>
  </si>
  <si>
    <t>Rédics, 2017. március 31.</t>
  </si>
  <si>
    <t>Államháztartásom belüli megelőlegezések, visszafizetések</t>
  </si>
  <si>
    <t>Zöldterület dologi kiad. Karbantartás, kisjavítás, szolg.</t>
  </si>
  <si>
    <t>Helyi önk. előző évi elszámolásból származó kiadások</t>
  </si>
  <si>
    <t>Jóváírandó</t>
  </si>
  <si>
    <t>2017. március 31.</t>
  </si>
  <si>
    <t>Zöldterület dologi kiad.               Karbantartás, kisjavítás, szolg.</t>
  </si>
  <si>
    <t>adatok  Ft-ban</t>
  </si>
  <si>
    <t>Rédics, 2017. május 15.</t>
  </si>
  <si>
    <t>- Medicopter Alapítvány támogatása</t>
  </si>
  <si>
    <t>23a</t>
  </si>
  <si>
    <t>23b</t>
  </si>
  <si>
    <t>Egyéb felhalmozási célú támogatások államháztartáson kívülre</t>
  </si>
  <si>
    <t xml:space="preserve"> - Rédicsi Iskolakörzet Gyermekeiért Alapítvány támogatása</t>
  </si>
  <si>
    <t>Egyéb működési célú támogatások államháztartáson kívülre</t>
  </si>
  <si>
    <t>- Nem nevesített civil szervezetek</t>
  </si>
  <si>
    <t>Bödeháza Község Önkormányzata 2017. évi költségvetésének módosítása 
2017. május 27-től</t>
  </si>
  <si>
    <t>O</t>
  </si>
  <si>
    <t>Q</t>
  </si>
  <si>
    <t>"</t>
  </si>
  <si>
    <t>- Önk. jogalkotás és ált. ig. ÁFA</t>
  </si>
  <si>
    <t>- Önk. jogalkotás és ált. ig. nettó</t>
  </si>
  <si>
    <t>-  Közművelődés ÁFA</t>
  </si>
  <si>
    <t>-  Közművelődés nettó</t>
  </si>
  <si>
    <t>Egyéb működési célú támogatások államháztartáson belülről</t>
  </si>
  <si>
    <t>-  Megyei önkormányzattól rendezvényre</t>
  </si>
  <si>
    <t xml:space="preserve">   - megyei önkormányzattól búcsúi rendezvényre</t>
  </si>
  <si>
    <t>Átcsoportosítás keret terhére:</t>
  </si>
  <si>
    <t>Előirányzat-átcsoportosítási keret döntés előtt:</t>
  </si>
  <si>
    <t>Keretösszeg maradványa</t>
  </si>
  <si>
    <t>- Polgármester béremelés különbözet támogatása</t>
  </si>
  <si>
    <t>Müködési célú költségvetési tám.</t>
  </si>
  <si>
    <t xml:space="preserve"> Polgármesteri illetmény különb.</t>
  </si>
  <si>
    <t xml:space="preserve">Lakossági víz-és csatorna szolg. </t>
  </si>
  <si>
    <t>Egyéb működési bevétel (áramdíj visszatérítés)</t>
  </si>
  <si>
    <t xml:space="preserve">  '- Költségek visszatérítései</t>
  </si>
  <si>
    <t>Működési célú pénzeszköz átadás ÁHT kívűlre :</t>
  </si>
  <si>
    <t xml:space="preserve">VÍZMŰ Zrt vízdíj támog. </t>
  </si>
  <si>
    <t>Összesen:</t>
  </si>
  <si>
    <t xml:space="preserve">   - ZALAVÍZ Zrt. vizdíj támogatás 2017. évi</t>
  </si>
  <si>
    <t>Rendkívűli szociális támogatás</t>
  </si>
  <si>
    <t>Rendkívűli szociális tüzifa</t>
  </si>
  <si>
    <t xml:space="preserve">Ellátottak pénzbeni jutt. </t>
  </si>
  <si>
    <t>Szociális célú tüzifa</t>
  </si>
  <si>
    <t>Intézményen kívűli gyermekétkeztetés:</t>
  </si>
  <si>
    <t>Dologi kiadás</t>
  </si>
  <si>
    <t>Dologi kiadás ÁFA</t>
  </si>
  <si>
    <t>Rsz. Gyermekvéd. Kedv. Részesülők természetbeni jutt.</t>
  </si>
  <si>
    <t>Bödeháza Község Önkormányzata 2017. évi költségvetésének módosítása 
2017. október    -től</t>
  </si>
  <si>
    <t>2017. augusztus 31.</t>
  </si>
  <si>
    <t>Egyéb mük.célú tám. ÁHT belül</t>
  </si>
  <si>
    <t>Fejezettől Erzsébet utalvány</t>
  </si>
  <si>
    <t>Sírhely bevétel</t>
  </si>
  <si>
    <t>Szolgáltatások ellenértéke</t>
  </si>
  <si>
    <t>Könyvtári szolgáltatások</t>
  </si>
  <si>
    <t>Személyi juttatás</t>
  </si>
  <si>
    <t>Munkáltsatót terh. Járulék</t>
  </si>
  <si>
    <t>Rédics, 2017. október 16.</t>
  </si>
  <si>
    <t>Rédics, 2017. augusztus 31.</t>
  </si>
  <si>
    <t>Beruházás</t>
  </si>
  <si>
    <t>Damilos kasza vásárlás nettó ktg</t>
  </si>
  <si>
    <t>Damilos kasza vásárlás áfa</t>
  </si>
  <si>
    <t>Fa hirdetőtábla nettó kiadás</t>
  </si>
  <si>
    <t>Fa hirdetőtábla áfa</t>
  </si>
  <si>
    <t>Konyhaszekrény nettó kiadás</t>
  </si>
  <si>
    <t>Konyhaszekrény áfa</t>
  </si>
  <si>
    <t>Szociális étkeztetés</t>
  </si>
  <si>
    <t xml:space="preserve">   - Egyéb költségvisszatérítés (áramdíj)</t>
  </si>
  <si>
    <t xml:space="preserve"> Közutak, hidak, alagutak üzemeltetése, fenntartása</t>
  </si>
  <si>
    <t>Mód. 11.04.</t>
  </si>
  <si>
    <t>Mód. 12.31.</t>
  </si>
  <si>
    <t xml:space="preserve">   - Kerekítési különbözet</t>
  </si>
  <si>
    <t xml:space="preserve">  -Kistelep.önk.alacsony összegű fejleszt.tám.</t>
  </si>
  <si>
    <t xml:space="preserve">  - Közép és Kelet-eu.Tört.és Társ.Kut.Közal. I.vh emlékmű</t>
  </si>
  <si>
    <t>106020 Lakásfenntarással, lakhatással összefűggő kiadások</t>
  </si>
  <si>
    <t>- Települési Arculati Kézikönyv</t>
  </si>
  <si>
    <t>Bödeháza Község Önkormányzata 2017. évi költségvetésének módosítása 
2017. december 31.</t>
  </si>
  <si>
    <t xml:space="preserve">  -Településképi Arculati Kézikönyv</t>
  </si>
  <si>
    <t>Immateriális javak - Településképi Arculati Kézikönyv készítése</t>
  </si>
  <si>
    <t>Felhalm.célú önk.tám</t>
  </si>
  <si>
    <t>Kistelep.önk.alacsony összegű tám.</t>
  </si>
  <si>
    <t xml:space="preserve">Egyéb működési bevétel </t>
  </si>
  <si>
    <t>Bevétel.</t>
  </si>
  <si>
    <t>Egyéb működési bevét.</t>
  </si>
  <si>
    <t>Kiadások visszatérítése</t>
  </si>
  <si>
    <t>Felhalm.célú átvett pénzesz.civil, nonpr.szervtől</t>
  </si>
  <si>
    <t>I.vh.emlékmű felújítása</t>
  </si>
  <si>
    <t>Államháztartáson belüli megelőlegezések</t>
  </si>
  <si>
    <t>Államháztartáson belüli megelőlegezések visszafizetése</t>
  </si>
  <si>
    <t>I.vh.emlékmű felújítás nettó kiad</t>
  </si>
  <si>
    <t>I.vh.emlékmű felújítás áfa kiad</t>
  </si>
  <si>
    <t>Ellátási díjak bevétele szoc.étk.tér.dij</t>
  </si>
  <si>
    <t xml:space="preserve">Személyi juttatás </t>
  </si>
  <si>
    <t>Munkáltatót terhelő jár.</t>
  </si>
  <si>
    <t>Közutak, hidak,üzem. Fennt.nettó kia.</t>
  </si>
  <si>
    <t>Közutak, hidak,üzem. Fennt.Áfa kia.</t>
  </si>
  <si>
    <t>Ár-és belvíz.véd.nettó kiad.</t>
  </si>
  <si>
    <t>Ár-és belvíz.véd.Áfa kiad.</t>
  </si>
  <si>
    <t>Intézményen kívűli gyermekétk.áfa kiad</t>
  </si>
  <si>
    <t>Intézményen kívűli gyermekétk.nettó kiad</t>
  </si>
  <si>
    <t>Lakásfennt.lakhat. Nettó kiad</t>
  </si>
  <si>
    <t>Lakásfennt.lakhat. Áfa kiad</t>
  </si>
  <si>
    <t>Ellátottak tám.szociális tűzifa</t>
  </si>
  <si>
    <t>Szociális étkeztetés nettó kiad</t>
  </si>
  <si>
    <t>Szociális étkeztetés áfa kiad.</t>
  </si>
  <si>
    <t>Önk. Jog.és ált.ig.nettó kiad</t>
  </si>
  <si>
    <t>Önk. Jog.és ált.ig.Áfa kiad</t>
  </si>
  <si>
    <t>Rédics, 2018. február 19.</t>
  </si>
  <si>
    <t>Fa hirdetőtábla nettó kiad</t>
  </si>
  <si>
    <t>Fa hirdetőtábla áfa, kiad</t>
  </si>
  <si>
    <t>Önk. Jog.és ált.ig.kötelező fel.</t>
  </si>
  <si>
    <t>Önk. Jog.és ált.ig.önkéntváll. fel.</t>
  </si>
  <si>
    <t>Damilos kasza vás. nettó kiad</t>
  </si>
  <si>
    <t>Damilos kasza vás. áfa kiad</t>
  </si>
  <si>
    <t>Településképi arculati kézikönyv készítés</t>
  </si>
  <si>
    <t>Dologi áfa kiad</t>
  </si>
  <si>
    <t>Önk. Jog.és ált.ig.önkéntváll. fel.repr. Áfa</t>
  </si>
  <si>
    <t xml:space="preserve"> - I. világháborús emlékmű felújítása</t>
  </si>
  <si>
    <t>5a</t>
  </si>
  <si>
    <t>5b</t>
  </si>
  <si>
    <t>5c</t>
  </si>
  <si>
    <t xml:space="preserve"> - Damilos kasza</t>
  </si>
  <si>
    <t xml:space="preserve"> - Fa hirdető tábla</t>
  </si>
  <si>
    <t xml:space="preserve"> - Konyhaszekrény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</si>
  <si>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</si>
  <si>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</si>
  <si>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</si>
  <si>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</si>
  <si>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</si>
  <si>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</si>
  <si>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</si>
  <si>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</si>
  <si>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</si>
  <si>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</si>
  <si>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3a</t>
  </si>
  <si>
    <t>3b</t>
  </si>
  <si>
    <t>5d</t>
  </si>
  <si>
    <t>12a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</si>
</sst>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4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8" borderId="7" applyNumberFormat="0" applyFont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2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8" fillId="0" borderId="0" xfId="64" applyFont="1" applyAlignment="1">
      <alignment wrapText="1"/>
      <protection/>
    </xf>
    <xf numFmtId="0" fontId="89" fillId="0" borderId="0" xfId="64" applyFont="1">
      <alignment/>
      <protection/>
    </xf>
    <xf numFmtId="0" fontId="90" fillId="0" borderId="10" xfId="64" applyFont="1" applyBorder="1">
      <alignment/>
      <protection/>
    </xf>
    <xf numFmtId="0" fontId="90" fillId="0" borderId="0" xfId="64" applyFont="1">
      <alignment/>
      <protection/>
    </xf>
    <xf numFmtId="3" fontId="91" fillId="0" borderId="0" xfId="64" applyNumberFormat="1" applyFont="1" applyAlignment="1">
      <alignment vertical="center"/>
      <protection/>
    </xf>
    <xf numFmtId="3" fontId="92" fillId="0" borderId="11" xfId="64" applyNumberFormat="1" applyFont="1" applyBorder="1" applyAlignment="1">
      <alignment horizontal="left" vertical="center" wrapText="1"/>
      <protection/>
    </xf>
    <xf numFmtId="3" fontId="93" fillId="0" borderId="10" xfId="64" applyNumberFormat="1" applyFont="1" applyBorder="1" applyAlignment="1">
      <alignment horizontal="center" vertical="center" wrapText="1"/>
      <protection/>
    </xf>
    <xf numFmtId="3" fontId="88" fillId="0" borderId="0" xfId="64" applyNumberFormat="1" applyFont="1" applyAlignment="1">
      <alignment wrapText="1"/>
      <protection/>
    </xf>
    <xf numFmtId="3" fontId="88" fillId="0" borderId="0" xfId="64" applyNumberFormat="1" applyFont="1">
      <alignment/>
      <protection/>
    </xf>
    <xf numFmtId="3" fontId="88" fillId="0" borderId="10" xfId="64" applyNumberFormat="1" applyFont="1" applyBorder="1" applyAlignment="1">
      <alignment wrapText="1"/>
      <protection/>
    </xf>
    <xf numFmtId="3" fontId="89" fillId="0" borderId="10" xfId="64" applyNumberFormat="1" applyFont="1" applyBorder="1">
      <alignment/>
      <protection/>
    </xf>
    <xf numFmtId="3" fontId="89" fillId="0" borderId="0" xfId="64" applyNumberFormat="1" applyFont="1">
      <alignment/>
      <protection/>
    </xf>
    <xf numFmtId="3" fontId="88" fillId="0" borderId="10" xfId="64" applyNumberFormat="1" applyFont="1" applyBorder="1" applyAlignment="1">
      <alignment vertical="center" wrapText="1"/>
      <protection/>
    </xf>
    <xf numFmtId="3" fontId="93" fillId="0" borderId="10" xfId="64" applyNumberFormat="1" applyFont="1" applyBorder="1" applyAlignment="1">
      <alignment wrapText="1"/>
      <protection/>
    </xf>
    <xf numFmtId="3" fontId="90" fillId="0" borderId="10" xfId="64" applyNumberFormat="1" applyFont="1" applyBorder="1">
      <alignment/>
      <protection/>
    </xf>
    <xf numFmtId="3" fontId="90" fillId="0" borderId="0" xfId="64" applyNumberFormat="1" applyFont="1">
      <alignment/>
      <protection/>
    </xf>
    <xf numFmtId="3" fontId="93" fillId="0" borderId="10" xfId="64" applyNumberFormat="1" applyFont="1" applyBorder="1" applyAlignment="1">
      <alignment vertical="center" wrapText="1"/>
      <protection/>
    </xf>
    <xf numFmtId="3" fontId="93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9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90" fillId="0" borderId="10" xfId="64" applyFont="1" applyBorder="1" applyAlignment="1">
      <alignment wrapText="1"/>
      <protection/>
    </xf>
    <xf numFmtId="0" fontId="90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9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3" fillId="0" borderId="0" xfId="64" applyNumberFormat="1" applyFont="1" applyBorder="1" applyAlignment="1">
      <alignment vertical="center" wrapText="1"/>
      <protection/>
    </xf>
    <xf numFmtId="3" fontId="90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4" fillId="0" borderId="10" xfId="70" applyFont="1" applyFill="1" applyBorder="1" applyAlignment="1" quotePrefix="1">
      <alignment wrapText="1"/>
      <protection/>
    </xf>
    <xf numFmtId="0" fontId="94" fillId="0" borderId="10" xfId="70" applyFont="1" applyFill="1" applyBorder="1" applyAlignment="1">
      <alignment wrapText="1"/>
      <protection/>
    </xf>
    <xf numFmtId="0" fontId="94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5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3" fillId="0" borderId="14" xfId="64" applyNumberFormat="1" applyFont="1" applyBorder="1" applyAlignment="1">
      <alignment horizontal="center" vertical="center" wrapText="1"/>
      <protection/>
    </xf>
    <xf numFmtId="0" fontId="95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left" vertical="center" wrapText="1"/>
      <protection/>
    </xf>
    <xf numFmtId="3" fontId="92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2" fillId="0" borderId="0" xfId="64" applyNumberFormat="1" applyFont="1" applyBorder="1" applyAlignment="1">
      <alignment horizontal="left" vertical="center" wrapText="1"/>
      <protection/>
    </xf>
    <xf numFmtId="3" fontId="96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5" fillId="0" borderId="10" xfId="0" applyNumberFormat="1" applyFont="1" applyFill="1" applyBorder="1" applyAlignment="1">
      <alignment vertical="center" wrapText="1"/>
    </xf>
    <xf numFmtId="0" fontId="4" fillId="0" borderId="10" xfId="70" applyFont="1" applyFill="1" applyBorder="1" applyAlignment="1">
      <alignment/>
      <protection/>
    </xf>
    <xf numFmtId="0" fontId="87" fillId="0" borderId="0" xfId="0" applyFont="1" applyAlignment="1">
      <alignment horizontal="center"/>
    </xf>
    <xf numFmtId="3" fontId="95" fillId="0" borderId="10" xfId="70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89" fillId="0" borderId="0" xfId="64" applyFont="1" applyAlignment="1">
      <alignment horizontal="right"/>
      <protection/>
    </xf>
    <xf numFmtId="0" fontId="97" fillId="0" borderId="0" xfId="0" applyFont="1" applyAlignment="1">
      <alignment horizontal="center"/>
    </xf>
    <xf numFmtId="3" fontId="97" fillId="0" borderId="10" xfId="0" applyNumberFormat="1" applyFont="1" applyFill="1" applyBorder="1" applyAlignment="1">
      <alignment vertical="center" wrapText="1"/>
    </xf>
    <xf numFmtId="3" fontId="98" fillId="0" borderId="10" xfId="70" applyNumberFormat="1" applyFont="1" applyFill="1" applyBorder="1" applyAlignment="1">
      <alignment wrapText="1"/>
      <protection/>
    </xf>
    <xf numFmtId="3" fontId="95" fillId="0" borderId="10" xfId="70" applyNumberFormat="1" applyFont="1" applyFill="1" applyBorder="1" applyAlignment="1">
      <alignment wrapText="1"/>
      <protection/>
    </xf>
    <xf numFmtId="3" fontId="95" fillId="0" borderId="0" xfId="0" applyNumberFormat="1" applyFont="1" applyAlignment="1">
      <alignment horizontal="right"/>
    </xf>
    <xf numFmtId="3" fontId="95" fillId="33" borderId="10" xfId="70" applyNumberFormat="1" applyFont="1" applyFill="1" applyBorder="1" applyAlignment="1">
      <alignment horizontal="right" vertical="center" wrapText="1"/>
      <protection/>
    </xf>
    <xf numFmtId="0" fontId="82" fillId="0" borderId="0" xfId="0" applyFont="1" applyFill="1" applyAlignment="1">
      <alignment/>
    </xf>
    <xf numFmtId="3" fontId="82" fillId="0" borderId="0" xfId="0" applyNumberFormat="1" applyFont="1" applyFill="1" applyAlignment="1">
      <alignment/>
    </xf>
    <xf numFmtId="0" fontId="87" fillId="0" borderId="0" xfId="0" applyFont="1" applyFill="1" applyAlignment="1">
      <alignment/>
    </xf>
    <xf numFmtId="0" fontId="82" fillId="0" borderId="0" xfId="0" applyFont="1" applyAlignment="1">
      <alignment/>
    </xf>
    <xf numFmtId="3" fontId="82" fillId="0" borderId="0" xfId="0" applyNumberFormat="1" applyFont="1" applyAlignment="1">
      <alignment/>
    </xf>
    <xf numFmtId="0" fontId="99" fillId="0" borderId="0" xfId="0" applyFont="1" applyAlignment="1">
      <alignment/>
    </xf>
    <xf numFmtId="3" fontId="99" fillId="0" borderId="0" xfId="0" applyNumberFormat="1" applyFont="1" applyAlignment="1">
      <alignment/>
    </xf>
    <xf numFmtId="0" fontId="82" fillId="0" borderId="0" xfId="0" applyFont="1" applyBorder="1" applyAlignment="1">
      <alignment/>
    </xf>
    <xf numFmtId="0" fontId="0" fillId="0" borderId="0" xfId="0" applyBorder="1" applyAlignment="1">
      <alignment/>
    </xf>
    <xf numFmtId="0" fontId="82" fillId="0" borderId="11" xfId="0" applyFont="1" applyBorder="1" applyAlignment="1">
      <alignment/>
    </xf>
    <xf numFmtId="3" fontId="82" fillId="0" borderId="11" xfId="0" applyNumberFormat="1" applyFont="1" applyBorder="1" applyAlignment="1">
      <alignment/>
    </xf>
    <xf numFmtId="0" fontId="100" fillId="0" borderId="0" xfId="0" applyFont="1" applyAlignment="1">
      <alignment/>
    </xf>
    <xf numFmtId="3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0" fontId="28" fillId="0" borderId="0" xfId="69" applyFont="1" applyFill="1" applyBorder="1">
      <alignment/>
      <protection/>
    </xf>
    <xf numFmtId="3" fontId="28" fillId="0" borderId="0" xfId="69" applyNumberFormat="1" applyFont="1" applyFill="1" applyBorder="1">
      <alignment/>
      <protection/>
    </xf>
    <xf numFmtId="0" fontId="28" fillId="0" borderId="0" xfId="69" applyFont="1" applyFill="1" applyBorder="1" applyAlignment="1">
      <alignment horizontal="left" wrapText="1"/>
      <protection/>
    </xf>
    <xf numFmtId="3" fontId="28" fillId="0" borderId="0" xfId="69" applyNumberFormat="1" applyFont="1" applyFill="1" applyBorder="1" applyAlignment="1">
      <alignment horizontal="left" wrapText="1"/>
      <protection/>
    </xf>
    <xf numFmtId="0" fontId="29" fillId="0" borderId="0" xfId="69" applyFont="1" applyFill="1" applyBorder="1">
      <alignment/>
      <protection/>
    </xf>
    <xf numFmtId="0" fontId="101" fillId="0" borderId="0" xfId="0" applyFont="1" applyBorder="1" applyAlignment="1">
      <alignment/>
    </xf>
    <xf numFmtId="3" fontId="29" fillId="0" borderId="0" xfId="69" applyNumberFormat="1" applyFont="1" applyFill="1" applyBorder="1">
      <alignment/>
      <protection/>
    </xf>
    <xf numFmtId="0" fontId="29" fillId="0" borderId="0" xfId="69" applyFont="1" applyFill="1" applyBorder="1" applyAlignment="1">
      <alignment horizontal="left" wrapText="1"/>
      <protection/>
    </xf>
    <xf numFmtId="3" fontId="29" fillId="0" borderId="0" xfId="69" applyNumberFormat="1" applyFont="1" applyFill="1" applyBorder="1" applyAlignment="1">
      <alignment horizontal="left" wrapText="1"/>
      <protection/>
    </xf>
    <xf numFmtId="0" fontId="28" fillId="0" borderId="11" xfId="69" applyFont="1" applyFill="1" applyBorder="1">
      <alignment/>
      <protection/>
    </xf>
    <xf numFmtId="0" fontId="0" fillId="0" borderId="11" xfId="0" applyBorder="1" applyAlignment="1">
      <alignment/>
    </xf>
    <xf numFmtId="3" fontId="28" fillId="0" borderId="11" xfId="69" applyNumberFormat="1" applyFont="1" applyFill="1" applyBorder="1">
      <alignment/>
      <protection/>
    </xf>
    <xf numFmtId="0" fontId="28" fillId="0" borderId="11" xfId="69" applyFont="1" applyFill="1" applyBorder="1" applyAlignment="1">
      <alignment horizontal="left" wrapText="1"/>
      <protection/>
    </xf>
    <xf numFmtId="3" fontId="28" fillId="0" borderId="11" xfId="69" applyNumberFormat="1" applyFont="1" applyFill="1" applyBorder="1" applyAlignment="1">
      <alignment horizontal="right" wrapText="1"/>
      <protection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30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0" fontId="30" fillId="0" borderId="0" xfId="69" applyFont="1" applyBorder="1" applyAlignment="1">
      <alignment/>
      <protection/>
    </xf>
    <xf numFmtId="3" fontId="28" fillId="0" borderId="0" xfId="0" applyNumberFormat="1" applyFont="1" applyAlignment="1">
      <alignment/>
    </xf>
    <xf numFmtId="0" fontId="28" fillId="0" borderId="0" xfId="69" applyFont="1" applyFill="1">
      <alignment/>
      <protection/>
    </xf>
    <xf numFmtId="0" fontId="28" fillId="0" borderId="0" xfId="69" applyFont="1" applyAlignment="1">
      <alignment horizontal="right"/>
      <protection/>
    </xf>
    <xf numFmtId="0" fontId="102" fillId="0" borderId="0" xfId="0" applyFont="1" applyAlignment="1">
      <alignment/>
    </xf>
    <xf numFmtId="3" fontId="28" fillId="0" borderId="0" xfId="69" applyNumberFormat="1" applyFont="1">
      <alignment/>
      <protection/>
    </xf>
    <xf numFmtId="0" fontId="22" fillId="0" borderId="0" xfId="69" applyFont="1" applyFill="1" applyBorder="1">
      <alignment/>
      <protection/>
    </xf>
    <xf numFmtId="3" fontId="22" fillId="0" borderId="0" xfId="69" applyNumberFormat="1" applyFont="1" applyFill="1" applyBorder="1">
      <alignment/>
      <protection/>
    </xf>
    <xf numFmtId="0" fontId="22" fillId="0" borderId="0" xfId="69" applyFont="1" applyFill="1" applyBorder="1" applyAlignment="1">
      <alignment horizontal="left" wrapText="1"/>
      <protection/>
    </xf>
    <xf numFmtId="0" fontId="103" fillId="0" borderId="0" xfId="0" applyFont="1" applyAlignment="1">
      <alignment/>
    </xf>
    <xf numFmtId="3" fontId="104" fillId="0" borderId="0" xfId="0" applyNumberFormat="1" applyFont="1" applyAlignment="1">
      <alignment/>
    </xf>
    <xf numFmtId="0" fontId="87" fillId="0" borderId="0" xfId="0" applyFont="1" applyBorder="1" applyAlignment="1">
      <alignment/>
    </xf>
    <xf numFmtId="3" fontId="87" fillId="0" borderId="0" xfId="0" applyNumberFormat="1" applyFont="1" applyBorder="1" applyAlignment="1">
      <alignment/>
    </xf>
    <xf numFmtId="0" fontId="4" fillId="0" borderId="0" xfId="69" applyFont="1" applyFill="1" applyBorder="1" applyAlignment="1">
      <alignment horizontal="left"/>
      <protection/>
    </xf>
    <xf numFmtId="0" fontId="105" fillId="0" borderId="0" xfId="0" applyFont="1" applyAlignment="1">
      <alignment/>
    </xf>
    <xf numFmtId="3" fontId="4" fillId="0" borderId="0" xfId="69" applyNumberFormat="1" applyFont="1" applyFill="1" applyBorder="1">
      <alignment/>
      <protection/>
    </xf>
    <xf numFmtId="3" fontId="87" fillId="0" borderId="11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91" fillId="0" borderId="0" xfId="0" applyFont="1" applyBorder="1" applyAlignment="1">
      <alignment/>
    </xf>
    <xf numFmtId="3" fontId="4" fillId="0" borderId="11" xfId="69" applyNumberFormat="1" applyFont="1" applyFill="1" applyBorder="1" applyAlignment="1">
      <alignment vertical="center"/>
      <protection/>
    </xf>
    <xf numFmtId="0" fontId="87" fillId="0" borderId="0" xfId="0" applyFont="1" applyBorder="1" applyAlignment="1">
      <alignment vertical="center"/>
    </xf>
    <xf numFmtId="0" fontId="105" fillId="0" borderId="0" xfId="0" applyFont="1" applyBorder="1" applyAlignment="1">
      <alignment/>
    </xf>
    <xf numFmtId="3" fontId="4" fillId="0" borderId="0" xfId="69" applyNumberFormat="1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horizontal="left" vertical="center" wrapText="1"/>
      <protection/>
    </xf>
    <xf numFmtId="3" fontId="4" fillId="0" borderId="15" xfId="69" applyNumberFormat="1" applyFont="1" applyFill="1" applyBorder="1" applyAlignment="1">
      <alignment vertical="center"/>
      <protection/>
    </xf>
    <xf numFmtId="0" fontId="4" fillId="0" borderId="15" xfId="69" applyFont="1" applyFill="1" applyBorder="1" applyAlignment="1">
      <alignment horizontal="left" vertical="center" wrapText="1"/>
      <protection/>
    </xf>
    <xf numFmtId="3" fontId="87" fillId="0" borderId="15" xfId="0" applyNumberFormat="1" applyFont="1" applyBorder="1" applyAlignment="1">
      <alignment/>
    </xf>
    <xf numFmtId="0" fontId="22" fillId="0" borderId="0" xfId="69" applyFont="1">
      <alignment/>
      <protection/>
    </xf>
    <xf numFmtId="3" fontId="22" fillId="0" borderId="0" xfId="69" applyNumberFormat="1" applyFont="1" applyBorder="1">
      <alignment/>
      <protection/>
    </xf>
    <xf numFmtId="0" fontId="21" fillId="0" borderId="0" xfId="69" applyFont="1" applyBorder="1">
      <alignment/>
      <protection/>
    </xf>
    <xf numFmtId="3" fontId="22" fillId="0" borderId="0" xfId="69" applyNumberFormat="1" applyFont="1" applyBorder="1" applyAlignment="1">
      <alignment/>
      <protection/>
    </xf>
    <xf numFmtId="3" fontId="103" fillId="0" borderId="0" xfId="0" applyNumberFormat="1" applyFont="1" applyAlignment="1">
      <alignment/>
    </xf>
    <xf numFmtId="0" fontId="104" fillId="0" borderId="0" xfId="0" applyFont="1" applyBorder="1" applyAlignment="1">
      <alignment/>
    </xf>
    <xf numFmtId="0" fontId="22" fillId="0" borderId="0" xfId="69" applyFont="1" applyFill="1" applyBorder="1" applyAlignment="1">
      <alignment horizontal="left"/>
      <protection/>
    </xf>
    <xf numFmtId="3" fontId="82" fillId="0" borderId="0" xfId="0" applyNumberFormat="1" applyFont="1" applyBorder="1" applyAlignment="1">
      <alignment/>
    </xf>
    <xf numFmtId="3" fontId="28" fillId="0" borderId="0" xfId="69" applyNumberFormat="1" applyFont="1" applyFill="1" applyBorder="1" applyAlignment="1">
      <alignment horizontal="right" wrapText="1"/>
      <protection/>
    </xf>
    <xf numFmtId="6" fontId="22" fillId="0" borderId="0" xfId="69" applyNumberFormat="1" applyFont="1" applyFill="1" applyBorder="1" applyAlignment="1">
      <alignment horizontal="left" wrapText="1"/>
      <protection/>
    </xf>
    <xf numFmtId="6" fontId="22" fillId="0" borderId="0" xfId="69" applyNumberFormat="1" applyFont="1" applyFill="1" applyBorder="1" applyAlignment="1">
      <alignment wrapText="1"/>
      <protection/>
    </xf>
    <xf numFmtId="3" fontId="4" fillId="0" borderId="0" xfId="0" applyNumberFormat="1" applyFont="1" applyAlignment="1">
      <alignment/>
    </xf>
    <xf numFmtId="0" fontId="91" fillId="0" borderId="0" xfId="0" applyFont="1" applyAlignment="1">
      <alignment/>
    </xf>
    <xf numFmtId="3" fontId="91" fillId="0" borderId="0" xfId="0" applyNumberFormat="1" applyFont="1" applyAlignment="1">
      <alignment/>
    </xf>
    <xf numFmtId="0" fontId="87" fillId="0" borderId="11" xfId="0" applyFont="1" applyBorder="1" applyAlignment="1">
      <alignment/>
    </xf>
    <xf numFmtId="0" fontId="87" fillId="0" borderId="11" xfId="0" applyFont="1" applyFill="1" applyBorder="1" applyAlignment="1">
      <alignment horizontal="left"/>
    </xf>
    <xf numFmtId="0" fontId="87" fillId="0" borderId="15" xfId="0" applyFont="1" applyBorder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3" fontId="95" fillId="0" borderId="11" xfId="0" applyNumberFormat="1" applyFont="1" applyBorder="1" applyAlignment="1">
      <alignment/>
    </xf>
    <xf numFmtId="0" fontId="87" fillId="0" borderId="15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3" fontId="87" fillId="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0" fontId="87" fillId="0" borderId="11" xfId="0" applyFont="1" applyFill="1" applyBorder="1" applyAlignment="1">
      <alignment horizontal="center"/>
    </xf>
    <xf numFmtId="0" fontId="4" fillId="0" borderId="0" xfId="69" applyFont="1">
      <alignment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0" fontId="4" fillId="0" borderId="0" xfId="69" applyFont="1" applyAlignment="1">
      <alignment horizontal="right"/>
      <protection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0" fontId="4" fillId="0" borderId="15" xfId="69" applyFont="1" applyFill="1" applyBorder="1" applyAlignment="1">
      <alignment horizontal="lef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7" fillId="0" borderId="15" xfId="0" applyFont="1" applyFill="1" applyBorder="1" applyAlignment="1">
      <alignment horizontal="center"/>
    </xf>
    <xf numFmtId="0" fontId="106" fillId="0" borderId="0" xfId="0" applyFont="1" applyAlignment="1">
      <alignment/>
    </xf>
    <xf numFmtId="3" fontId="106" fillId="0" borderId="0" xfId="0" applyNumberFormat="1" applyFont="1" applyAlignment="1">
      <alignment/>
    </xf>
    <xf numFmtId="0" fontId="5" fillId="0" borderId="0" xfId="69" applyFont="1" applyFill="1" applyBorder="1">
      <alignment/>
      <protection/>
    </xf>
    <xf numFmtId="0" fontId="107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0" fontId="108" fillId="0" borderId="0" xfId="0" applyFont="1" applyAlignment="1">
      <alignment/>
    </xf>
    <xf numFmtId="3" fontId="91" fillId="0" borderId="0" xfId="0" applyNumberFormat="1" applyFont="1" applyBorder="1" applyAlignment="1">
      <alignment/>
    </xf>
    <xf numFmtId="0" fontId="95" fillId="0" borderId="0" xfId="0" applyFont="1" applyFill="1" applyAlignment="1">
      <alignment/>
    </xf>
    <xf numFmtId="0" fontId="87" fillId="0" borderId="0" xfId="0" applyFont="1" applyBorder="1" applyAlignment="1">
      <alignment horizontal="left" vertical="center" wrapText="1"/>
    </xf>
    <xf numFmtId="0" fontId="4" fillId="0" borderId="11" xfId="69" applyFont="1" applyFill="1" applyBorder="1" applyAlignment="1">
      <alignment horizontal="left" vertical="center" wrapText="1"/>
      <protection/>
    </xf>
    <xf numFmtId="0" fontId="87" fillId="0" borderId="11" xfId="0" applyFont="1" applyBorder="1" applyAlignment="1">
      <alignment horizontal="left" vertical="center" wrapText="1"/>
    </xf>
    <xf numFmtId="0" fontId="87" fillId="0" borderId="0" xfId="0" applyFont="1" applyFill="1" applyAlignment="1">
      <alignment horizontal="left"/>
    </xf>
    <xf numFmtId="0" fontId="87" fillId="0" borderId="16" xfId="0" applyFont="1" applyBorder="1" applyAlignment="1">
      <alignment/>
    </xf>
    <xf numFmtId="3" fontId="87" fillId="0" borderId="16" xfId="0" applyNumberFormat="1" applyFont="1" applyBorder="1" applyAlignment="1">
      <alignment/>
    </xf>
    <xf numFmtId="3" fontId="4" fillId="0" borderId="0" xfId="69" applyNumberFormat="1" applyFont="1">
      <alignment/>
      <protection/>
    </xf>
    <xf numFmtId="3" fontId="87" fillId="0" borderId="0" xfId="0" applyNumberFormat="1" applyFont="1" applyAlignment="1">
      <alignment/>
    </xf>
    <xf numFmtId="0" fontId="91" fillId="0" borderId="11" xfId="0" applyFont="1" applyBorder="1" applyAlignment="1">
      <alignment/>
    </xf>
    <xf numFmtId="0" fontId="87" fillId="0" borderId="11" xfId="0" applyFont="1" applyFill="1" applyBorder="1" applyAlignment="1">
      <alignment/>
    </xf>
    <xf numFmtId="0" fontId="4" fillId="0" borderId="11" xfId="69" applyFont="1" applyBorder="1">
      <alignment/>
      <protection/>
    </xf>
    <xf numFmtId="0" fontId="87" fillId="0" borderId="11" xfId="0" applyFont="1" applyBorder="1" applyAlignment="1">
      <alignment vertical="center" wrapText="1"/>
    </xf>
    <xf numFmtId="0" fontId="87" fillId="0" borderId="0" xfId="0" applyFont="1" applyBorder="1" applyAlignment="1" quotePrefix="1">
      <alignment horizontal="left" vertical="center" wrapText="1"/>
    </xf>
    <xf numFmtId="0" fontId="87" fillId="0" borderId="0" xfId="0" applyFont="1" applyBorder="1" applyAlignment="1">
      <alignment vertical="center" wrapText="1"/>
    </xf>
    <xf numFmtId="0" fontId="87" fillId="0" borderId="0" xfId="0" applyFont="1" applyAlignment="1">
      <alignment horizontal="left"/>
    </xf>
    <xf numFmtId="0" fontId="87" fillId="0" borderId="15" xfId="0" applyFont="1" applyFill="1" applyBorder="1" applyAlignment="1">
      <alignment/>
    </xf>
    <xf numFmtId="0" fontId="4" fillId="0" borderId="11" xfId="69" applyFont="1" applyBorder="1" applyAlignment="1">
      <alignment horizontal="right"/>
      <protection/>
    </xf>
    <xf numFmtId="0" fontId="4" fillId="0" borderId="11" xfId="69" applyFont="1" applyFill="1" applyBorder="1">
      <alignment/>
      <protection/>
    </xf>
    <xf numFmtId="0" fontId="4" fillId="0" borderId="15" xfId="69" applyFont="1" applyBorder="1" applyAlignment="1">
      <alignment horizontal="right"/>
      <protection/>
    </xf>
    <xf numFmtId="0" fontId="4" fillId="0" borderId="15" xfId="69" applyFont="1" applyFill="1" applyBorder="1">
      <alignment/>
      <protection/>
    </xf>
    <xf numFmtId="0" fontId="87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87" fillId="0" borderId="11" xfId="0" applyFont="1" applyBorder="1" applyAlignment="1">
      <alignment horizontal="left" vertical="center" wrapText="1"/>
    </xf>
    <xf numFmtId="0" fontId="87" fillId="0" borderId="11" xfId="0" applyFont="1" applyBorder="1" applyAlignment="1" quotePrefix="1">
      <alignment horizontal="left" vertical="center" wrapText="1"/>
    </xf>
    <xf numFmtId="0" fontId="31" fillId="0" borderId="0" xfId="69" applyFont="1" applyAlignment="1">
      <alignment horizontal="center" vertical="center" wrapText="1"/>
      <protection/>
    </xf>
    <xf numFmtId="0" fontId="28" fillId="0" borderId="0" xfId="69" applyFont="1" applyAlignment="1">
      <alignment horizontal="right"/>
      <protection/>
    </xf>
    <xf numFmtId="0" fontId="30" fillId="0" borderId="0" xfId="69" applyFont="1" applyBorder="1" applyAlignment="1">
      <alignment horizontal="center"/>
      <protection/>
    </xf>
    <xf numFmtId="0" fontId="4" fillId="0" borderId="0" xfId="69" applyFont="1" applyFill="1" applyBorder="1" applyAlignment="1">
      <alignment horizontal="left" vertical="center" wrapText="1"/>
      <protection/>
    </xf>
    <xf numFmtId="0" fontId="87" fillId="0" borderId="15" xfId="0" applyFont="1" applyBorder="1" applyAlignment="1">
      <alignment horizontal="left" vertical="center" wrapText="1"/>
    </xf>
    <xf numFmtId="0" fontId="99" fillId="0" borderId="0" xfId="0" applyFont="1" applyFill="1" applyAlignment="1">
      <alignment horizontal="center"/>
    </xf>
    <xf numFmtId="0" fontId="87" fillId="0" borderId="0" xfId="0" applyFont="1" applyBorder="1" applyAlignment="1">
      <alignment horizontal="left" vertical="center" wrapText="1"/>
    </xf>
    <xf numFmtId="0" fontId="82" fillId="0" borderId="11" xfId="0" applyFont="1" applyBorder="1" applyAlignment="1" quotePrefix="1">
      <alignment vertical="center" wrapText="1"/>
    </xf>
    <xf numFmtId="0" fontId="4" fillId="0" borderId="11" xfId="69" applyFont="1" applyFill="1" applyBorder="1" applyAlignment="1" quotePrefix="1">
      <alignment vertical="center" wrapText="1"/>
      <protection/>
    </xf>
    <xf numFmtId="0" fontId="4" fillId="0" borderId="11" xfId="69" applyFont="1" applyFill="1" applyBorder="1" applyAlignment="1">
      <alignment vertical="center" wrapText="1"/>
      <protection/>
    </xf>
    <xf numFmtId="0" fontId="109" fillId="0" borderId="0" xfId="0" applyFont="1" applyFill="1" applyAlignment="1">
      <alignment horizontal="center"/>
    </xf>
    <xf numFmtId="0" fontId="4" fillId="0" borderId="11" xfId="69" applyFont="1" applyFill="1" applyBorder="1" applyAlignment="1">
      <alignment horizontal="left" vertical="center" wrapText="1"/>
      <protection/>
    </xf>
    <xf numFmtId="0" fontId="82" fillId="0" borderId="0" xfId="0" applyFont="1" applyBorder="1" applyAlignment="1">
      <alignment horizontal="left" vertical="center" wrapText="1"/>
    </xf>
    <xf numFmtId="0" fontId="82" fillId="0" borderId="11" xfId="0" applyFont="1" applyBorder="1" applyAlignment="1" quotePrefix="1">
      <alignment horizontal="left" vertical="center" wrapText="1"/>
    </xf>
    <xf numFmtId="0" fontId="82" fillId="0" borderId="11" xfId="0" applyFont="1" applyBorder="1" applyAlignment="1">
      <alignment horizontal="left" vertical="center" wrapText="1"/>
    </xf>
    <xf numFmtId="0" fontId="21" fillId="0" borderId="0" xfId="69" applyFont="1" applyBorder="1" applyAlignment="1">
      <alignment horizontal="center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0" fontId="10" fillId="0" borderId="10" xfId="70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21" fillId="0" borderId="10" xfId="70" applyFont="1" applyFill="1" applyBorder="1" applyAlignment="1">
      <alignment horizontal="left" vertical="center" wrapText="1"/>
      <protection/>
    </xf>
    <xf numFmtId="0" fontId="9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9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3" fontId="92" fillId="0" borderId="11" xfId="64" applyNumberFormat="1" applyFont="1" applyBorder="1" applyAlignment="1">
      <alignment horizontal="justify" vertical="center" wrapText="1"/>
      <protection/>
    </xf>
    <xf numFmtId="3" fontId="92" fillId="0" borderId="0" xfId="64" applyNumberFormat="1" applyFont="1" applyBorder="1" applyAlignment="1">
      <alignment horizontal="justify" vertical="center" wrapText="1"/>
      <protection/>
    </xf>
    <xf numFmtId="3" fontId="110" fillId="0" borderId="0" xfId="64" applyNumberFormat="1" applyFont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37">
      <selection activeCell="B13" sqref="B13"/>
    </sheetView>
  </sheetViews>
  <sheetFormatPr defaultColWidth="9.140625" defaultRowHeight="15"/>
  <cols>
    <col min="1" max="1" width="3.28125" style="0" customWidth="1"/>
    <col min="4" max="4" width="10.8515625" style="0" customWidth="1"/>
    <col min="5" max="5" width="3.57421875" style="0" customWidth="1"/>
    <col min="6" max="6" width="10.7109375" style="0" customWidth="1"/>
    <col min="7" max="7" width="3.7109375" style="0" customWidth="1"/>
    <col min="8" max="8" width="12.00390625" style="0" customWidth="1"/>
    <col min="9" max="9" width="17.28125" style="0" customWidth="1"/>
    <col min="10" max="10" width="9.8515625" style="0" customWidth="1"/>
    <col min="11" max="11" width="9.7109375" style="0" customWidth="1"/>
    <col min="14" max="14" width="9.7109375" style="0" bestFit="1" customWidth="1"/>
  </cols>
  <sheetData>
    <row r="1" spans="1:11" s="168" customFormat="1" ht="40.5" customHeight="1">
      <c r="A1" s="272" t="s">
        <v>661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168" customFormat="1" ht="18.75">
      <c r="A2" s="273" t="s">
        <v>592</v>
      </c>
      <c r="B2" s="273"/>
      <c r="C2" s="273"/>
      <c r="D2" s="273"/>
      <c r="E2" s="273"/>
      <c r="F2" s="273"/>
      <c r="G2" s="273"/>
      <c r="H2" s="273"/>
      <c r="I2" s="273"/>
      <c r="J2" s="273"/>
      <c r="K2" s="176"/>
    </row>
    <row r="3" spans="1:11" s="168" customFormat="1" ht="19.5">
      <c r="A3" s="151" t="s">
        <v>574</v>
      </c>
      <c r="B3" s="151"/>
      <c r="C3" s="151"/>
      <c r="D3" s="151"/>
      <c r="E3" s="151"/>
      <c r="F3" s="152"/>
      <c r="G3" s="151"/>
      <c r="H3" s="151"/>
      <c r="I3" s="151"/>
      <c r="J3" s="177"/>
      <c r="K3" s="176"/>
    </row>
    <row r="4" spans="2:11" s="168" customFormat="1" ht="18.75">
      <c r="B4" s="2" t="s">
        <v>616</v>
      </c>
      <c r="C4" s="214"/>
      <c r="D4" s="214"/>
      <c r="E4" s="214"/>
      <c r="F4" s="215"/>
      <c r="G4" s="214"/>
      <c r="H4" s="214"/>
      <c r="I4" s="214"/>
      <c r="J4" s="177"/>
      <c r="K4" s="176"/>
    </row>
    <row r="5" spans="2:11" s="168" customFormat="1" ht="18.75">
      <c r="B5" s="147"/>
      <c r="C5" s="185" t="s">
        <v>699</v>
      </c>
      <c r="D5" s="185"/>
      <c r="E5" s="185"/>
      <c r="F5" s="186"/>
      <c r="G5" s="185"/>
      <c r="H5" s="185"/>
      <c r="I5" s="186">
        <v>1000000</v>
      </c>
      <c r="J5" s="177"/>
      <c r="K5" s="176"/>
    </row>
    <row r="6" spans="2:11" s="168" customFormat="1" ht="18.75">
      <c r="B6" s="185" t="s">
        <v>664</v>
      </c>
      <c r="C6" s="251"/>
      <c r="D6" s="251"/>
      <c r="E6" s="251"/>
      <c r="F6" s="252"/>
      <c r="G6" s="251"/>
      <c r="H6" s="251"/>
      <c r="I6" s="252"/>
      <c r="J6" s="177"/>
      <c r="K6" s="176"/>
    </row>
    <row r="7" spans="2:11" s="168" customFormat="1" ht="18.75" customHeight="1">
      <c r="B7" s="147"/>
      <c r="C7" s="217" t="s">
        <v>665</v>
      </c>
      <c r="D7" s="216"/>
      <c r="E7" s="216"/>
      <c r="F7" s="190"/>
      <c r="G7" s="216"/>
      <c r="H7" s="216"/>
      <c r="I7" s="190">
        <v>500000</v>
      </c>
      <c r="J7" s="177"/>
      <c r="K7" s="176"/>
    </row>
    <row r="8" spans="2:11" s="168" customFormat="1" ht="18.75" customHeight="1">
      <c r="B8" s="185" t="s">
        <v>672</v>
      </c>
      <c r="C8" s="222"/>
      <c r="D8" s="218"/>
      <c r="E8" s="218"/>
      <c r="F8" s="201"/>
      <c r="G8" s="218"/>
      <c r="H8" s="218"/>
      <c r="I8" s="201">
        <v>548129</v>
      </c>
      <c r="J8" s="177"/>
      <c r="K8" s="176"/>
    </row>
    <row r="9" spans="2:11" s="168" customFormat="1" ht="18.75" customHeight="1">
      <c r="B9" s="185" t="s">
        <v>670</v>
      </c>
      <c r="C9" s="223"/>
      <c r="D9" s="185"/>
      <c r="E9" s="185"/>
      <c r="F9" s="186"/>
      <c r="G9" s="185"/>
      <c r="H9" s="185"/>
      <c r="I9" s="186"/>
      <c r="J9" s="177"/>
      <c r="K9" s="176"/>
    </row>
    <row r="10" spans="2:11" s="168" customFormat="1" ht="18.75" customHeight="1">
      <c r="B10" s="147"/>
      <c r="C10" s="217" t="s">
        <v>671</v>
      </c>
      <c r="D10" s="216"/>
      <c r="E10" s="216"/>
      <c r="F10" s="190"/>
      <c r="G10" s="216"/>
      <c r="H10" s="216"/>
      <c r="I10" s="190">
        <v>964255</v>
      </c>
      <c r="J10" s="177"/>
      <c r="K10" s="176"/>
    </row>
    <row r="11" spans="2:11" s="168" customFormat="1" ht="18.75" customHeight="1">
      <c r="B11" s="185" t="s">
        <v>635</v>
      </c>
      <c r="C11" s="223"/>
      <c r="D11" s="185"/>
      <c r="E11" s="185"/>
      <c r="F11" s="186"/>
      <c r="G11" s="185"/>
      <c r="H11" s="185"/>
      <c r="I11" s="186"/>
      <c r="J11" s="177"/>
      <c r="K11" s="176"/>
    </row>
    <row r="12" spans="3:11" s="168" customFormat="1" ht="18.75" customHeight="1">
      <c r="C12" s="216" t="s">
        <v>636</v>
      </c>
      <c r="D12" s="216"/>
      <c r="E12" s="216"/>
      <c r="F12" s="190"/>
      <c r="G12" s="216"/>
      <c r="H12" s="216"/>
      <c r="I12" s="190">
        <v>13000</v>
      </c>
      <c r="J12" s="177"/>
      <c r="K12" s="176"/>
    </row>
    <row r="13" spans="2:11" s="168" customFormat="1" ht="18.75" customHeight="1">
      <c r="B13" s="257" t="s">
        <v>676</v>
      </c>
      <c r="C13" s="216"/>
      <c r="D13" s="216"/>
      <c r="E13" s="216"/>
      <c r="F13" s="190"/>
      <c r="G13" s="216"/>
      <c r="H13" s="216"/>
      <c r="I13" s="190">
        <v>110290</v>
      </c>
      <c r="J13" s="177"/>
      <c r="K13" s="176"/>
    </row>
    <row r="14" spans="1:11" s="168" customFormat="1" ht="18.75">
      <c r="A14" s="154"/>
      <c r="B14" s="216" t="s">
        <v>666</v>
      </c>
      <c r="C14" s="218"/>
      <c r="D14" s="218"/>
      <c r="E14" s="218"/>
      <c r="F14" s="201"/>
      <c r="G14" s="218"/>
      <c r="H14" s="218"/>
      <c r="I14" s="201">
        <v>5</v>
      </c>
      <c r="J14" s="177"/>
      <c r="K14" s="176"/>
    </row>
    <row r="15" spans="1:11" s="168" customFormat="1" ht="18.75">
      <c r="A15" s="154"/>
      <c r="B15" s="185"/>
      <c r="C15" s="185"/>
      <c r="D15" s="193" t="s">
        <v>623</v>
      </c>
      <c r="E15" s="193"/>
      <c r="F15" s="245"/>
      <c r="G15" s="193"/>
      <c r="H15" s="193"/>
      <c r="I15" s="245">
        <f>SUM(I5:I14)</f>
        <v>3135679</v>
      </c>
      <c r="J15" s="177"/>
      <c r="K15" s="176"/>
    </row>
    <row r="16" spans="1:11" s="168" customFormat="1" ht="19.5">
      <c r="A16" s="158" t="s">
        <v>575</v>
      </c>
      <c r="B16" s="159"/>
      <c r="C16" s="159"/>
      <c r="D16" s="159"/>
      <c r="E16" s="159"/>
      <c r="F16" s="160"/>
      <c r="G16" s="161"/>
      <c r="H16" s="161"/>
      <c r="I16" s="162"/>
      <c r="J16" s="177"/>
      <c r="K16" s="176"/>
    </row>
    <row r="17" spans="2:11" s="168" customFormat="1" ht="18.75">
      <c r="B17" s="216" t="s">
        <v>673</v>
      </c>
      <c r="C17" s="256"/>
      <c r="D17" s="256"/>
      <c r="E17" s="256"/>
      <c r="F17" s="230"/>
      <c r="G17" s="231"/>
      <c r="H17" s="231"/>
      <c r="I17" s="232">
        <v>548129</v>
      </c>
      <c r="J17" s="229"/>
      <c r="K17" s="176"/>
    </row>
    <row r="18" spans="2:11" s="168" customFormat="1" ht="18.75">
      <c r="B18" s="220" t="s">
        <v>644</v>
      </c>
      <c r="C18" s="223"/>
      <c r="D18" s="223"/>
      <c r="E18" s="223"/>
      <c r="F18" s="189"/>
      <c r="G18" s="192"/>
      <c r="H18" s="192"/>
      <c r="I18" s="228"/>
      <c r="J18" s="229"/>
      <c r="K18" s="176"/>
    </row>
    <row r="19" spans="2:11" s="168" customFormat="1" ht="18.75">
      <c r="B19" s="250" t="s">
        <v>663</v>
      </c>
      <c r="C19" s="217"/>
      <c r="D19" s="217"/>
      <c r="E19" s="217"/>
      <c r="F19" s="230"/>
      <c r="G19" s="231"/>
      <c r="H19" s="231"/>
      <c r="I19" s="232">
        <v>1000000</v>
      </c>
      <c r="J19" s="229"/>
      <c r="K19" s="176"/>
    </row>
    <row r="20" spans="2:11" s="168" customFormat="1" ht="18.75">
      <c r="B20" s="220"/>
      <c r="C20" s="217" t="s">
        <v>674</v>
      </c>
      <c r="D20" s="217"/>
      <c r="E20" s="217"/>
      <c r="F20" s="230"/>
      <c r="G20" s="231"/>
      <c r="H20" s="231"/>
      <c r="I20" s="232">
        <v>759256</v>
      </c>
      <c r="J20" s="229"/>
      <c r="K20" s="176"/>
    </row>
    <row r="21" spans="2:11" s="168" customFormat="1" ht="18.75">
      <c r="B21" s="220"/>
      <c r="C21" s="222" t="s">
        <v>675</v>
      </c>
      <c r="D21" s="222"/>
      <c r="E21" s="222"/>
      <c r="F21" s="233"/>
      <c r="G21" s="234"/>
      <c r="H21" s="234"/>
      <c r="I21" s="235">
        <v>204999</v>
      </c>
      <c r="J21" s="229"/>
      <c r="K21" s="176"/>
    </row>
    <row r="22" spans="2:11" s="168" customFormat="1" ht="18.75">
      <c r="B22" s="225" t="s">
        <v>627</v>
      </c>
      <c r="C22" s="225"/>
      <c r="D22" s="223"/>
      <c r="E22" s="223"/>
      <c r="F22" s="189"/>
      <c r="G22" s="192"/>
      <c r="H22" s="192"/>
      <c r="I22" s="228"/>
      <c r="J22" s="229"/>
      <c r="K22" s="176"/>
    </row>
    <row r="23" spans="2:11" s="168" customFormat="1" ht="18.75">
      <c r="B23" s="220"/>
      <c r="C23" s="217" t="s">
        <v>632</v>
      </c>
      <c r="D23" s="217"/>
      <c r="E23" s="217"/>
      <c r="F23" s="230"/>
      <c r="G23" s="231"/>
      <c r="H23" s="231"/>
      <c r="I23" s="232">
        <v>13000</v>
      </c>
      <c r="J23" s="229"/>
      <c r="K23" s="176"/>
    </row>
    <row r="24" spans="2:11" s="168" customFormat="1" ht="18.75">
      <c r="B24" s="223" t="s">
        <v>651</v>
      </c>
      <c r="C24" s="219"/>
      <c r="D24" s="219"/>
      <c r="E24" s="223"/>
      <c r="F24" s="189"/>
      <c r="G24" s="192"/>
      <c r="H24" s="192"/>
      <c r="I24" s="228"/>
      <c r="J24" s="229"/>
      <c r="K24" s="176"/>
    </row>
    <row r="25" spans="2:11" s="168" customFormat="1" ht="18.75">
      <c r="B25" s="220"/>
      <c r="C25" s="217" t="s">
        <v>630</v>
      </c>
      <c r="D25" s="217"/>
      <c r="E25" s="217"/>
      <c r="F25" s="230"/>
      <c r="G25" s="231"/>
      <c r="H25" s="231"/>
      <c r="I25" s="232">
        <v>86843</v>
      </c>
      <c r="J25" s="229"/>
      <c r="K25" s="176"/>
    </row>
    <row r="26" spans="2:11" s="168" customFormat="1" ht="18.75">
      <c r="B26" s="220"/>
      <c r="C26" s="222" t="s">
        <v>631</v>
      </c>
      <c r="D26" s="222"/>
      <c r="E26" s="222"/>
      <c r="F26" s="233"/>
      <c r="G26" s="234"/>
      <c r="H26" s="234"/>
      <c r="I26" s="235">
        <v>23447</v>
      </c>
      <c r="J26" s="229"/>
      <c r="K26" s="176"/>
    </row>
    <row r="27" spans="2:11" s="168" customFormat="1" ht="18.75">
      <c r="B27" s="223" t="s">
        <v>653</v>
      </c>
      <c r="C27" s="219"/>
      <c r="D27" s="219"/>
      <c r="E27" s="223"/>
      <c r="F27" s="189"/>
      <c r="G27" s="192"/>
      <c r="H27" s="192"/>
      <c r="I27" s="228"/>
      <c r="J27" s="229"/>
      <c r="K27" s="176"/>
    </row>
    <row r="28" spans="2:11" s="168" customFormat="1" ht="18.75">
      <c r="B28" s="220"/>
      <c r="C28" s="217" t="s">
        <v>630</v>
      </c>
      <c r="D28" s="217"/>
      <c r="E28" s="217"/>
      <c r="F28" s="230"/>
      <c r="G28" s="231"/>
      <c r="H28" s="231"/>
      <c r="I28" s="232">
        <v>393705</v>
      </c>
      <c r="J28" s="229"/>
      <c r="K28" s="176"/>
    </row>
    <row r="29" spans="2:11" s="168" customFormat="1" ht="18.75">
      <c r="B29" s="220"/>
      <c r="C29" s="222" t="s">
        <v>631</v>
      </c>
      <c r="D29" s="222"/>
      <c r="E29" s="222"/>
      <c r="F29" s="233"/>
      <c r="G29" s="234"/>
      <c r="H29" s="234"/>
      <c r="I29" s="235">
        <v>106300</v>
      </c>
      <c r="J29" s="229"/>
      <c r="K29" s="176"/>
    </row>
    <row r="30" spans="2:11" s="168" customFormat="1" ht="18.75">
      <c r="B30" s="185"/>
      <c r="C30" s="185"/>
      <c r="D30" s="193" t="s">
        <v>623</v>
      </c>
      <c r="E30" s="193"/>
      <c r="F30" s="245"/>
      <c r="G30" s="193"/>
      <c r="H30" s="193"/>
      <c r="I30" s="245">
        <f>SUM(I17:I29)</f>
        <v>3135679</v>
      </c>
      <c r="J30" s="229"/>
      <c r="K30" s="176"/>
    </row>
    <row r="31" spans="2:11" s="168" customFormat="1" ht="18.75">
      <c r="B31" s="185"/>
      <c r="C31" s="185"/>
      <c r="D31" s="193"/>
      <c r="E31" s="193"/>
      <c r="F31" s="245"/>
      <c r="G31" s="193"/>
      <c r="H31" s="193"/>
      <c r="I31" s="245"/>
      <c r="J31" s="229"/>
      <c r="K31" s="176"/>
    </row>
    <row r="32" spans="1:11" s="168" customFormat="1" ht="18.75">
      <c r="A32" s="145" t="s">
        <v>579</v>
      </c>
      <c r="B32" s="145"/>
      <c r="C32" s="145"/>
      <c r="D32" s="145"/>
      <c r="E32" s="145"/>
      <c r="F32" s="145"/>
      <c r="G32" s="145"/>
      <c r="H32" s="145"/>
      <c r="I32" s="145"/>
      <c r="J32" s="146"/>
      <c r="K32" s="143"/>
    </row>
    <row r="33" spans="1:11" s="168" customFormat="1" ht="19.5">
      <c r="A33" s="151"/>
      <c r="B33" s="151"/>
      <c r="C33" s="151"/>
      <c r="D33" s="151"/>
      <c r="E33" s="151"/>
      <c r="F33" s="151"/>
      <c r="G33" s="151"/>
      <c r="H33" s="151"/>
      <c r="I33" s="151"/>
      <c r="J33" s="152"/>
      <c r="K33" s="143"/>
    </row>
    <row r="34" spans="1:11" s="168" customFormat="1" ht="19.5">
      <c r="A34" s="178"/>
      <c r="B34" s="151" t="s">
        <v>580</v>
      </c>
      <c r="C34" s="151"/>
      <c r="D34" s="151"/>
      <c r="E34" s="151"/>
      <c r="F34" s="152"/>
      <c r="G34" s="152"/>
      <c r="H34" s="151" t="s">
        <v>589</v>
      </c>
      <c r="I34" s="151"/>
      <c r="J34" s="151"/>
      <c r="K34" s="152"/>
    </row>
    <row r="35" spans="1:11" s="168" customFormat="1" ht="18.75">
      <c r="A35" s="2" t="s">
        <v>667</v>
      </c>
      <c r="B35" s="214"/>
      <c r="C35" s="214"/>
      <c r="D35" s="214"/>
      <c r="E35" s="214"/>
      <c r="F35" s="215"/>
      <c r="G35" s="215"/>
      <c r="H35" s="2"/>
      <c r="I35" s="2"/>
      <c r="J35" s="2"/>
      <c r="K35" s="254"/>
    </row>
    <row r="36" spans="1:11" s="227" customFormat="1" ht="15.75">
      <c r="A36" s="2"/>
      <c r="B36" s="216" t="s">
        <v>668</v>
      </c>
      <c r="C36" s="255"/>
      <c r="D36" s="216"/>
      <c r="E36" s="216"/>
      <c r="F36" s="190">
        <v>7752</v>
      </c>
      <c r="G36" s="254"/>
      <c r="H36" s="216" t="s">
        <v>669</v>
      </c>
      <c r="I36" s="216"/>
      <c r="J36" s="216"/>
      <c r="K36" s="190">
        <v>7752</v>
      </c>
    </row>
    <row r="37" spans="1:11" s="227" customFormat="1" ht="15.75">
      <c r="A37" s="2"/>
      <c r="B37" s="214"/>
      <c r="C37" s="214"/>
      <c r="D37" s="2"/>
      <c r="E37" s="2"/>
      <c r="F37" s="254"/>
      <c r="G37" s="254"/>
      <c r="H37" s="2"/>
      <c r="I37" s="2"/>
      <c r="J37" s="2"/>
      <c r="K37" s="254"/>
    </row>
    <row r="38" spans="1:11" s="168" customFormat="1" ht="18.75">
      <c r="A38" s="2" t="s">
        <v>575</v>
      </c>
      <c r="B38" s="188"/>
      <c r="C38" s="214"/>
      <c r="D38" s="2"/>
      <c r="E38" s="2"/>
      <c r="F38" s="253"/>
      <c r="G38" s="253"/>
      <c r="H38" s="185"/>
      <c r="I38" s="185"/>
      <c r="J38" s="185"/>
      <c r="K38" s="254"/>
    </row>
    <row r="39" spans="1:11" s="168" customFormat="1" ht="18.75" customHeight="1">
      <c r="A39" s="261" t="s">
        <v>630</v>
      </c>
      <c r="B39" s="260"/>
      <c r="C39" s="260"/>
      <c r="D39" s="260"/>
      <c r="E39" s="260"/>
      <c r="F39" s="197"/>
      <c r="G39" s="189"/>
      <c r="H39" s="275"/>
      <c r="I39" s="275"/>
      <c r="J39" s="275"/>
      <c r="K39" s="186"/>
    </row>
    <row r="40" spans="1:11" s="168" customFormat="1" ht="18.75" customHeight="1">
      <c r="A40" s="2"/>
      <c r="B40" s="225" t="s">
        <v>681</v>
      </c>
      <c r="C40" s="249"/>
      <c r="D40" s="249"/>
      <c r="E40" s="249"/>
      <c r="F40" s="194">
        <v>203305</v>
      </c>
      <c r="G40" s="189"/>
      <c r="H40" s="256" t="s">
        <v>679</v>
      </c>
      <c r="I40" s="248"/>
      <c r="J40" s="248"/>
      <c r="K40" s="190">
        <v>203305</v>
      </c>
    </row>
    <row r="41" spans="1:11" s="168" customFormat="1" ht="18.75" customHeight="1">
      <c r="A41" s="2"/>
      <c r="B41" s="276" t="s">
        <v>682</v>
      </c>
      <c r="C41" s="276"/>
      <c r="D41" s="276"/>
      <c r="E41" s="276"/>
      <c r="F41" s="199">
        <v>106300</v>
      </c>
      <c r="G41" s="189"/>
      <c r="H41" s="262" t="s">
        <v>680</v>
      </c>
      <c r="I41" s="200"/>
      <c r="J41" s="200"/>
      <c r="K41" s="201">
        <v>106300</v>
      </c>
    </row>
    <row r="42" spans="1:11" s="168" customFormat="1" ht="18.75" customHeight="1">
      <c r="A42" s="2"/>
      <c r="B42" s="270" t="s">
        <v>690</v>
      </c>
      <c r="C42" s="270"/>
      <c r="D42" s="270"/>
      <c r="E42" s="270"/>
      <c r="F42" s="199">
        <v>57860</v>
      </c>
      <c r="G42" s="189"/>
      <c r="H42" s="217" t="s">
        <v>684</v>
      </c>
      <c r="I42" s="248"/>
      <c r="J42" s="248"/>
      <c r="K42" s="190">
        <v>9360</v>
      </c>
    </row>
    <row r="43" spans="1:11" s="168" customFormat="1" ht="18.75" customHeight="1">
      <c r="A43" s="2"/>
      <c r="B43" s="270" t="s">
        <v>691</v>
      </c>
      <c r="C43" s="270"/>
      <c r="D43" s="270"/>
      <c r="E43" s="270"/>
      <c r="F43" s="199">
        <v>15628</v>
      </c>
      <c r="G43" s="189"/>
      <c r="H43" s="222" t="s">
        <v>683</v>
      </c>
      <c r="I43" s="200"/>
      <c r="J43" s="200"/>
      <c r="K43" s="201">
        <v>2530</v>
      </c>
    </row>
    <row r="44" spans="1:11" s="168" customFormat="1" ht="18.75" customHeight="1">
      <c r="A44" s="2"/>
      <c r="B44" s="247"/>
      <c r="C44" s="247"/>
      <c r="D44" s="247"/>
      <c r="E44" s="247"/>
      <c r="F44" s="197"/>
      <c r="G44" s="189"/>
      <c r="H44" s="222" t="s">
        <v>688</v>
      </c>
      <c r="I44" s="200"/>
      <c r="J44" s="200"/>
      <c r="K44" s="201">
        <v>7100</v>
      </c>
    </row>
    <row r="45" spans="1:11" s="168" customFormat="1" ht="18.75" customHeight="1">
      <c r="A45" s="2"/>
      <c r="B45" s="247"/>
      <c r="C45" s="247"/>
      <c r="D45" s="247"/>
      <c r="E45" s="247"/>
      <c r="F45" s="197"/>
      <c r="G45" s="189"/>
      <c r="H45" s="223" t="s">
        <v>689</v>
      </c>
      <c r="I45" s="200"/>
      <c r="J45" s="200"/>
      <c r="K45" s="201">
        <v>1920</v>
      </c>
    </row>
    <row r="46" spans="1:11" s="168" customFormat="1" ht="18.75" customHeight="1">
      <c r="A46" s="170"/>
      <c r="B46" s="247"/>
      <c r="C46" s="247"/>
      <c r="D46" s="247"/>
      <c r="E46" s="247"/>
      <c r="F46" s="197"/>
      <c r="G46" s="189"/>
      <c r="H46" s="262" t="s">
        <v>685</v>
      </c>
      <c r="I46" s="200"/>
      <c r="J46" s="200"/>
      <c r="K46" s="201">
        <v>311400</v>
      </c>
    </row>
    <row r="47" spans="1:11" s="168" customFormat="1" ht="18.75" customHeight="1">
      <c r="A47" s="216" t="s">
        <v>687</v>
      </c>
      <c r="B47" s="249"/>
      <c r="C47" s="249"/>
      <c r="D47" s="249"/>
      <c r="E47" s="249"/>
      <c r="F47" s="194">
        <v>342900</v>
      </c>
      <c r="G47" s="189"/>
      <c r="H47" s="256" t="s">
        <v>686</v>
      </c>
      <c r="I47" s="248"/>
      <c r="J47" s="248"/>
      <c r="K47" s="190">
        <v>84078</v>
      </c>
    </row>
    <row r="48" spans="1:11" s="168" customFormat="1" ht="18.75" customHeight="1">
      <c r="A48" s="2"/>
      <c r="B48" s="247"/>
      <c r="C48" s="247"/>
      <c r="D48" s="247"/>
      <c r="E48" s="247"/>
      <c r="F48" s="197"/>
      <c r="G48" s="189"/>
      <c r="H48" s="198"/>
      <c r="I48" s="198"/>
      <c r="J48" s="198"/>
      <c r="K48" s="186"/>
    </row>
    <row r="49" spans="1:11" s="168" customFormat="1" ht="18.75">
      <c r="A49" s="2" t="s">
        <v>677</v>
      </c>
      <c r="B49" s="195"/>
      <c r="C49" s="196"/>
      <c r="D49" s="191"/>
      <c r="E49" s="191"/>
      <c r="F49" s="197"/>
      <c r="G49" s="189"/>
      <c r="H49" s="198"/>
      <c r="I49" s="198"/>
      <c r="J49" s="198"/>
      <c r="K49" s="186"/>
    </row>
    <row r="50" spans="2:11" s="168" customFormat="1" ht="18.75" customHeight="1">
      <c r="B50" s="270" t="s">
        <v>695</v>
      </c>
      <c r="C50" s="270"/>
      <c r="D50" s="270"/>
      <c r="E50" s="270"/>
      <c r="F50" s="190">
        <v>78224</v>
      </c>
      <c r="G50" s="193"/>
      <c r="H50" s="270" t="s">
        <v>696</v>
      </c>
      <c r="I50" s="271"/>
      <c r="J50" s="271"/>
      <c r="K50" s="258">
        <v>78224</v>
      </c>
    </row>
    <row r="51" spans="1:11" s="168" customFormat="1" ht="18.75" customHeight="1">
      <c r="A51" s="227" t="s">
        <v>678</v>
      </c>
      <c r="B51" s="259"/>
      <c r="C51" s="247"/>
      <c r="D51" s="247"/>
      <c r="E51" s="247"/>
      <c r="F51" s="186"/>
      <c r="G51" s="193"/>
      <c r="H51" s="259"/>
      <c r="I51" s="259"/>
      <c r="J51" s="259"/>
      <c r="K51" s="260"/>
    </row>
    <row r="52" spans="2:11" s="168" customFormat="1" ht="18.75" customHeight="1">
      <c r="B52" s="270" t="s">
        <v>695</v>
      </c>
      <c r="C52" s="270"/>
      <c r="D52" s="270"/>
      <c r="E52" s="270"/>
      <c r="F52" s="190">
        <v>4972</v>
      </c>
      <c r="G52" s="193"/>
      <c r="H52" s="270" t="s">
        <v>696</v>
      </c>
      <c r="I52" s="271"/>
      <c r="J52" s="271"/>
      <c r="K52" s="258">
        <v>4972</v>
      </c>
    </row>
    <row r="53" spans="1:11" s="168" customFormat="1" ht="18.75" customHeight="1">
      <c r="A53" s="227" t="s">
        <v>700</v>
      </c>
      <c r="B53" s="267"/>
      <c r="C53" s="267"/>
      <c r="D53" s="267"/>
      <c r="E53" s="267"/>
      <c r="F53" s="186"/>
      <c r="G53" s="193"/>
      <c r="H53" s="267"/>
      <c r="I53" s="259"/>
      <c r="J53" s="259"/>
      <c r="K53" s="260"/>
    </row>
    <row r="54" spans="2:11" s="168" customFormat="1" ht="18.75" customHeight="1">
      <c r="B54" s="270" t="s">
        <v>695</v>
      </c>
      <c r="C54" s="270"/>
      <c r="D54" s="270"/>
      <c r="E54" s="270"/>
      <c r="F54" s="190">
        <v>19771</v>
      </c>
      <c r="G54" s="193"/>
      <c r="H54" s="270" t="s">
        <v>701</v>
      </c>
      <c r="I54" s="271"/>
      <c r="J54" s="271"/>
      <c r="K54" s="258">
        <v>19771</v>
      </c>
    </row>
    <row r="55" spans="1:11" s="168" customFormat="1" ht="18.75" customHeight="1">
      <c r="A55" s="227" t="s">
        <v>644</v>
      </c>
      <c r="B55" s="259"/>
      <c r="C55" s="247"/>
      <c r="D55" s="247"/>
      <c r="E55" s="247"/>
      <c r="F55" s="186"/>
      <c r="G55" s="193"/>
      <c r="H55" s="259"/>
      <c r="I55" s="259"/>
      <c r="J55" s="259"/>
      <c r="K55" s="260"/>
    </row>
    <row r="56" spans="1:11" s="168" customFormat="1" ht="18.75">
      <c r="A56" s="227"/>
      <c r="B56" s="216" t="s">
        <v>693</v>
      </c>
      <c r="C56" s="216"/>
      <c r="D56" s="216"/>
      <c r="E56" s="216"/>
      <c r="F56" s="190">
        <v>6221</v>
      </c>
      <c r="G56" s="185"/>
      <c r="H56" s="216" t="s">
        <v>697</v>
      </c>
      <c r="I56" s="190"/>
      <c r="J56" s="263"/>
      <c r="K56" s="264">
        <v>6221</v>
      </c>
    </row>
    <row r="57" spans="1:11" s="168" customFormat="1" ht="18.75">
      <c r="A57" s="227"/>
      <c r="B57" s="218" t="s">
        <v>694</v>
      </c>
      <c r="C57" s="218"/>
      <c r="D57" s="218"/>
      <c r="E57" s="218"/>
      <c r="F57" s="201">
        <v>1679</v>
      </c>
      <c r="G57" s="185"/>
      <c r="H57" s="218" t="s">
        <v>698</v>
      </c>
      <c r="I57" s="201"/>
      <c r="J57" s="265"/>
      <c r="K57" s="266">
        <v>1679</v>
      </c>
    </row>
    <row r="58" spans="2:11" s="168" customFormat="1" ht="18.75">
      <c r="B58" s="185"/>
      <c r="C58" s="185"/>
      <c r="D58" s="185"/>
      <c r="E58" s="185"/>
      <c r="F58" s="186"/>
      <c r="G58" s="185"/>
      <c r="H58" s="185"/>
      <c r="I58" s="186"/>
      <c r="J58" s="229"/>
      <c r="K58" s="176"/>
    </row>
    <row r="59" spans="1:11" s="168" customFormat="1" ht="18.75">
      <c r="A59" s="227" t="s">
        <v>692</v>
      </c>
      <c r="B59" s="169"/>
      <c r="C59" s="170"/>
      <c r="D59" s="170"/>
      <c r="E59" s="170"/>
      <c r="F59" s="171"/>
      <c r="G59" s="169"/>
      <c r="H59" s="172"/>
      <c r="I59" s="173"/>
      <c r="J59" s="229"/>
      <c r="K59" s="176"/>
    </row>
    <row r="60" spans="1:11" s="168" customFormat="1" ht="18.75">
      <c r="A60"/>
      <c r="B60"/>
      <c r="C60"/>
      <c r="D60"/>
      <c r="E60"/>
      <c r="F60" s="41"/>
      <c r="G60"/>
      <c r="H60"/>
      <c r="I60"/>
      <c r="J60" s="229"/>
      <c r="K60" s="176"/>
    </row>
    <row r="61" spans="2:11" s="168" customFormat="1" ht="18.75">
      <c r="B61" s="169"/>
      <c r="C61" s="170"/>
      <c r="D61" s="170"/>
      <c r="E61" s="170"/>
      <c r="F61" s="171"/>
      <c r="G61" s="274" t="s">
        <v>578</v>
      </c>
      <c r="H61" s="274"/>
      <c r="I61" s="274"/>
      <c r="J61" s="229"/>
      <c r="K61" s="176"/>
    </row>
    <row r="62" spans="2:11" s="168" customFormat="1" ht="18.75">
      <c r="B62" s="169"/>
      <c r="C62" s="170"/>
      <c r="D62" s="170"/>
      <c r="E62" s="170"/>
      <c r="F62" s="171"/>
      <c r="G62" s="274" t="s">
        <v>87</v>
      </c>
      <c r="H62" s="274"/>
      <c r="I62" s="274"/>
      <c r="J62" s="229"/>
      <c r="K62" s="176"/>
    </row>
    <row r="63" spans="1:11" s="168" customFormat="1" ht="18.75">
      <c r="A63"/>
      <c r="B63"/>
      <c r="C63"/>
      <c r="D63"/>
      <c r="E63"/>
      <c r="F63"/>
      <c r="G63"/>
      <c r="H63"/>
      <c r="I63"/>
      <c r="J63" s="229"/>
      <c r="K63" s="176"/>
    </row>
    <row r="64" spans="1:11" s="168" customFormat="1" ht="18.75">
      <c r="A64" s="154"/>
      <c r="B64" s="148"/>
      <c r="C64" s="148"/>
      <c r="D64" s="148"/>
      <c r="E64" s="148"/>
      <c r="F64" s="155"/>
      <c r="G64" s="156"/>
      <c r="H64" s="156"/>
      <c r="I64" s="156"/>
      <c r="J64" s="177"/>
      <c r="K64" s="176"/>
    </row>
  </sheetData>
  <sheetProtection/>
  <mergeCells count="14">
    <mergeCell ref="A1:K1"/>
    <mergeCell ref="A2:J2"/>
    <mergeCell ref="G61:I61"/>
    <mergeCell ref="G62:I62"/>
    <mergeCell ref="H52:J52"/>
    <mergeCell ref="H39:J39"/>
    <mergeCell ref="B41:E41"/>
    <mergeCell ref="B50:E50"/>
    <mergeCell ref="H50:J50"/>
    <mergeCell ref="B52:E52"/>
    <mergeCell ref="B42:E42"/>
    <mergeCell ref="B43:E43"/>
    <mergeCell ref="H54:J54"/>
    <mergeCell ref="B54:E54"/>
  </mergeCells>
  <printOptions horizontalCentered="1"/>
  <pageMargins left="0.7086614173228347" right="0.7086614173228347" top="0.63" bottom="0.52" header="0.31496062992125984" footer="0.31496062992125984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1.7109375" style="0" hidden="1" customWidth="1"/>
    <col min="6" max="6" width="36.7109375" style="0" customWidth="1"/>
    <col min="10" max="10" width="11.421875" style="0" hidden="1" customWidth="1"/>
  </cols>
  <sheetData>
    <row r="1" spans="1:10" s="2" customFormat="1" ht="15.75" customHeight="1">
      <c r="A1" s="314" t="s">
        <v>562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s="2" customFormat="1" ht="15.75">
      <c r="A2" s="300" t="s">
        <v>518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2:5" ht="15">
      <c r="B3" s="41"/>
      <c r="C3" s="41"/>
      <c r="D3" s="41"/>
      <c r="E3" s="41"/>
    </row>
    <row r="4" spans="1:10" s="11" customFormat="1" ht="47.25">
      <c r="A4" s="88" t="s">
        <v>9</v>
      </c>
      <c r="B4" s="4" t="s">
        <v>563</v>
      </c>
      <c r="C4" s="4" t="s">
        <v>564</v>
      </c>
      <c r="D4" s="4" t="s">
        <v>553</v>
      </c>
      <c r="E4" s="4" t="s">
        <v>553</v>
      </c>
      <c r="F4" s="88" t="s">
        <v>9</v>
      </c>
      <c r="G4" s="4" t="s">
        <v>563</v>
      </c>
      <c r="H4" s="4" t="s">
        <v>564</v>
      </c>
      <c r="I4" s="4" t="s">
        <v>553</v>
      </c>
      <c r="J4" s="4" t="s">
        <v>553</v>
      </c>
    </row>
    <row r="5" spans="1:10" s="95" customFormat="1" ht="16.5">
      <c r="A5" s="310" t="s">
        <v>53</v>
      </c>
      <c r="B5" s="310"/>
      <c r="C5" s="310"/>
      <c r="D5" s="310"/>
      <c r="E5" s="310"/>
      <c r="F5" s="288" t="s">
        <v>147</v>
      </c>
      <c r="G5" s="289"/>
      <c r="H5" s="289"/>
      <c r="I5" s="290"/>
      <c r="J5" s="127"/>
    </row>
    <row r="6" spans="1:10" s="11" customFormat="1" ht="31.5">
      <c r="A6" s="90" t="s">
        <v>303</v>
      </c>
      <c r="B6" s="5">
        <v>11742</v>
      </c>
      <c r="C6" s="5">
        <v>12140</v>
      </c>
      <c r="D6" s="5">
        <v>11617</v>
      </c>
      <c r="E6" s="5">
        <f>Összesen!L7</f>
        <v>11616754</v>
      </c>
      <c r="F6" s="92" t="s">
        <v>45</v>
      </c>
      <c r="G6" s="5">
        <v>3803</v>
      </c>
      <c r="H6" s="5">
        <v>3562</v>
      </c>
      <c r="I6" s="5">
        <v>6116</v>
      </c>
      <c r="J6" s="5">
        <f>Összesen!Y7</f>
        <v>6116047</v>
      </c>
    </row>
    <row r="7" spans="1:10" s="11" customFormat="1" ht="30">
      <c r="A7" s="90" t="s">
        <v>325</v>
      </c>
      <c r="B7" s="5">
        <v>821</v>
      </c>
      <c r="C7" s="5">
        <v>1168</v>
      </c>
      <c r="D7" s="5">
        <v>1770</v>
      </c>
      <c r="E7" s="5">
        <f>Összesen!L8</f>
        <v>1770000</v>
      </c>
      <c r="F7" s="92" t="s">
        <v>89</v>
      </c>
      <c r="G7" s="5">
        <v>841</v>
      </c>
      <c r="H7" s="5">
        <v>826</v>
      </c>
      <c r="I7" s="5">
        <v>1246</v>
      </c>
      <c r="J7" s="5">
        <f>Összesen!Y8</f>
        <v>1245735</v>
      </c>
    </row>
    <row r="8" spans="1:10" s="11" customFormat="1" ht="15.75">
      <c r="A8" s="90" t="s">
        <v>53</v>
      </c>
      <c r="B8" s="5">
        <v>923</v>
      </c>
      <c r="C8" s="5">
        <v>433</v>
      </c>
      <c r="D8" s="5">
        <v>299</v>
      </c>
      <c r="E8" s="5">
        <f>Összesen!L9</f>
        <v>298820</v>
      </c>
      <c r="F8" s="92" t="s">
        <v>90</v>
      </c>
      <c r="G8" s="5">
        <v>7837</v>
      </c>
      <c r="H8" s="5">
        <v>4301</v>
      </c>
      <c r="I8" s="5">
        <v>9871</v>
      </c>
      <c r="J8" s="5">
        <f>Összesen!Y9</f>
        <v>9871610</v>
      </c>
    </row>
    <row r="9" spans="1:10" s="11" customFormat="1" ht="15.75">
      <c r="A9" s="297" t="s">
        <v>381</v>
      </c>
      <c r="B9" s="296">
        <v>766</v>
      </c>
      <c r="C9" s="296">
        <v>0</v>
      </c>
      <c r="D9" s="296">
        <v>100</v>
      </c>
      <c r="E9" s="311">
        <f>Összesen!L10</f>
        <v>100000</v>
      </c>
      <c r="F9" s="92" t="s">
        <v>91</v>
      </c>
      <c r="G9" s="5">
        <v>566</v>
      </c>
      <c r="H9" s="5">
        <v>788</v>
      </c>
      <c r="I9" s="5">
        <v>885</v>
      </c>
      <c r="J9" s="5">
        <f>Összesen!Y10</f>
        <v>884800</v>
      </c>
    </row>
    <row r="10" spans="1:10" s="11" customFormat="1" ht="15.75">
      <c r="A10" s="297"/>
      <c r="B10" s="296"/>
      <c r="C10" s="296"/>
      <c r="D10" s="296"/>
      <c r="E10" s="312"/>
      <c r="F10" s="92" t="s">
        <v>92</v>
      </c>
      <c r="G10" s="5">
        <v>478</v>
      </c>
      <c r="H10" s="5">
        <v>724</v>
      </c>
      <c r="I10" s="5">
        <v>1760</v>
      </c>
      <c r="J10" s="5">
        <f>Összesen!Y11</f>
        <v>1760455</v>
      </c>
    </row>
    <row r="11" spans="1:10" s="11" customFormat="1" ht="15.75">
      <c r="A11" s="91" t="s">
        <v>94</v>
      </c>
      <c r="B11" s="13">
        <f>SUM(B6:B10)</f>
        <v>14252</v>
      </c>
      <c r="C11" s="13">
        <f>SUM(C6:C10)</f>
        <v>13741</v>
      </c>
      <c r="D11" s="13">
        <f>SUM(D6:D10)</f>
        <v>13786</v>
      </c>
      <c r="E11" s="13">
        <f>SUM(E6:E10)</f>
        <v>13785574</v>
      </c>
      <c r="F11" s="91" t="s">
        <v>95</v>
      </c>
      <c r="G11" s="13">
        <f>SUM(G6:G10)</f>
        <v>13525</v>
      </c>
      <c r="H11" s="13">
        <f>SUM(H6:H10)</f>
        <v>10201</v>
      </c>
      <c r="I11" s="13">
        <f>SUM(I6:I10)</f>
        <v>19878</v>
      </c>
      <c r="J11" s="13">
        <f>SUM(J6:J10)</f>
        <v>19878647</v>
      </c>
    </row>
    <row r="12" spans="1:10" s="11" customFormat="1" ht="15.75">
      <c r="A12" s="93" t="s">
        <v>152</v>
      </c>
      <c r="B12" s="94">
        <v>727</v>
      </c>
      <c r="C12" s="94">
        <f>C11-H11</f>
        <v>3540</v>
      </c>
      <c r="D12" s="94">
        <f>D11-I11</f>
        <v>-6092</v>
      </c>
      <c r="E12" s="94">
        <f>E11-J11</f>
        <v>-6093073</v>
      </c>
      <c r="F12" s="294" t="s">
        <v>145</v>
      </c>
      <c r="G12" s="295">
        <v>385</v>
      </c>
      <c r="H12" s="295">
        <v>447</v>
      </c>
      <c r="I12" s="295">
        <v>464</v>
      </c>
      <c r="J12" s="295">
        <f>Összesen!Y13</f>
        <v>463868</v>
      </c>
    </row>
    <row r="13" spans="1:10" s="11" customFormat="1" ht="15.75">
      <c r="A13" s="93" t="s">
        <v>143</v>
      </c>
      <c r="B13" s="5">
        <v>2650</v>
      </c>
      <c r="C13" s="5">
        <v>5404</v>
      </c>
      <c r="D13" s="5">
        <v>8129</v>
      </c>
      <c r="E13" s="5">
        <f>Összesen!L14</f>
        <v>8129596</v>
      </c>
      <c r="F13" s="294"/>
      <c r="G13" s="295"/>
      <c r="H13" s="295"/>
      <c r="I13" s="295"/>
      <c r="J13" s="295"/>
    </row>
    <row r="14" spans="1:10" s="11" customFormat="1" ht="15.75">
      <c r="A14" s="93" t="s">
        <v>144</v>
      </c>
      <c r="B14" s="5">
        <v>447</v>
      </c>
      <c r="C14" s="5">
        <v>464</v>
      </c>
      <c r="D14" s="5"/>
      <c r="E14" s="5">
        <f>Összesen!L15</f>
        <v>0</v>
      </c>
      <c r="F14" s="294"/>
      <c r="G14" s="295"/>
      <c r="H14" s="295"/>
      <c r="I14" s="295"/>
      <c r="J14" s="295"/>
    </row>
    <row r="15" spans="1:10" s="11" customFormat="1" ht="15.75">
      <c r="A15" s="63" t="s">
        <v>177</v>
      </c>
      <c r="B15" s="5"/>
      <c r="C15" s="5"/>
      <c r="D15" s="5"/>
      <c r="E15" s="5"/>
      <c r="F15" s="63" t="s">
        <v>178</v>
      </c>
      <c r="G15" s="82"/>
      <c r="H15" s="82"/>
      <c r="I15" s="82"/>
      <c r="J15" s="82"/>
    </row>
    <row r="16" spans="1:10" s="11" customFormat="1" ht="15.75">
      <c r="A16" s="91" t="s">
        <v>10</v>
      </c>
      <c r="B16" s="14">
        <f>B11+B13+B14+B15</f>
        <v>17349</v>
      </c>
      <c r="C16" s="14">
        <f>C11+C13+C14+C15</f>
        <v>19609</v>
      </c>
      <c r="D16" s="14">
        <f>D11+D13+D14+D15</f>
        <v>21915</v>
      </c>
      <c r="E16" s="14">
        <f>E11+E13+E14+E15</f>
        <v>21915170</v>
      </c>
      <c r="F16" s="91" t="s">
        <v>11</v>
      </c>
      <c r="G16" s="14">
        <f>G11+G12+G15</f>
        <v>13910</v>
      </c>
      <c r="H16" s="14">
        <f>H11+H12+H15</f>
        <v>10648</v>
      </c>
      <c r="I16" s="14">
        <f>I11+I12+I15</f>
        <v>20342</v>
      </c>
      <c r="J16" s="14">
        <f>J11+J12+J15</f>
        <v>20342515</v>
      </c>
    </row>
    <row r="17" spans="1:10" s="95" customFormat="1" ht="16.5">
      <c r="A17" s="313" t="s">
        <v>146</v>
      </c>
      <c r="B17" s="313"/>
      <c r="C17" s="313"/>
      <c r="D17" s="313"/>
      <c r="E17" s="313"/>
      <c r="F17" s="288" t="s">
        <v>125</v>
      </c>
      <c r="G17" s="289"/>
      <c r="H17" s="289"/>
      <c r="I17" s="290"/>
      <c r="J17" s="127"/>
    </row>
    <row r="18" spans="1:10" s="11" customFormat="1" ht="31.5">
      <c r="A18" s="90" t="s">
        <v>312</v>
      </c>
      <c r="B18" s="5">
        <v>8329</v>
      </c>
      <c r="C18" s="5">
        <v>2960</v>
      </c>
      <c r="D18" s="5">
        <v>0</v>
      </c>
      <c r="E18" s="5">
        <f>Összesen!L18</f>
        <v>0</v>
      </c>
      <c r="F18" s="90" t="s">
        <v>120</v>
      </c>
      <c r="G18" s="5">
        <v>733</v>
      </c>
      <c r="H18" s="5">
        <v>3568</v>
      </c>
      <c r="I18" s="5">
        <v>127</v>
      </c>
      <c r="J18" s="5">
        <f>Összesen!Y18</f>
        <v>127000</v>
      </c>
    </row>
    <row r="19" spans="1:10" s="11" customFormat="1" ht="15.75">
      <c r="A19" s="90" t="s">
        <v>146</v>
      </c>
      <c r="B19" s="5">
        <v>740</v>
      </c>
      <c r="C19" s="5">
        <v>10</v>
      </c>
      <c r="D19" s="5"/>
      <c r="E19" s="5">
        <f>Összesen!L19</f>
        <v>0</v>
      </c>
      <c r="F19" s="90" t="s">
        <v>54</v>
      </c>
      <c r="G19" s="5">
        <v>13</v>
      </c>
      <c r="H19" s="5">
        <v>5</v>
      </c>
      <c r="I19" s="5">
        <v>1018</v>
      </c>
      <c r="J19" s="5">
        <f>Összesen!Y19</f>
        <v>1017554</v>
      </c>
    </row>
    <row r="20" spans="1:10" s="11" customFormat="1" ht="15.75">
      <c r="A20" s="90" t="s">
        <v>382</v>
      </c>
      <c r="B20" s="5"/>
      <c r="C20" s="5"/>
      <c r="D20" s="5"/>
      <c r="E20" s="5">
        <f>Összesen!L20</f>
        <v>0</v>
      </c>
      <c r="F20" s="90" t="s">
        <v>220</v>
      </c>
      <c r="G20" s="5">
        <v>55</v>
      </c>
      <c r="H20" s="5">
        <v>259</v>
      </c>
      <c r="I20" s="5">
        <v>428</v>
      </c>
      <c r="J20" s="5">
        <f>Összesen!Y20</f>
        <v>428101</v>
      </c>
    </row>
    <row r="21" spans="1:10" s="11" customFormat="1" ht="15.75">
      <c r="A21" s="91" t="s">
        <v>94</v>
      </c>
      <c r="B21" s="13">
        <f>SUM(B18:B20)</f>
        <v>9069</v>
      </c>
      <c r="C21" s="13">
        <f>SUM(C18:C20)</f>
        <v>2970</v>
      </c>
      <c r="D21" s="13">
        <f>SUM(D18:D20)</f>
        <v>0</v>
      </c>
      <c r="E21" s="13">
        <f>SUM(E18:E20)</f>
        <v>0</v>
      </c>
      <c r="F21" s="91" t="s">
        <v>95</v>
      </c>
      <c r="G21" s="13">
        <f>SUM(G18:G20)</f>
        <v>801</v>
      </c>
      <c r="H21" s="13">
        <f>SUM(H18:H20)</f>
        <v>3832</v>
      </c>
      <c r="I21" s="13">
        <f>SUM(I18:I20)</f>
        <v>1573</v>
      </c>
      <c r="J21" s="13">
        <f>SUM(J18:J20)</f>
        <v>1572655</v>
      </c>
    </row>
    <row r="22" spans="1:10" s="11" customFormat="1" ht="15.75">
      <c r="A22" s="93" t="s">
        <v>152</v>
      </c>
      <c r="B22" s="94">
        <f>B21-G21</f>
        <v>8268</v>
      </c>
      <c r="C22" s="94">
        <f>C21-H21</f>
        <v>-862</v>
      </c>
      <c r="D22" s="94">
        <f>D21-I21</f>
        <v>-1573</v>
      </c>
      <c r="E22" s="94">
        <f>E21-J21</f>
        <v>-1572655</v>
      </c>
      <c r="F22" s="294" t="s">
        <v>145</v>
      </c>
      <c r="G22" s="295">
        <v>6303</v>
      </c>
      <c r="H22" s="295"/>
      <c r="I22" s="295"/>
      <c r="J22" s="295">
        <f>Összesen!Y22</f>
        <v>0</v>
      </c>
    </row>
    <row r="23" spans="1:10" s="11" customFormat="1" ht="15.75">
      <c r="A23" s="93" t="s">
        <v>143</v>
      </c>
      <c r="B23" s="5"/>
      <c r="C23" s="5"/>
      <c r="D23" s="5"/>
      <c r="E23" s="5">
        <f>Összesen!L23</f>
        <v>0</v>
      </c>
      <c r="F23" s="294"/>
      <c r="G23" s="295"/>
      <c r="H23" s="295"/>
      <c r="I23" s="295"/>
      <c r="J23" s="295"/>
    </row>
    <row r="24" spans="1:10" s="11" customFormat="1" ht="15.75">
      <c r="A24" s="93" t="s">
        <v>144</v>
      </c>
      <c r="B24" s="5">
        <v>0</v>
      </c>
      <c r="C24" s="5"/>
      <c r="D24" s="5"/>
      <c r="E24" s="5">
        <f>Összesen!L24</f>
        <v>0</v>
      </c>
      <c r="F24" s="294"/>
      <c r="G24" s="295"/>
      <c r="H24" s="295"/>
      <c r="I24" s="295"/>
      <c r="J24" s="295"/>
    </row>
    <row r="25" spans="1:10" s="11" customFormat="1" ht="31.5">
      <c r="A25" s="91" t="s">
        <v>12</v>
      </c>
      <c r="B25" s="14">
        <f>B21+B23+B24</f>
        <v>9069</v>
      </c>
      <c r="C25" s="14">
        <f>C21+C23+C24</f>
        <v>2970</v>
      </c>
      <c r="D25" s="14">
        <f>D21+D23+D24</f>
        <v>0</v>
      </c>
      <c r="E25" s="14">
        <f>E21+E23+E24</f>
        <v>0</v>
      </c>
      <c r="F25" s="91" t="s">
        <v>13</v>
      </c>
      <c r="G25" s="14">
        <f>G21+G22</f>
        <v>7104</v>
      </c>
      <c r="H25" s="14">
        <f>H21+H22</f>
        <v>3832</v>
      </c>
      <c r="I25" s="14">
        <f>I21+I22</f>
        <v>1573</v>
      </c>
      <c r="J25" s="14">
        <f>J21+J22</f>
        <v>1572655</v>
      </c>
    </row>
    <row r="26" spans="1:10" s="95" customFormat="1" ht="16.5">
      <c r="A26" s="310" t="s">
        <v>148</v>
      </c>
      <c r="B26" s="310"/>
      <c r="C26" s="310"/>
      <c r="D26" s="310"/>
      <c r="E26" s="310"/>
      <c r="F26" s="288" t="s">
        <v>149</v>
      </c>
      <c r="G26" s="289"/>
      <c r="H26" s="289"/>
      <c r="I26" s="290"/>
      <c r="J26" s="127"/>
    </row>
    <row r="27" spans="1:10" s="11" customFormat="1" ht="15.75">
      <c r="A27" s="90" t="s">
        <v>150</v>
      </c>
      <c r="B27" s="5">
        <f>B11+B21</f>
        <v>23321</v>
      </c>
      <c r="C27" s="5">
        <f>C11+C21</f>
        <v>16711</v>
      </c>
      <c r="D27" s="5">
        <f>D11+D21</f>
        <v>13786</v>
      </c>
      <c r="E27" s="5">
        <f>E11+E21</f>
        <v>13785574</v>
      </c>
      <c r="F27" s="90" t="s">
        <v>151</v>
      </c>
      <c r="G27" s="5">
        <f aca="true" t="shared" si="0" ref="G27:J28">G11+G21</f>
        <v>14326</v>
      </c>
      <c r="H27" s="5">
        <f t="shared" si="0"/>
        <v>14033</v>
      </c>
      <c r="I27" s="5">
        <f>I11+I21</f>
        <v>21451</v>
      </c>
      <c r="J27" s="5">
        <f t="shared" si="0"/>
        <v>21451302</v>
      </c>
    </row>
    <row r="28" spans="1:10" s="11" customFormat="1" ht="15.75">
      <c r="A28" s="93" t="s">
        <v>152</v>
      </c>
      <c r="B28" s="94">
        <f>B27-G27</f>
        <v>8995</v>
      </c>
      <c r="C28" s="94">
        <f>C27-H27</f>
        <v>2678</v>
      </c>
      <c r="D28" s="94">
        <f>D27-I27</f>
        <v>-7665</v>
      </c>
      <c r="E28" s="94">
        <f>E27-J27</f>
        <v>-7665728</v>
      </c>
      <c r="F28" s="294" t="s">
        <v>145</v>
      </c>
      <c r="G28" s="295">
        <f t="shared" si="0"/>
        <v>6688</v>
      </c>
      <c r="H28" s="295">
        <f t="shared" si="0"/>
        <v>447</v>
      </c>
      <c r="I28" s="295">
        <f>I12+I22</f>
        <v>464</v>
      </c>
      <c r="J28" s="295">
        <f t="shared" si="0"/>
        <v>463868</v>
      </c>
    </row>
    <row r="29" spans="1:10" s="11" customFormat="1" ht="15.75">
      <c r="A29" s="93" t="s">
        <v>143</v>
      </c>
      <c r="B29" s="5">
        <f aca="true" t="shared" si="1" ref="B29:E30">B13+B23</f>
        <v>2650</v>
      </c>
      <c r="C29" s="5">
        <f t="shared" si="1"/>
        <v>5404</v>
      </c>
      <c r="D29" s="5">
        <f>D13+D23</f>
        <v>8129</v>
      </c>
      <c r="E29" s="5">
        <f t="shared" si="1"/>
        <v>8129596</v>
      </c>
      <c r="F29" s="294"/>
      <c r="G29" s="295"/>
      <c r="H29" s="295"/>
      <c r="I29" s="295"/>
      <c r="J29" s="295"/>
    </row>
    <row r="30" spans="1:10" s="11" customFormat="1" ht="15.75">
      <c r="A30" s="93" t="s">
        <v>144</v>
      </c>
      <c r="B30" s="5">
        <f t="shared" si="1"/>
        <v>447</v>
      </c>
      <c r="C30" s="5">
        <f t="shared" si="1"/>
        <v>464</v>
      </c>
      <c r="D30" s="5">
        <f>D14+D24</f>
        <v>0</v>
      </c>
      <c r="E30" s="5">
        <f t="shared" si="1"/>
        <v>0</v>
      </c>
      <c r="F30" s="294"/>
      <c r="G30" s="295"/>
      <c r="H30" s="295"/>
      <c r="I30" s="295"/>
      <c r="J30" s="295"/>
    </row>
    <row r="31" spans="1:10" s="11" customFormat="1" ht="15.75">
      <c r="A31" s="63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3" t="s">
        <v>178</v>
      </c>
      <c r="G31" s="82">
        <f>G15</f>
        <v>0</v>
      </c>
      <c r="H31" s="82">
        <f>H15</f>
        <v>0</v>
      </c>
      <c r="I31" s="82">
        <f>I15</f>
        <v>0</v>
      </c>
      <c r="J31" s="82">
        <f>J15</f>
        <v>0</v>
      </c>
    </row>
    <row r="32" spans="1:10" s="11" customFormat="1" ht="15.75">
      <c r="A32" s="89" t="s">
        <v>7</v>
      </c>
      <c r="B32" s="14">
        <f>B27+B29+B30+B31</f>
        <v>26418</v>
      </c>
      <c r="C32" s="14">
        <f>C27+C29+C30+C31</f>
        <v>22579</v>
      </c>
      <c r="D32" s="14">
        <f>D27+D29+D30+D31</f>
        <v>21915</v>
      </c>
      <c r="E32" s="14">
        <f>E27+E29+E30+E31</f>
        <v>21915170</v>
      </c>
      <c r="F32" s="89" t="s">
        <v>8</v>
      </c>
      <c r="G32" s="14">
        <f>SUM(G27:G31)</f>
        <v>21014</v>
      </c>
      <c r="H32" s="14">
        <f>SUM(H27:H31)</f>
        <v>14480</v>
      </c>
      <c r="I32" s="14">
        <f>SUM(I27:I31)</f>
        <v>21915</v>
      </c>
      <c r="J32" s="14">
        <f>SUM(J27:J31)</f>
        <v>21915170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F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G31" sqref="G31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14" width="10.140625" style="73" customWidth="1"/>
    <col min="15" max="15" width="11.140625" style="73" customWidth="1"/>
    <col min="16" max="16" width="14.00390625" style="73" hidden="1" customWidth="1"/>
    <col min="17" max="17" width="11.421875" style="73" hidden="1" customWidth="1"/>
    <col min="18" max="16384" width="9.140625" style="73" customWidth="1"/>
  </cols>
  <sheetData>
    <row r="1" spans="1:15" s="16" customFormat="1" ht="15.75">
      <c r="A1" s="315" t="s">
        <v>566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</row>
    <row r="4" spans="1:15" s="10" customFormat="1" ht="15.75">
      <c r="A4" s="1">
        <v>1</v>
      </c>
      <c r="B4" s="6" t="s">
        <v>9</v>
      </c>
      <c r="C4" s="70" t="s">
        <v>108</v>
      </c>
      <c r="D4" s="70" t="s">
        <v>109</v>
      </c>
      <c r="E4" s="70" t="s">
        <v>110</v>
      </c>
      <c r="F4" s="70" t="s">
        <v>111</v>
      </c>
      <c r="G4" s="70" t="s">
        <v>112</v>
      </c>
      <c r="H4" s="70" t="s">
        <v>113</v>
      </c>
      <c r="I4" s="70" t="s">
        <v>114</v>
      </c>
      <c r="J4" s="70" t="s">
        <v>115</v>
      </c>
      <c r="K4" s="70" t="s">
        <v>116</v>
      </c>
      <c r="L4" s="70" t="s">
        <v>117</v>
      </c>
      <c r="M4" s="70" t="s">
        <v>118</v>
      </c>
      <c r="N4" s="70" t="s">
        <v>119</v>
      </c>
      <c r="O4" s="70" t="s">
        <v>5</v>
      </c>
    </row>
    <row r="5" spans="1:17" s="10" customFormat="1" ht="25.5">
      <c r="A5" s="1">
        <v>2</v>
      </c>
      <c r="B5" s="118" t="s">
        <v>303</v>
      </c>
      <c r="C5" s="5">
        <v>966000</v>
      </c>
      <c r="D5" s="5">
        <v>966013</v>
      </c>
      <c r="E5" s="5">
        <v>966020</v>
      </c>
      <c r="F5" s="5">
        <v>990610</v>
      </c>
      <c r="G5" s="5">
        <v>966013</v>
      </c>
      <c r="H5" s="5">
        <v>966010</v>
      </c>
      <c r="I5" s="5">
        <v>966020</v>
      </c>
      <c r="J5" s="5">
        <v>966013</v>
      </c>
      <c r="K5" s="5">
        <v>966016</v>
      </c>
      <c r="L5" s="5">
        <v>966013</v>
      </c>
      <c r="M5" s="5">
        <v>966013</v>
      </c>
      <c r="N5" s="5">
        <v>966013</v>
      </c>
      <c r="O5" s="14">
        <f>SUM(C5:N5)</f>
        <v>11616754</v>
      </c>
      <c r="P5" s="12">
        <f>Összesen!L7</f>
        <v>11616754</v>
      </c>
      <c r="Q5" s="12">
        <f>P5-O5</f>
        <v>0</v>
      </c>
    </row>
    <row r="6" spans="1:17" s="10" customFormat="1" ht="25.5">
      <c r="A6" s="1">
        <v>3</v>
      </c>
      <c r="B6" s="118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">
        <f>Összesen!L18</f>
        <v>0</v>
      </c>
      <c r="Q6" s="12">
        <f aca="true" t="shared" si="0" ref="Q6:Q28">P6-O6</f>
        <v>0</v>
      </c>
    </row>
    <row r="7" spans="1:17" s="10" customFormat="1" ht="15.75">
      <c r="A7" s="1">
        <v>4</v>
      </c>
      <c r="B7" s="118" t="s">
        <v>325</v>
      </c>
      <c r="C7" s="5"/>
      <c r="D7" s="5"/>
      <c r="E7" s="5">
        <v>755000</v>
      </c>
      <c r="F7" s="5"/>
      <c r="G7" s="5">
        <v>100000</v>
      </c>
      <c r="H7" s="5"/>
      <c r="I7" s="5"/>
      <c r="J7" s="5"/>
      <c r="K7" s="5">
        <v>815000</v>
      </c>
      <c r="L7" s="5"/>
      <c r="M7" s="5"/>
      <c r="N7" s="5">
        <v>100000</v>
      </c>
      <c r="O7" s="14">
        <f aca="true" t="shared" si="1" ref="O7:O15">SUM(C7:N7)</f>
        <v>1770000</v>
      </c>
      <c r="P7" s="12">
        <f>Összesen!L8</f>
        <v>1770000</v>
      </c>
      <c r="Q7" s="12">
        <f t="shared" si="0"/>
        <v>0</v>
      </c>
    </row>
    <row r="8" spans="1:17" s="10" customFormat="1" ht="15.75">
      <c r="A8" s="1">
        <v>5</v>
      </c>
      <c r="B8" s="118" t="s">
        <v>53</v>
      </c>
      <c r="C8" s="5">
        <v>29152</v>
      </c>
      <c r="D8" s="5">
        <v>19152</v>
      </c>
      <c r="E8" s="5">
        <v>22152</v>
      </c>
      <c r="F8" s="5">
        <v>35152</v>
      </c>
      <c r="G8" s="5">
        <v>19152</v>
      </c>
      <c r="H8" s="5">
        <v>23152</v>
      </c>
      <c r="I8" s="5">
        <v>18152</v>
      </c>
      <c r="J8" s="5">
        <v>19152</v>
      </c>
      <c r="K8" s="5">
        <v>39152</v>
      </c>
      <c r="L8" s="5">
        <v>18152</v>
      </c>
      <c r="M8" s="5">
        <v>34148</v>
      </c>
      <c r="N8" s="5">
        <v>22152</v>
      </c>
      <c r="O8" s="14">
        <f t="shared" si="1"/>
        <v>298820</v>
      </c>
      <c r="P8" s="12">
        <f>Összesen!L9</f>
        <v>298820</v>
      </c>
      <c r="Q8" s="12">
        <f t="shared" si="0"/>
        <v>0</v>
      </c>
    </row>
    <row r="9" spans="1:17" s="10" customFormat="1" ht="15.75">
      <c r="A9" s="1">
        <v>6</v>
      </c>
      <c r="B9" s="118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Összesen!L19</f>
        <v>0</v>
      </c>
      <c r="Q9" s="12">
        <f t="shared" si="0"/>
        <v>0</v>
      </c>
    </row>
    <row r="10" spans="1:17" s="10" customFormat="1" ht="15.75">
      <c r="A10" s="1">
        <v>7</v>
      </c>
      <c r="B10" s="118" t="s">
        <v>381</v>
      </c>
      <c r="C10" s="5">
        <v>0</v>
      </c>
      <c r="D10" s="5">
        <v>0</v>
      </c>
      <c r="E10" s="5">
        <v>15000</v>
      </c>
      <c r="F10" s="5">
        <v>30000</v>
      </c>
      <c r="G10" s="5">
        <v>0</v>
      </c>
      <c r="H10" s="5">
        <v>0</v>
      </c>
      <c r="I10" s="5">
        <v>0</v>
      </c>
      <c r="J10" s="5">
        <v>35000</v>
      </c>
      <c r="K10" s="5">
        <v>0</v>
      </c>
      <c r="L10" s="5">
        <v>0</v>
      </c>
      <c r="M10" s="5">
        <v>20000</v>
      </c>
      <c r="N10" s="5">
        <v>0</v>
      </c>
      <c r="O10" s="14">
        <f t="shared" si="1"/>
        <v>100000</v>
      </c>
      <c r="P10" s="12">
        <f>Összesen!L10</f>
        <v>100000</v>
      </c>
      <c r="Q10" s="12">
        <f t="shared" si="0"/>
        <v>0</v>
      </c>
    </row>
    <row r="11" spans="1:17" s="10" customFormat="1" ht="15.75">
      <c r="A11" s="1">
        <v>8</v>
      </c>
      <c r="B11" s="118" t="s">
        <v>382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Összesen!L20</f>
        <v>0</v>
      </c>
      <c r="Q11" s="12">
        <f t="shared" si="0"/>
        <v>0</v>
      </c>
    </row>
    <row r="12" spans="1:17" s="10" customFormat="1" ht="15.75">
      <c r="A12" s="1">
        <v>9</v>
      </c>
      <c r="B12" s="118" t="s">
        <v>392</v>
      </c>
      <c r="C12" s="5">
        <v>500000</v>
      </c>
      <c r="D12" s="5">
        <v>0</v>
      </c>
      <c r="E12" s="5"/>
      <c r="F12" s="5">
        <v>1600000</v>
      </c>
      <c r="G12" s="5"/>
      <c r="H12" s="5">
        <v>2700000</v>
      </c>
      <c r="I12" s="5"/>
      <c r="J12" s="5">
        <v>2000000</v>
      </c>
      <c r="K12" s="5"/>
      <c r="L12" s="5">
        <v>500000</v>
      </c>
      <c r="M12" s="5">
        <v>829596</v>
      </c>
      <c r="N12" s="5"/>
      <c r="O12" s="14">
        <f t="shared" si="1"/>
        <v>8129596</v>
      </c>
      <c r="P12" s="12">
        <f>Összesen!L14</f>
        <v>8129596</v>
      </c>
      <c r="Q12" s="12">
        <f t="shared" si="0"/>
        <v>0</v>
      </c>
    </row>
    <row r="13" spans="1:17" s="10" customFormat="1" ht="15.75">
      <c r="A13" s="1">
        <v>10</v>
      </c>
      <c r="B13" s="118" t="s">
        <v>393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Összesen!L23</f>
        <v>0</v>
      </c>
      <c r="Q13" s="12">
        <f t="shared" si="0"/>
        <v>0</v>
      </c>
    </row>
    <row r="14" spans="1:17" s="10" customFormat="1" ht="15.75">
      <c r="A14" s="1">
        <v>11</v>
      </c>
      <c r="B14" s="118" t="s">
        <v>390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Összesen!L15</f>
        <v>0</v>
      </c>
      <c r="Q14" s="12">
        <f t="shared" si="0"/>
        <v>0</v>
      </c>
    </row>
    <row r="15" spans="1:17" s="10" customFormat="1" ht="15.75">
      <c r="A15" s="1">
        <v>12</v>
      </c>
      <c r="B15" s="118" t="s">
        <v>391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Összesen!L24</f>
        <v>0</v>
      </c>
      <c r="Q15" s="12">
        <f t="shared" si="0"/>
        <v>0</v>
      </c>
    </row>
    <row r="16" spans="1:17" s="10" customFormat="1" ht="15.75">
      <c r="A16" s="1">
        <v>13</v>
      </c>
      <c r="B16" s="72" t="s">
        <v>7</v>
      </c>
      <c r="C16" s="14">
        <f aca="true" t="shared" si="2" ref="C16:O16">SUM(C5:C15)</f>
        <v>1495152</v>
      </c>
      <c r="D16" s="14">
        <f t="shared" si="2"/>
        <v>985165</v>
      </c>
      <c r="E16" s="14">
        <f t="shared" si="2"/>
        <v>1758172</v>
      </c>
      <c r="F16" s="14">
        <f t="shared" si="2"/>
        <v>2655762</v>
      </c>
      <c r="G16" s="14">
        <f t="shared" si="2"/>
        <v>1085165</v>
      </c>
      <c r="H16" s="14">
        <f t="shared" si="2"/>
        <v>3689162</v>
      </c>
      <c r="I16" s="14">
        <f t="shared" si="2"/>
        <v>984172</v>
      </c>
      <c r="J16" s="14">
        <f t="shared" si="2"/>
        <v>3020165</v>
      </c>
      <c r="K16" s="14">
        <f t="shared" si="2"/>
        <v>1820168</v>
      </c>
      <c r="L16" s="14">
        <f t="shared" si="2"/>
        <v>1484165</v>
      </c>
      <c r="M16" s="14">
        <f t="shared" si="2"/>
        <v>1849757</v>
      </c>
      <c r="N16" s="14">
        <f t="shared" si="2"/>
        <v>1088165</v>
      </c>
      <c r="O16" s="14">
        <f t="shared" si="2"/>
        <v>21915170</v>
      </c>
      <c r="P16" s="12">
        <f>Összesen!L31</f>
        <v>21915170</v>
      </c>
      <c r="Q16" s="12">
        <f t="shared" si="0"/>
        <v>0</v>
      </c>
    </row>
    <row r="17" spans="1:17" s="10" customFormat="1" ht="15.75">
      <c r="A17" s="1">
        <v>14</v>
      </c>
      <c r="B17" s="71" t="s">
        <v>45</v>
      </c>
      <c r="C17" s="5">
        <v>298404</v>
      </c>
      <c r="D17" s="5">
        <v>298404</v>
      </c>
      <c r="E17" s="5">
        <v>308404</v>
      </c>
      <c r="F17" s="5">
        <v>926804</v>
      </c>
      <c r="G17" s="5">
        <v>475504</v>
      </c>
      <c r="H17" s="5">
        <v>955504</v>
      </c>
      <c r="I17" s="5">
        <v>455504</v>
      </c>
      <c r="J17" s="5">
        <v>455504</v>
      </c>
      <c r="K17" s="5">
        <v>455504</v>
      </c>
      <c r="L17" s="5">
        <v>455504</v>
      </c>
      <c r="M17" s="5">
        <v>455504</v>
      </c>
      <c r="N17" s="5">
        <v>575503</v>
      </c>
      <c r="O17" s="14">
        <f>SUM(C17:N17)</f>
        <v>6116047</v>
      </c>
      <c r="P17" s="12">
        <f>Összesen!Y7</f>
        <v>6116047</v>
      </c>
      <c r="Q17" s="12">
        <f t="shared" si="0"/>
        <v>0</v>
      </c>
    </row>
    <row r="18" spans="1:17" s="10" customFormat="1" ht="25.5">
      <c r="A18" s="1">
        <v>15</v>
      </c>
      <c r="B18" s="71" t="s">
        <v>89</v>
      </c>
      <c r="C18" s="5">
        <v>80570</v>
      </c>
      <c r="D18" s="5">
        <f>D17*22%</f>
        <v>65648.88</v>
      </c>
      <c r="E18" s="5">
        <f>C17*0.22</f>
        <v>65648.88</v>
      </c>
      <c r="F18" s="5">
        <f aca="true" t="shared" si="3" ref="F18:M18">F17*0.22</f>
        <v>203896.88</v>
      </c>
      <c r="G18" s="5">
        <f t="shared" si="3"/>
        <v>104610.88</v>
      </c>
      <c r="H18" s="5">
        <v>105600</v>
      </c>
      <c r="I18" s="5">
        <f t="shared" si="3"/>
        <v>100210.88</v>
      </c>
      <c r="J18" s="5">
        <f t="shared" si="3"/>
        <v>100210.88</v>
      </c>
      <c r="K18" s="5">
        <f t="shared" si="3"/>
        <v>100210.88</v>
      </c>
      <c r="L18" s="5">
        <f t="shared" si="3"/>
        <v>100210.88</v>
      </c>
      <c r="M18" s="5">
        <f t="shared" si="3"/>
        <v>100210.88</v>
      </c>
      <c r="N18" s="5">
        <v>118705</v>
      </c>
      <c r="O18" s="14">
        <f aca="true" t="shared" si="4" ref="O18:O26">SUM(C18:N18)</f>
        <v>1245734.92</v>
      </c>
      <c r="P18" s="12">
        <f>Összesen!Y8</f>
        <v>1245735</v>
      </c>
      <c r="Q18" s="12">
        <f t="shared" si="0"/>
        <v>0.0800000000745058</v>
      </c>
    </row>
    <row r="19" spans="1:17" s="10" customFormat="1" ht="15.75">
      <c r="A19" s="1">
        <v>16</v>
      </c>
      <c r="B19" s="71" t="s">
        <v>90</v>
      </c>
      <c r="C19" s="5">
        <v>659320</v>
      </c>
      <c r="D19" s="5">
        <v>689740</v>
      </c>
      <c r="E19" s="5">
        <v>707100</v>
      </c>
      <c r="F19" s="5">
        <v>770410</v>
      </c>
      <c r="G19" s="5">
        <v>749750</v>
      </c>
      <c r="H19" s="5">
        <v>889750</v>
      </c>
      <c r="I19" s="5">
        <v>1450000</v>
      </c>
      <c r="J19" s="5">
        <v>898790</v>
      </c>
      <c r="K19" s="5">
        <v>950450</v>
      </c>
      <c r="L19" s="5">
        <v>805100</v>
      </c>
      <c r="M19" s="5">
        <v>701500</v>
      </c>
      <c r="N19" s="5">
        <v>599700</v>
      </c>
      <c r="O19" s="14">
        <f t="shared" si="4"/>
        <v>9871610</v>
      </c>
      <c r="P19" s="12">
        <f>Összesen!Y9</f>
        <v>9871610</v>
      </c>
      <c r="Q19" s="12">
        <f t="shared" si="0"/>
        <v>0</v>
      </c>
    </row>
    <row r="20" spans="1:17" s="10" customFormat="1" ht="15.75">
      <c r="A20" s="1">
        <v>17</v>
      </c>
      <c r="B20" s="71" t="s">
        <v>91</v>
      </c>
      <c r="C20" s="5">
        <v>32900</v>
      </c>
      <c r="D20" s="5">
        <v>28900</v>
      </c>
      <c r="E20" s="5">
        <v>42900</v>
      </c>
      <c r="F20" s="5">
        <v>22900</v>
      </c>
      <c r="G20" s="5">
        <v>27900</v>
      </c>
      <c r="H20" s="5">
        <v>47900</v>
      </c>
      <c r="I20" s="5">
        <v>22900</v>
      </c>
      <c r="J20" s="5">
        <v>121900</v>
      </c>
      <c r="K20" s="5">
        <v>72900</v>
      </c>
      <c r="L20" s="5">
        <v>92900</v>
      </c>
      <c r="M20" s="5">
        <v>62900</v>
      </c>
      <c r="N20" s="5">
        <v>307900</v>
      </c>
      <c r="O20" s="14">
        <f t="shared" si="4"/>
        <v>884800</v>
      </c>
      <c r="P20" s="12">
        <f>Összesen!Y10</f>
        <v>884800</v>
      </c>
      <c r="Q20" s="12">
        <f t="shared" si="0"/>
        <v>0</v>
      </c>
    </row>
    <row r="21" spans="1:17" s="10" customFormat="1" ht="15.75">
      <c r="A21" s="1">
        <v>18</v>
      </c>
      <c r="B21" s="71" t="s">
        <v>92</v>
      </c>
      <c r="C21" s="5">
        <v>52000</v>
      </c>
      <c r="D21" s="5">
        <v>52000</v>
      </c>
      <c r="E21" s="5">
        <v>156700</v>
      </c>
      <c r="F21" s="5">
        <v>107878</v>
      </c>
      <c r="G21" s="5">
        <v>172000</v>
      </c>
      <c r="H21" s="5">
        <v>177000</v>
      </c>
      <c r="I21" s="5">
        <v>156700</v>
      </c>
      <c r="J21" s="5">
        <v>197878</v>
      </c>
      <c r="K21" s="5">
        <v>176700</v>
      </c>
      <c r="L21" s="5">
        <v>102899</v>
      </c>
      <c r="M21" s="5">
        <v>256700</v>
      </c>
      <c r="N21" s="5">
        <v>152000</v>
      </c>
      <c r="O21" s="14">
        <f t="shared" si="4"/>
        <v>1760455</v>
      </c>
      <c r="P21" s="12">
        <f>Összesen!Y11</f>
        <v>1760455</v>
      </c>
      <c r="Q21" s="12">
        <f t="shared" si="0"/>
        <v>0</v>
      </c>
    </row>
    <row r="22" spans="1:17" s="10" customFormat="1" ht="15.75">
      <c r="A22" s="1">
        <v>19</v>
      </c>
      <c r="B22" s="71" t="s">
        <v>120</v>
      </c>
      <c r="C22" s="5">
        <v>0</v>
      </c>
      <c r="D22" s="5"/>
      <c r="E22" s="5"/>
      <c r="F22" s="5"/>
      <c r="G22" s="5">
        <v>127000</v>
      </c>
      <c r="H22" s="5"/>
      <c r="I22" s="5"/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4"/>
        <v>127000</v>
      </c>
      <c r="P22" s="12">
        <f>Összesen!Y18</f>
        <v>127000</v>
      </c>
      <c r="Q22" s="12">
        <f t="shared" si="0"/>
        <v>0</v>
      </c>
    </row>
    <row r="23" spans="1:17" s="10" customFormat="1" ht="15.75">
      <c r="A23" s="1">
        <v>20</v>
      </c>
      <c r="B23" s="71" t="s">
        <v>54</v>
      </c>
      <c r="C23" s="5">
        <v>0</v>
      </c>
      <c r="D23" s="5">
        <v>59862</v>
      </c>
      <c r="E23" s="5">
        <v>0</v>
      </c>
      <c r="F23" s="5">
        <v>43500</v>
      </c>
      <c r="G23" s="5">
        <v>0</v>
      </c>
      <c r="H23" s="5">
        <v>35890</v>
      </c>
      <c r="I23" s="5"/>
      <c r="J23" s="5">
        <v>723900</v>
      </c>
      <c r="K23" s="5">
        <v>56980</v>
      </c>
      <c r="L23" s="5">
        <v>48972</v>
      </c>
      <c r="M23" s="5"/>
      <c r="N23" s="5">
        <v>48450</v>
      </c>
      <c r="O23" s="14">
        <f t="shared" si="4"/>
        <v>1017554</v>
      </c>
      <c r="P23" s="12">
        <f>Összesen!Y19</f>
        <v>1017554</v>
      </c>
      <c r="Q23" s="12">
        <f t="shared" si="0"/>
        <v>0</v>
      </c>
    </row>
    <row r="24" spans="1:17" s="10" customFormat="1" ht="15.75">
      <c r="A24" s="1">
        <v>21</v>
      </c>
      <c r="B24" s="71" t="s">
        <v>220</v>
      </c>
      <c r="C24" s="5">
        <v>0</v>
      </c>
      <c r="D24" s="5">
        <v>0</v>
      </c>
      <c r="E24" s="5">
        <v>0</v>
      </c>
      <c r="F24" s="5"/>
      <c r="G24" s="5">
        <v>28824</v>
      </c>
      <c r="H24" s="5">
        <v>0</v>
      </c>
      <c r="I24" s="5">
        <v>399277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428101</v>
      </c>
      <c r="P24" s="12">
        <f>Összesen!Y20</f>
        <v>428101</v>
      </c>
      <c r="Q24" s="12">
        <f t="shared" si="0"/>
        <v>0</v>
      </c>
    </row>
    <row r="25" spans="1:17" s="10" customFormat="1" ht="15.75">
      <c r="A25" s="1">
        <v>22</v>
      </c>
      <c r="B25" s="71" t="s">
        <v>102</v>
      </c>
      <c r="C25" s="5"/>
      <c r="D25" s="5">
        <v>0</v>
      </c>
      <c r="E25" s="5">
        <v>463868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463868</v>
      </c>
      <c r="P25" s="12">
        <f>Összesen!Y13</f>
        <v>463868</v>
      </c>
      <c r="Q25" s="12">
        <f t="shared" si="0"/>
        <v>0</v>
      </c>
    </row>
    <row r="26" spans="1:17" s="10" customFormat="1" ht="15.75">
      <c r="A26" s="1">
        <v>23</v>
      </c>
      <c r="B26" s="71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2">
        <f>Összesen!Y22</f>
        <v>0</v>
      </c>
      <c r="Q26" s="12">
        <f t="shared" si="0"/>
        <v>0</v>
      </c>
    </row>
    <row r="27" spans="1:17" s="10" customFormat="1" ht="15.75">
      <c r="A27" s="1">
        <v>24</v>
      </c>
      <c r="B27" s="72" t="s">
        <v>8</v>
      </c>
      <c r="C27" s="14">
        <f>SUM(C17:C26)</f>
        <v>1123194</v>
      </c>
      <c r="D27" s="14">
        <f aca="true" t="shared" si="5" ref="D27:O27">SUM(D17:D26)</f>
        <v>1194554.88</v>
      </c>
      <c r="E27" s="14">
        <f t="shared" si="5"/>
        <v>1744620.88</v>
      </c>
      <c r="F27" s="14">
        <f t="shared" si="5"/>
        <v>2075388.88</v>
      </c>
      <c r="G27" s="14">
        <f t="shared" si="5"/>
        <v>1685588.88</v>
      </c>
      <c r="H27" s="14">
        <f t="shared" si="5"/>
        <v>2211644</v>
      </c>
      <c r="I27" s="14">
        <f t="shared" si="5"/>
        <v>2584591.88</v>
      </c>
      <c r="J27" s="14">
        <f t="shared" si="5"/>
        <v>2498182.88</v>
      </c>
      <c r="K27" s="14">
        <f t="shared" si="5"/>
        <v>1812744.88</v>
      </c>
      <c r="L27" s="14">
        <f t="shared" si="5"/>
        <v>1605585.88</v>
      </c>
      <c r="M27" s="14">
        <f t="shared" si="5"/>
        <v>1576814.88</v>
      </c>
      <c r="N27" s="14">
        <f t="shared" si="5"/>
        <v>1802258</v>
      </c>
      <c r="O27" s="14">
        <f t="shared" si="5"/>
        <v>21915169.92</v>
      </c>
      <c r="P27" s="12">
        <f>Összesen!Y31</f>
        <v>21915170</v>
      </c>
      <c r="Q27" s="12">
        <f t="shared" si="0"/>
        <v>0.07999999821186066</v>
      </c>
    </row>
    <row r="28" spans="1:17" ht="15.75">
      <c r="A28" s="1">
        <v>25</v>
      </c>
      <c r="B28" s="72" t="s">
        <v>127</v>
      </c>
      <c r="C28" s="14">
        <f>C16-C27</f>
        <v>371958</v>
      </c>
      <c r="D28" s="14">
        <f>C28+D16-D27</f>
        <v>162568.1200000001</v>
      </c>
      <c r="E28" s="14">
        <f aca="true" t="shared" si="6" ref="E28:O28">D28+E16-E27</f>
        <v>176119.24000000022</v>
      </c>
      <c r="F28" s="14">
        <f t="shared" si="6"/>
        <v>756492.3600000003</v>
      </c>
      <c r="G28" s="14">
        <f t="shared" si="6"/>
        <v>156068.48000000045</v>
      </c>
      <c r="H28" s="14">
        <f t="shared" si="6"/>
        <v>1633586.4800000004</v>
      </c>
      <c r="I28" s="14">
        <f t="shared" si="6"/>
        <v>33166.60000000056</v>
      </c>
      <c r="J28" s="14">
        <f t="shared" si="6"/>
        <v>555148.7200000007</v>
      </c>
      <c r="K28" s="14">
        <f t="shared" si="6"/>
        <v>562571.8400000008</v>
      </c>
      <c r="L28" s="14">
        <f t="shared" si="6"/>
        <v>441150.9600000009</v>
      </c>
      <c r="M28" s="14">
        <f t="shared" si="6"/>
        <v>714093.080000001</v>
      </c>
      <c r="N28" s="14">
        <f t="shared" si="6"/>
        <v>0.08000000100582838</v>
      </c>
      <c r="O28" s="14">
        <f t="shared" si="6"/>
        <v>0.1600000001490116</v>
      </c>
      <c r="Q28" s="12">
        <f t="shared" si="0"/>
        <v>-0.1600000001490116</v>
      </c>
    </row>
    <row r="29" ht="15">
      <c r="O29" s="74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14" t="s">
        <v>529</v>
      </c>
      <c r="B1" s="314"/>
      <c r="C1" s="314"/>
      <c r="D1" s="314"/>
      <c r="E1" s="314"/>
      <c r="F1" s="314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08" t="s">
        <v>9</v>
      </c>
      <c r="C4" s="6" t="s">
        <v>387</v>
      </c>
      <c r="D4" s="6" t="s">
        <v>410</v>
      </c>
      <c r="E4" s="6" t="s">
        <v>496</v>
      </c>
      <c r="F4" s="6" t="s">
        <v>551</v>
      </c>
    </row>
    <row r="5" spans="1:6" s="10" customFormat="1" ht="15.75">
      <c r="A5" s="1">
        <v>2</v>
      </c>
      <c r="B5" s="309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2">
        <f>C7+C18</f>
        <v>0</v>
      </c>
      <c r="D6" s="62">
        <f>D7+D18</f>
        <v>0</v>
      </c>
      <c r="E6" s="62">
        <f>E7+E18</f>
        <v>0</v>
      </c>
      <c r="F6" s="62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9">
      <selection activeCell="E18" sqref="E18"/>
    </sheetView>
  </sheetViews>
  <sheetFormatPr defaultColWidth="9.140625" defaultRowHeight="15"/>
  <cols>
    <col min="1" max="1" width="58.28125" style="55" customWidth="1"/>
    <col min="2" max="2" width="16.140625" style="55" customWidth="1"/>
    <col min="3" max="137" width="9.140625" style="54" customWidth="1"/>
    <col min="138" max="16384" width="9.140625" style="55" customWidth="1"/>
  </cols>
  <sheetData>
    <row r="1" spans="1:137" s="51" customFormat="1" ht="33" customHeight="1">
      <c r="A1" s="316" t="s">
        <v>561</v>
      </c>
      <c r="B1" s="31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</row>
    <row r="2" spans="2:137" s="52" customFormat="1" ht="21.75" customHeight="1">
      <c r="B2" s="5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</row>
    <row r="3" spans="1:137" s="57" customFormat="1" ht="30" customHeight="1">
      <c r="A3" s="75" t="s">
        <v>65</v>
      </c>
      <c r="B3" s="56" t="s">
        <v>66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1:137" s="57" customFormat="1" ht="31.5">
      <c r="A4" s="76" t="s">
        <v>67</v>
      </c>
      <c r="B4" s="58">
        <f>SUM(B5:B6)</f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</row>
    <row r="5" spans="1:137" s="57" customFormat="1" ht="18">
      <c r="A5" s="77" t="s">
        <v>68</v>
      </c>
      <c r="B5" s="58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</row>
    <row r="6" spans="1:137" s="57" customFormat="1" ht="18">
      <c r="A6" s="77" t="s">
        <v>69</v>
      </c>
      <c r="B6" s="58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</row>
    <row r="7" spans="1:2" ht="31.5">
      <c r="A7" s="76" t="s">
        <v>70</v>
      </c>
      <c r="B7" s="58">
        <v>0</v>
      </c>
    </row>
    <row r="8" spans="1:2" ht="31.5">
      <c r="A8" s="78" t="s">
        <v>71</v>
      </c>
      <c r="B8" s="59">
        <f>SUM(B9:B10)</f>
        <v>0</v>
      </c>
    </row>
    <row r="9" spans="1:137" s="57" customFormat="1" ht="30">
      <c r="A9" s="79" t="s">
        <v>72</v>
      </c>
      <c r="B9" s="60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</row>
    <row r="10" spans="1:137" s="57" customFormat="1" ht="30">
      <c r="A10" s="79" t="s">
        <v>73</v>
      </c>
      <c r="B10" s="60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</row>
    <row r="11" spans="1:137" s="57" customFormat="1" ht="31.5">
      <c r="A11" s="78" t="s">
        <v>74</v>
      </c>
      <c r="B11" s="59"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</row>
    <row r="12" spans="1:137" s="57" customFormat="1" ht="31.5">
      <c r="A12" s="78" t="s">
        <v>75</v>
      </c>
      <c r="B12" s="59">
        <f>SUM(B13,B16,B19,B25,B22)</f>
        <v>491278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</row>
    <row r="13" spans="1:2" ht="18">
      <c r="A13" s="79" t="s">
        <v>76</v>
      </c>
      <c r="B13" s="60">
        <v>0</v>
      </c>
    </row>
    <row r="14" spans="1:137" s="57" customFormat="1" ht="18">
      <c r="A14" s="80" t="s">
        <v>77</v>
      </c>
      <c r="B14" s="61"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</row>
    <row r="15" spans="1:137" s="57" customFormat="1" ht="25.5">
      <c r="A15" s="80" t="s">
        <v>78</v>
      </c>
      <c r="B15" s="61">
        <v>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</row>
    <row r="16" spans="1:137" s="57" customFormat="1" ht="30">
      <c r="A16" s="79" t="s">
        <v>79</v>
      </c>
      <c r="B16" s="60">
        <f>SUM(B17:B18)</f>
        <v>450000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</row>
    <row r="17" spans="1:137" s="57" customFormat="1" ht="18">
      <c r="A17" s="80" t="s">
        <v>77</v>
      </c>
      <c r="B17" s="61">
        <v>450000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</row>
    <row r="18" spans="1:137" s="57" customFormat="1" ht="25.5">
      <c r="A18" s="80" t="s">
        <v>78</v>
      </c>
      <c r="B18" s="61">
        <v>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</row>
    <row r="19" spans="1:137" s="57" customFormat="1" ht="18">
      <c r="A19" s="79" t="s">
        <v>126</v>
      </c>
      <c r="B19" s="60">
        <f>SUM(B20:B21)</f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</row>
    <row r="20" spans="1:2" ht="18">
      <c r="A20" s="80" t="s">
        <v>77</v>
      </c>
      <c r="B20" s="61">
        <v>0</v>
      </c>
    </row>
    <row r="21" spans="1:137" s="57" customFormat="1" ht="25.5">
      <c r="A21" s="80" t="s">
        <v>78</v>
      </c>
      <c r="B21" s="61">
        <v>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</row>
    <row r="22" spans="1:137" s="57" customFormat="1" ht="18">
      <c r="A22" s="79" t="s">
        <v>80</v>
      </c>
      <c r="B22" s="60">
        <f>SUM(B23:B24)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</row>
    <row r="23" spans="1:2" ht="18">
      <c r="A23" s="80" t="s">
        <v>77</v>
      </c>
      <c r="B23" s="61">
        <v>0</v>
      </c>
    </row>
    <row r="24" spans="1:2" ht="25.5">
      <c r="A24" s="80" t="s">
        <v>78</v>
      </c>
      <c r="B24" s="61">
        <v>0</v>
      </c>
    </row>
    <row r="25" spans="1:2" ht="18">
      <c r="A25" s="79" t="s">
        <v>81</v>
      </c>
      <c r="B25" s="60">
        <f>SUM(B26:B27)</f>
        <v>41278</v>
      </c>
    </row>
    <row r="26" spans="1:2" ht="18">
      <c r="A26" s="80" t="s">
        <v>77</v>
      </c>
      <c r="B26" s="61">
        <v>41278</v>
      </c>
    </row>
    <row r="27" spans="1:2" ht="25.5">
      <c r="A27" s="80" t="s">
        <v>78</v>
      </c>
      <c r="B27" s="61">
        <v>0</v>
      </c>
    </row>
    <row r="28" spans="1:2" ht="31.5">
      <c r="A28" s="78" t="s">
        <v>82</v>
      </c>
      <c r="B28" s="59">
        <v>0</v>
      </c>
    </row>
    <row r="29" spans="1:2" ht="18">
      <c r="A29" s="81" t="s">
        <v>83</v>
      </c>
      <c r="B29" s="59">
        <f>SUM(B8,B11,B12,B28,B4,B7)</f>
        <v>491278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3">
      <selection activeCell="A28" sqref="A28:IV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305" t="s">
        <v>527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s="16" customFormat="1" ht="15.75">
      <c r="A2" s="301" t="s">
        <v>395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s="16" customFormat="1" ht="15.75">
      <c r="A3" s="301" t="s">
        <v>394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15.75">
      <c r="A4" s="301" t="s">
        <v>567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ht="15.75">
      <c r="A5" s="43"/>
      <c r="B5" s="43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06" t="s">
        <v>9</v>
      </c>
      <c r="C7" s="303" t="s">
        <v>410</v>
      </c>
      <c r="D7" s="303"/>
      <c r="E7" s="303"/>
      <c r="F7" s="304"/>
      <c r="G7" s="302" t="s">
        <v>496</v>
      </c>
      <c r="H7" s="303"/>
      <c r="I7" s="303"/>
      <c r="J7" s="304"/>
      <c r="K7" s="303" t="s">
        <v>551</v>
      </c>
      <c r="L7" s="304"/>
    </row>
    <row r="8" spans="1:12" s="3" customFormat="1" ht="31.5">
      <c r="A8" s="1"/>
      <c r="B8" s="317"/>
      <c r="C8" s="4" t="s">
        <v>500</v>
      </c>
      <c r="D8" s="4" t="s">
        <v>501</v>
      </c>
      <c r="E8" s="4" t="s">
        <v>568</v>
      </c>
      <c r="F8" s="4" t="s">
        <v>569</v>
      </c>
      <c r="G8" s="4" t="s">
        <v>500</v>
      </c>
      <c r="H8" s="4" t="s">
        <v>501</v>
      </c>
      <c r="I8" s="4" t="s">
        <v>568</v>
      </c>
      <c r="J8" s="4" t="s">
        <v>569</v>
      </c>
      <c r="K8" s="4" t="s">
        <v>568</v>
      </c>
      <c r="L8" s="4" t="s">
        <v>569</v>
      </c>
    </row>
    <row r="9" spans="1:12" s="3" customFormat="1" ht="15.75">
      <c r="A9" s="1">
        <v>2</v>
      </c>
      <c r="B9" s="307"/>
      <c r="C9" s="6" t="s">
        <v>396</v>
      </c>
      <c r="D9" s="6" t="s">
        <v>396</v>
      </c>
      <c r="E9" s="6" t="s">
        <v>4</v>
      </c>
      <c r="F9" s="6" t="s">
        <v>4</v>
      </c>
      <c r="G9" s="6" t="s">
        <v>396</v>
      </c>
      <c r="H9" s="6" t="s">
        <v>396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6" t="s">
        <v>405</v>
      </c>
      <c r="C10" s="15">
        <v>530000</v>
      </c>
      <c r="D10" s="15">
        <v>530000</v>
      </c>
      <c r="E10" s="15">
        <v>530000</v>
      </c>
      <c r="F10" s="15">
        <v>530000</v>
      </c>
      <c r="G10" s="15">
        <v>535000</v>
      </c>
      <c r="H10" s="15">
        <v>535000</v>
      </c>
      <c r="I10" s="15">
        <v>535000</v>
      </c>
      <c r="J10" s="15">
        <v>535000</v>
      </c>
      <c r="K10" s="15">
        <v>535000</v>
      </c>
      <c r="L10" s="15">
        <v>535000</v>
      </c>
    </row>
    <row r="11" spans="1:12" ht="30">
      <c r="A11" s="1">
        <v>4</v>
      </c>
      <c r="B11" s="46" t="s">
        <v>406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6" t="s">
        <v>31</v>
      </c>
      <c r="C12" s="15">
        <v>8000</v>
      </c>
      <c r="D12" s="15">
        <v>8000</v>
      </c>
      <c r="E12" s="15">
        <v>8000</v>
      </c>
      <c r="F12" s="15">
        <v>8000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6" t="s">
        <v>32</v>
      </c>
      <c r="C13" s="15">
        <v>90000</v>
      </c>
      <c r="D13" s="15">
        <v>90000</v>
      </c>
      <c r="E13" s="15">
        <v>90000</v>
      </c>
      <c r="F13" s="15">
        <v>90000</v>
      </c>
      <c r="G13" s="15">
        <v>80000</v>
      </c>
      <c r="H13" s="15">
        <v>80000</v>
      </c>
      <c r="I13" s="15">
        <v>80000</v>
      </c>
      <c r="J13" s="15">
        <v>80000</v>
      </c>
      <c r="K13" s="15">
        <v>80000</v>
      </c>
      <c r="L13" s="15">
        <v>80000</v>
      </c>
    </row>
    <row r="14" spans="1:12" ht="15.75">
      <c r="A14" s="1">
        <v>7</v>
      </c>
      <c r="B14" s="46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6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6" t="s">
        <v>407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3" customFormat="1" ht="15.75">
      <c r="A17" s="1">
        <v>10</v>
      </c>
      <c r="B17" s="48" t="s">
        <v>60</v>
      </c>
      <c r="C17" s="18">
        <f>SUM(C10:C16)</f>
        <v>628000</v>
      </c>
      <c r="D17" s="18">
        <f>SUM(D10:D16)</f>
        <v>628000</v>
      </c>
      <c r="E17" s="18">
        <f aca="true" t="shared" si="0" ref="E17:L17">SUM(E10:E16)</f>
        <v>628000</v>
      </c>
      <c r="F17" s="18">
        <f t="shared" si="0"/>
        <v>628000</v>
      </c>
      <c r="G17" s="18">
        <f t="shared" si="0"/>
        <v>620000</v>
      </c>
      <c r="H17" s="18">
        <f>SUM(H10:H16)</f>
        <v>620000</v>
      </c>
      <c r="I17" s="18">
        <f t="shared" si="0"/>
        <v>620000</v>
      </c>
      <c r="J17" s="18">
        <f t="shared" si="0"/>
        <v>620000</v>
      </c>
      <c r="K17" s="18">
        <f t="shared" si="0"/>
        <v>620000</v>
      </c>
      <c r="L17" s="18">
        <f t="shared" si="0"/>
        <v>620000</v>
      </c>
    </row>
    <row r="18" spans="1:12" ht="15.75">
      <c r="A18" s="1">
        <v>11</v>
      </c>
      <c r="B18" s="48" t="s">
        <v>61</v>
      </c>
      <c r="C18" s="18">
        <f>ROUNDDOWN(C17*0.5,0)</f>
        <v>314000</v>
      </c>
      <c r="D18" s="18">
        <f>ROUNDDOWN(D17*0.5,0)</f>
        <v>314000</v>
      </c>
      <c r="E18" s="18">
        <f aca="true" t="shared" si="1" ref="E18:L18">ROUNDDOWN(E17*0.5,0)</f>
        <v>314000</v>
      </c>
      <c r="F18" s="18">
        <f t="shared" si="1"/>
        <v>314000</v>
      </c>
      <c r="G18" s="18">
        <f t="shared" si="1"/>
        <v>310000</v>
      </c>
      <c r="H18" s="18">
        <f>ROUNDDOWN(H17*0.5,0)</f>
        <v>310000</v>
      </c>
      <c r="I18" s="18">
        <f t="shared" si="1"/>
        <v>310000</v>
      </c>
      <c r="J18" s="18">
        <f t="shared" si="1"/>
        <v>310000</v>
      </c>
      <c r="K18" s="18">
        <f t="shared" si="1"/>
        <v>310000</v>
      </c>
      <c r="L18" s="18">
        <f t="shared" si="1"/>
        <v>310000</v>
      </c>
    </row>
    <row r="19" spans="1:12" ht="30">
      <c r="A19" s="1">
        <v>12</v>
      </c>
      <c r="B19" s="46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6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6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6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6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6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6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3" customFormat="1" ht="15.75">
      <c r="A26" s="1">
        <v>19</v>
      </c>
      <c r="B26" s="48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3" customFormat="1" ht="29.25">
      <c r="A27" s="1">
        <v>20</v>
      </c>
      <c r="B27" s="48" t="s">
        <v>63</v>
      </c>
      <c r="C27" s="18">
        <f aca="true" t="shared" si="3" ref="C27:L27">C18-C26</f>
        <v>314000</v>
      </c>
      <c r="D27" s="18">
        <f t="shared" si="3"/>
        <v>314000</v>
      </c>
      <c r="E27" s="18">
        <f t="shared" si="3"/>
        <v>314000</v>
      </c>
      <c r="F27" s="18">
        <f t="shared" si="3"/>
        <v>314000</v>
      </c>
      <c r="G27" s="18">
        <f t="shared" si="3"/>
        <v>310000</v>
      </c>
      <c r="H27" s="18">
        <f t="shared" si="3"/>
        <v>310000</v>
      </c>
      <c r="I27" s="18">
        <f t="shared" si="3"/>
        <v>310000</v>
      </c>
      <c r="J27" s="18">
        <f t="shared" si="3"/>
        <v>310000</v>
      </c>
      <c r="K27" s="18">
        <f t="shared" si="3"/>
        <v>310000</v>
      </c>
      <c r="L27" s="18">
        <f t="shared" si="3"/>
        <v>310000</v>
      </c>
    </row>
    <row r="28" spans="1:12" s="23" customFormat="1" ht="42.75">
      <c r="A28" s="1">
        <v>21</v>
      </c>
      <c r="B28" s="49" t="s">
        <v>402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6" t="s">
        <v>570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6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6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6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6" t="s">
        <v>401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4.7109375" style="114" customWidth="1"/>
    <col min="2" max="2" width="5.7109375" style="16" customWidth="1"/>
    <col min="3" max="3" width="12.140625" style="138" customWidth="1"/>
    <col min="4" max="5" width="12.7109375" style="16" customWidth="1"/>
    <col min="6" max="16384" width="9.140625" style="16" customWidth="1"/>
  </cols>
  <sheetData>
    <row r="1" spans="1:5" ht="15.75">
      <c r="A1" s="318" t="s">
        <v>541</v>
      </c>
      <c r="B1" s="318"/>
      <c r="C1" s="318"/>
      <c r="D1" s="318"/>
      <c r="E1" s="318"/>
    </row>
    <row r="2" spans="1:5" ht="15.75">
      <c r="A2" s="301" t="s">
        <v>520</v>
      </c>
      <c r="B2" s="301"/>
      <c r="C2" s="301"/>
      <c r="D2" s="301"/>
      <c r="E2" s="301"/>
    </row>
    <row r="3" spans="1:3" ht="15.75">
      <c r="A3" s="112"/>
      <c r="B3" s="44"/>
      <c r="C3" s="134"/>
    </row>
    <row r="4" spans="1:5" s="10" customFormat="1" ht="31.5">
      <c r="A4" s="102" t="s">
        <v>9</v>
      </c>
      <c r="B4" s="17" t="s">
        <v>153</v>
      </c>
      <c r="C4" s="39" t="s">
        <v>4</v>
      </c>
      <c r="D4" s="39" t="s">
        <v>654</v>
      </c>
      <c r="E4" s="39" t="s">
        <v>655</v>
      </c>
    </row>
    <row r="5" spans="1:5" s="10" customFormat="1" ht="16.5">
      <c r="A5" s="68" t="s">
        <v>94</v>
      </c>
      <c r="B5" s="105"/>
      <c r="C5" s="83"/>
      <c r="D5" s="83"/>
      <c r="E5" s="83"/>
    </row>
    <row r="6" spans="1:5" s="10" customFormat="1" ht="31.5">
      <c r="A6" s="67" t="s">
        <v>280</v>
      </c>
      <c r="B6" s="17"/>
      <c r="C6" s="83"/>
      <c r="D6" s="83"/>
      <c r="E6" s="83"/>
    </row>
    <row r="7" spans="1:5" s="10" customFormat="1" ht="15.75" hidden="1">
      <c r="A7" s="87" t="s">
        <v>162</v>
      </c>
      <c r="B7" s="17">
        <v>2</v>
      </c>
      <c r="C7" s="128"/>
      <c r="D7" s="128"/>
      <c r="E7" s="128"/>
    </row>
    <row r="8" spans="1:5" s="10" customFormat="1" ht="15.75">
      <c r="A8" s="87" t="s">
        <v>163</v>
      </c>
      <c r="B8" s="17">
        <v>2</v>
      </c>
      <c r="C8" s="83">
        <v>1201970</v>
      </c>
      <c r="D8" s="83">
        <v>1201970</v>
      </c>
      <c r="E8" s="83">
        <v>1201970</v>
      </c>
    </row>
    <row r="9" spans="1:5" s="10" customFormat="1" ht="15.75">
      <c r="A9" s="87" t="s">
        <v>164</v>
      </c>
      <c r="B9" s="17">
        <v>2</v>
      </c>
      <c r="C9" s="83">
        <v>512000</v>
      </c>
      <c r="D9" s="83">
        <v>512000</v>
      </c>
      <c r="E9" s="83">
        <v>512000</v>
      </c>
    </row>
    <row r="10" spans="1:5" s="10" customFormat="1" ht="15.75">
      <c r="A10" s="87" t="s">
        <v>165</v>
      </c>
      <c r="B10" s="17">
        <v>2</v>
      </c>
      <c r="C10" s="83">
        <v>258612</v>
      </c>
      <c r="D10" s="83">
        <v>258612</v>
      </c>
      <c r="E10" s="83">
        <v>258612</v>
      </c>
    </row>
    <row r="11" spans="1:5" s="10" customFormat="1" ht="15.75">
      <c r="A11" s="87" t="s">
        <v>166</v>
      </c>
      <c r="B11" s="17">
        <v>2</v>
      </c>
      <c r="C11" s="83">
        <v>279210</v>
      </c>
      <c r="D11" s="83">
        <v>279210</v>
      </c>
      <c r="E11" s="83">
        <v>279210</v>
      </c>
    </row>
    <row r="12" spans="1:5" s="10" customFormat="1" ht="15.75">
      <c r="A12" s="87" t="s">
        <v>282</v>
      </c>
      <c r="B12" s="17">
        <v>2</v>
      </c>
      <c r="C12" s="83">
        <v>5000000</v>
      </c>
      <c r="D12" s="83">
        <v>5000000</v>
      </c>
      <c r="E12" s="83">
        <v>5000000</v>
      </c>
    </row>
    <row r="13" spans="1:5" s="10" customFormat="1" ht="31.5" hidden="1">
      <c r="A13" s="87" t="s">
        <v>283</v>
      </c>
      <c r="B13" s="17">
        <v>2</v>
      </c>
      <c r="C13" s="83"/>
      <c r="D13" s="83"/>
      <c r="E13" s="83"/>
    </row>
    <row r="14" spans="1:5" s="10" customFormat="1" ht="15.75">
      <c r="A14" s="113" t="s">
        <v>488</v>
      </c>
      <c r="B14" s="17">
        <v>2</v>
      </c>
      <c r="C14" s="83">
        <v>2610645</v>
      </c>
      <c r="D14" s="83">
        <v>2610645</v>
      </c>
      <c r="E14" s="83">
        <v>2610645</v>
      </c>
    </row>
    <row r="15" spans="1:5" s="10" customFormat="1" ht="15.75">
      <c r="A15" s="87" t="s">
        <v>660</v>
      </c>
      <c r="B15" s="17">
        <v>2</v>
      </c>
      <c r="C15" s="83"/>
      <c r="D15" s="83"/>
      <c r="E15" s="83">
        <v>1000000</v>
      </c>
    </row>
    <row r="16" spans="1:5" s="10" customFormat="1" ht="15.75" hidden="1">
      <c r="A16" s="87" t="s">
        <v>302</v>
      </c>
      <c r="B16" s="17">
        <v>2</v>
      </c>
      <c r="C16" s="83"/>
      <c r="D16" s="83"/>
      <c r="E16" s="83"/>
    </row>
    <row r="17" spans="1:5" s="10" customFormat="1" ht="31.5">
      <c r="A17" s="110" t="s">
        <v>281</v>
      </c>
      <c r="B17" s="17"/>
      <c r="C17" s="83">
        <f>SUM(C7:C16)</f>
        <v>9862437</v>
      </c>
      <c r="D17" s="83">
        <f>SUM(D7:D16)</f>
        <v>9862437</v>
      </c>
      <c r="E17" s="83">
        <f>SUM(E7:E16)</f>
        <v>10862437</v>
      </c>
    </row>
    <row r="18" spans="1:5" s="10" customFormat="1" ht="15.75" hidden="1">
      <c r="A18" s="87" t="s">
        <v>285</v>
      </c>
      <c r="B18" s="17">
        <v>2</v>
      </c>
      <c r="C18" s="128"/>
      <c r="D18" s="128"/>
      <c r="E18" s="128"/>
    </row>
    <row r="19" spans="1:5" s="10" customFormat="1" ht="15.75" hidden="1">
      <c r="A19" s="87" t="s">
        <v>286</v>
      </c>
      <c r="B19" s="17">
        <v>2</v>
      </c>
      <c r="C19" s="128"/>
      <c r="D19" s="128"/>
      <c r="E19" s="128"/>
    </row>
    <row r="20" spans="1:5" s="10" customFormat="1" ht="31.5" hidden="1">
      <c r="A20" s="110" t="s">
        <v>284</v>
      </c>
      <c r="B20" s="17"/>
      <c r="C20" s="128">
        <f>SUM(C18:C19)</f>
        <v>0</v>
      </c>
      <c r="D20" s="128">
        <f>SUM(D18:D19)</f>
        <v>0</v>
      </c>
      <c r="E20" s="128">
        <f>SUM(E18:E19)</f>
        <v>0</v>
      </c>
    </row>
    <row r="21" spans="1:5" s="10" customFormat="1" ht="15.75" hidden="1">
      <c r="A21" s="87" t="s">
        <v>287</v>
      </c>
      <c r="B21" s="17">
        <v>2</v>
      </c>
      <c r="C21" s="128"/>
      <c r="D21" s="128"/>
      <c r="E21" s="128"/>
    </row>
    <row r="22" spans="1:5" s="10" customFormat="1" ht="15.75" hidden="1">
      <c r="A22" s="87" t="s">
        <v>288</v>
      </c>
      <c r="B22" s="17">
        <v>2</v>
      </c>
      <c r="C22" s="128"/>
      <c r="D22" s="128"/>
      <c r="E22" s="128"/>
    </row>
    <row r="23" spans="1:5" s="10" customFormat="1" ht="15.75" hidden="1">
      <c r="A23" s="113" t="s">
        <v>488</v>
      </c>
      <c r="B23" s="17">
        <v>2</v>
      </c>
      <c r="C23" s="128"/>
      <c r="D23" s="128"/>
      <c r="E23" s="128"/>
    </row>
    <row r="24" spans="1:5" s="10" customFormat="1" ht="15.75">
      <c r="A24" s="87" t="s">
        <v>291</v>
      </c>
      <c r="B24" s="17">
        <v>2</v>
      </c>
      <c r="C24" s="83">
        <v>110720</v>
      </c>
      <c r="D24" s="83">
        <v>110720</v>
      </c>
      <c r="E24" s="83">
        <v>110720</v>
      </c>
    </row>
    <row r="25" spans="1:5" s="10" customFormat="1" ht="15.75" hidden="1">
      <c r="A25" s="87" t="s">
        <v>292</v>
      </c>
      <c r="B25" s="17">
        <v>2</v>
      </c>
      <c r="C25" s="83"/>
      <c r="D25" s="83"/>
      <c r="E25" s="83"/>
    </row>
    <row r="26" spans="1:5" s="10" customFormat="1" ht="31.5">
      <c r="A26" s="87" t="s">
        <v>489</v>
      </c>
      <c r="B26" s="17">
        <v>2</v>
      </c>
      <c r="C26" s="83">
        <v>419000</v>
      </c>
      <c r="D26" s="83">
        <v>419000</v>
      </c>
      <c r="E26" s="83">
        <v>419000</v>
      </c>
    </row>
    <row r="27" spans="1:5" s="10" customFormat="1" ht="15.75" hidden="1">
      <c r="A27" s="87" t="s">
        <v>289</v>
      </c>
      <c r="B27" s="17">
        <v>2</v>
      </c>
      <c r="C27" s="83"/>
      <c r="D27" s="83"/>
      <c r="E27" s="83"/>
    </row>
    <row r="28" spans="1:5" s="10" customFormat="1" ht="15.75" hidden="1">
      <c r="A28" s="87" t="s">
        <v>511</v>
      </c>
      <c r="B28" s="17">
        <v>2</v>
      </c>
      <c r="C28" s="83"/>
      <c r="D28" s="83"/>
      <c r="E28" s="83"/>
    </row>
    <row r="29" spans="1:5" s="10" customFormat="1" ht="47.25">
      <c r="A29" s="110" t="s">
        <v>290</v>
      </c>
      <c r="B29" s="17"/>
      <c r="C29" s="83">
        <f>SUM(C21:C28)</f>
        <v>529720</v>
      </c>
      <c r="D29" s="83">
        <f>SUM(D21:D28)</f>
        <v>529720</v>
      </c>
      <c r="E29" s="83">
        <f>SUM(E21:E28)</f>
        <v>529720</v>
      </c>
    </row>
    <row r="30" spans="1:5" s="10" customFormat="1" ht="47.25">
      <c r="A30" s="87" t="s">
        <v>293</v>
      </c>
      <c r="B30" s="17">
        <v>2</v>
      </c>
      <c r="C30" s="83">
        <v>1200000</v>
      </c>
      <c r="D30" s="83">
        <v>1200000</v>
      </c>
      <c r="E30" s="83">
        <v>1200000</v>
      </c>
    </row>
    <row r="31" spans="1:5" s="10" customFormat="1" ht="31.5">
      <c r="A31" s="110" t="s">
        <v>294</v>
      </c>
      <c r="B31" s="17"/>
      <c r="C31" s="83">
        <f>SUM(C30)</f>
        <v>1200000</v>
      </c>
      <c r="D31" s="83">
        <f>SUM(D30)</f>
        <v>1200000</v>
      </c>
      <c r="E31" s="83">
        <f>SUM(E30)</f>
        <v>1200000</v>
      </c>
    </row>
    <row r="32" spans="1:5" s="10" customFormat="1" ht="31.5">
      <c r="A32" s="87" t="s">
        <v>295</v>
      </c>
      <c r="B32" s="17">
        <v>2</v>
      </c>
      <c r="C32" s="128"/>
      <c r="D32" s="128">
        <v>56500</v>
      </c>
      <c r="E32" s="128">
        <v>56500</v>
      </c>
    </row>
    <row r="33" spans="1:5" s="10" customFormat="1" ht="15.75" hidden="1">
      <c r="A33" s="87" t="s">
        <v>296</v>
      </c>
      <c r="B33" s="17">
        <v>2</v>
      </c>
      <c r="C33" s="128"/>
      <c r="D33" s="128"/>
      <c r="E33" s="128"/>
    </row>
    <row r="34" spans="1:5" s="10" customFormat="1" ht="15.75" hidden="1">
      <c r="A34" s="87" t="s">
        <v>297</v>
      </c>
      <c r="B34" s="17">
        <v>2</v>
      </c>
      <c r="C34" s="128"/>
      <c r="D34" s="128"/>
      <c r="E34" s="128"/>
    </row>
    <row r="35" spans="1:5" s="10" customFormat="1" ht="31.5" hidden="1">
      <c r="A35" s="87" t="s">
        <v>298</v>
      </c>
      <c r="B35" s="17">
        <v>2</v>
      </c>
      <c r="C35" s="128"/>
      <c r="D35" s="128"/>
      <c r="E35" s="128"/>
    </row>
    <row r="36" spans="1:5" s="10" customFormat="1" ht="15.75" hidden="1">
      <c r="A36" s="87" t="s">
        <v>299</v>
      </c>
      <c r="B36" s="17">
        <v>2</v>
      </c>
      <c r="C36" s="128"/>
      <c r="D36" s="128"/>
      <c r="E36" s="128"/>
    </row>
    <row r="37" spans="1:5" s="10" customFormat="1" ht="15.75" hidden="1">
      <c r="A37" s="87" t="s">
        <v>300</v>
      </c>
      <c r="B37" s="17">
        <v>2</v>
      </c>
      <c r="C37" s="128"/>
      <c r="D37" s="128"/>
      <c r="E37" s="128"/>
    </row>
    <row r="38" spans="1:5" s="10" customFormat="1" ht="15.75" hidden="1">
      <c r="A38" s="87" t="s">
        <v>506</v>
      </c>
      <c r="B38" s="17">
        <v>2</v>
      </c>
      <c r="C38" s="128"/>
      <c r="D38" s="128"/>
      <c r="E38" s="128"/>
    </row>
    <row r="39" spans="1:5" s="10" customFormat="1" ht="15.75" hidden="1">
      <c r="A39" s="87" t="s">
        <v>301</v>
      </c>
      <c r="B39" s="17">
        <v>2</v>
      </c>
      <c r="C39" s="128"/>
      <c r="D39" s="128"/>
      <c r="E39" s="128"/>
    </row>
    <row r="40" spans="1:5" s="10" customFormat="1" ht="15.75" hidden="1">
      <c r="A40" s="87" t="s">
        <v>444</v>
      </c>
      <c r="B40" s="17">
        <v>2</v>
      </c>
      <c r="C40" s="128"/>
      <c r="D40" s="128"/>
      <c r="E40" s="128"/>
    </row>
    <row r="41" spans="1:5" s="10" customFormat="1" ht="15.75">
      <c r="A41" s="87" t="s">
        <v>540</v>
      </c>
      <c r="B41" s="17">
        <v>2</v>
      </c>
      <c r="C41" s="128"/>
      <c r="D41" s="128">
        <v>78000</v>
      </c>
      <c r="E41" s="128">
        <v>78000</v>
      </c>
    </row>
    <row r="42" spans="1:5" s="10" customFormat="1" ht="15.75">
      <c r="A42" s="87" t="s">
        <v>490</v>
      </c>
      <c r="B42" s="17">
        <v>2</v>
      </c>
      <c r="C42" s="128"/>
      <c r="D42" s="128">
        <v>320040</v>
      </c>
      <c r="E42" s="128">
        <v>320040</v>
      </c>
    </row>
    <row r="43" spans="1:5" s="10" customFormat="1" ht="31.5">
      <c r="A43" s="87" t="s">
        <v>615</v>
      </c>
      <c r="B43" s="17">
        <v>2</v>
      </c>
      <c r="C43" s="128"/>
      <c r="D43" s="128">
        <v>882500</v>
      </c>
      <c r="E43" s="128">
        <v>882500</v>
      </c>
    </row>
    <row r="44" spans="1:5" s="10" customFormat="1" ht="15.75" hidden="1">
      <c r="A44" s="87" t="s">
        <v>302</v>
      </c>
      <c r="B44" s="17">
        <v>2</v>
      </c>
      <c r="C44" s="128"/>
      <c r="D44" s="128"/>
      <c r="E44" s="128"/>
    </row>
    <row r="45" spans="1:5" s="10" customFormat="1" ht="31.5">
      <c r="A45" s="110" t="s">
        <v>445</v>
      </c>
      <c r="B45" s="17"/>
      <c r="C45" s="83">
        <f>SUM(C32:C44)</f>
        <v>0</v>
      </c>
      <c r="D45" s="83">
        <f>SUM(D32:D44)</f>
        <v>1337040</v>
      </c>
      <c r="E45" s="83">
        <f>SUM(E32:E44)</f>
        <v>1337040</v>
      </c>
    </row>
    <row r="46" spans="1:5" s="10" customFormat="1" ht="15.75" hidden="1">
      <c r="A46" s="87"/>
      <c r="B46" s="17"/>
      <c r="C46" s="128"/>
      <c r="D46" s="128"/>
      <c r="E46" s="128"/>
    </row>
    <row r="47" spans="1:5" s="10" customFormat="1" ht="15.75" hidden="1">
      <c r="A47" s="110" t="s">
        <v>446</v>
      </c>
      <c r="B47" s="17"/>
      <c r="C47" s="128">
        <f>SUM(C46)</f>
        <v>0</v>
      </c>
      <c r="D47" s="128">
        <f>SUM(D46)</f>
        <v>0</v>
      </c>
      <c r="E47" s="128">
        <f>SUM(E46)</f>
        <v>0</v>
      </c>
    </row>
    <row r="48" spans="1:5" s="10" customFormat="1" ht="15.75" hidden="1">
      <c r="A48" s="63"/>
      <c r="B48" s="17"/>
      <c r="C48" s="128"/>
      <c r="D48" s="128"/>
      <c r="E48" s="128"/>
    </row>
    <row r="49" spans="1:5" s="10" customFormat="1" ht="15.75" hidden="1">
      <c r="A49" s="63" t="s">
        <v>304</v>
      </c>
      <c r="B49" s="17"/>
      <c r="C49" s="128"/>
      <c r="D49" s="128"/>
      <c r="E49" s="128"/>
    </row>
    <row r="50" spans="1:5" s="10" customFormat="1" ht="15.75" hidden="1">
      <c r="A50" s="63"/>
      <c r="B50" s="17"/>
      <c r="C50" s="128"/>
      <c r="D50" s="128"/>
      <c r="E50" s="128"/>
    </row>
    <row r="51" spans="1:5" s="10" customFormat="1" ht="31.5" hidden="1">
      <c r="A51" s="63" t="s">
        <v>307</v>
      </c>
      <c r="B51" s="17"/>
      <c r="C51" s="128"/>
      <c r="D51" s="128"/>
      <c r="E51" s="128"/>
    </row>
    <row r="52" spans="1:5" s="10" customFormat="1" ht="15.75" hidden="1">
      <c r="A52" s="63"/>
      <c r="B52" s="17"/>
      <c r="C52" s="128"/>
      <c r="D52" s="128"/>
      <c r="E52" s="128"/>
    </row>
    <row r="53" spans="1:5" s="10" customFormat="1" ht="31.5" hidden="1">
      <c r="A53" s="63" t="s">
        <v>306</v>
      </c>
      <c r="B53" s="17"/>
      <c r="C53" s="128"/>
      <c r="D53" s="128"/>
      <c r="E53" s="128"/>
    </row>
    <row r="54" spans="1:5" s="10" customFormat="1" ht="15.75" hidden="1">
      <c r="A54" s="63"/>
      <c r="B54" s="17"/>
      <c r="C54" s="128"/>
      <c r="D54" s="128"/>
      <c r="E54" s="128"/>
    </row>
    <row r="55" spans="1:5" s="10" customFormat="1" ht="31.5" hidden="1">
      <c r="A55" s="63" t="s">
        <v>305</v>
      </c>
      <c r="B55" s="17"/>
      <c r="C55" s="128"/>
      <c r="D55" s="128"/>
      <c r="E55" s="128"/>
    </row>
    <row r="56" spans="1:5" s="10" customFormat="1" ht="15.75">
      <c r="A56" s="87" t="s">
        <v>504</v>
      </c>
      <c r="B56" s="17">
        <v>2</v>
      </c>
      <c r="C56" s="128"/>
      <c r="D56" s="128">
        <v>13000</v>
      </c>
      <c r="E56" s="128">
        <v>26000</v>
      </c>
    </row>
    <row r="57" spans="1:5" s="10" customFormat="1" ht="15.75" hidden="1">
      <c r="A57" s="87"/>
      <c r="B57" s="17"/>
      <c r="C57" s="128"/>
      <c r="D57" s="128"/>
      <c r="E57" s="128"/>
    </row>
    <row r="58" spans="1:5" s="10" customFormat="1" ht="15.75" hidden="1">
      <c r="A58" s="87"/>
      <c r="B58" s="17"/>
      <c r="C58" s="128"/>
      <c r="D58" s="128"/>
      <c r="E58" s="128"/>
    </row>
    <row r="59" spans="1:5" s="10" customFormat="1" ht="15.75" hidden="1">
      <c r="A59" s="87" t="s">
        <v>505</v>
      </c>
      <c r="B59" s="17">
        <v>2</v>
      </c>
      <c r="C59" s="128"/>
      <c r="D59" s="128"/>
      <c r="E59" s="128"/>
    </row>
    <row r="60" spans="1:5" s="10" customFormat="1" ht="15.75">
      <c r="A60" s="109" t="s">
        <v>482</v>
      </c>
      <c r="B60" s="100"/>
      <c r="C60" s="83">
        <f>SUM(C56:C59)</f>
        <v>0</v>
      </c>
      <c r="D60" s="83">
        <f>SUM(D56:D59)</f>
        <v>13000</v>
      </c>
      <c r="E60" s="83">
        <f>SUM(E56:E59)</f>
        <v>26000</v>
      </c>
    </row>
    <row r="61" spans="1:5" s="10" customFormat="1" ht="15.75" hidden="1">
      <c r="A61" s="87" t="s">
        <v>167</v>
      </c>
      <c r="B61" s="100">
        <v>2</v>
      </c>
      <c r="C61" s="128"/>
      <c r="D61" s="128"/>
      <c r="E61" s="128"/>
    </row>
    <row r="62" spans="1:5" s="10" customFormat="1" ht="15.75" hidden="1">
      <c r="A62" s="87" t="s">
        <v>308</v>
      </c>
      <c r="B62" s="100">
        <v>2</v>
      </c>
      <c r="C62" s="128"/>
      <c r="D62" s="128"/>
      <c r="E62" s="128"/>
    </row>
    <row r="63" spans="1:5" s="10" customFormat="1" ht="15.75" hidden="1">
      <c r="A63" s="87" t="s">
        <v>168</v>
      </c>
      <c r="B63" s="100">
        <v>2</v>
      </c>
      <c r="C63" s="128"/>
      <c r="D63" s="128"/>
      <c r="E63" s="128"/>
    </row>
    <row r="64" spans="1:5" s="10" customFormat="1" ht="15.75" hidden="1">
      <c r="A64" s="109" t="s">
        <v>170</v>
      </c>
      <c r="B64" s="100"/>
      <c r="C64" s="128">
        <f>SUM(C61:C63)</f>
        <v>0</v>
      </c>
      <c r="D64" s="128">
        <f>SUM(D61:D63)</f>
        <v>0</v>
      </c>
      <c r="E64" s="128">
        <f>SUM(E61:E63)</f>
        <v>0</v>
      </c>
    </row>
    <row r="65" spans="1:5" s="10" customFormat="1" ht="15.75" customHeight="1" hidden="1">
      <c r="A65" s="87" t="s">
        <v>532</v>
      </c>
      <c r="B65" s="100">
        <v>2</v>
      </c>
      <c r="C65" s="128"/>
      <c r="D65" s="128"/>
      <c r="E65" s="128"/>
    </row>
    <row r="66" spans="1:5" s="10" customFormat="1" ht="15" customHeight="1" hidden="1">
      <c r="A66" s="87" t="s">
        <v>533</v>
      </c>
      <c r="B66" s="100">
        <v>2</v>
      </c>
      <c r="C66" s="128"/>
      <c r="D66" s="128"/>
      <c r="E66" s="128"/>
    </row>
    <row r="67" spans="1:5" s="10" customFormat="1" ht="15.75" hidden="1">
      <c r="A67" s="87"/>
      <c r="B67" s="100"/>
      <c r="C67" s="128"/>
      <c r="D67" s="128"/>
      <c r="E67" s="128"/>
    </row>
    <row r="68" spans="1:5" s="10" customFormat="1" ht="15.75" hidden="1">
      <c r="A68" s="87"/>
      <c r="B68" s="100"/>
      <c r="C68" s="128"/>
      <c r="D68" s="128"/>
      <c r="E68" s="128"/>
    </row>
    <row r="69" spans="1:5" s="10" customFormat="1" ht="15.75">
      <c r="A69" s="109" t="s">
        <v>171</v>
      </c>
      <c r="B69" s="100"/>
      <c r="C69" s="83">
        <f>SUM(C65:C68)</f>
        <v>0</v>
      </c>
      <c r="D69" s="83">
        <f>SUM(D65:D68)</f>
        <v>0</v>
      </c>
      <c r="E69" s="83">
        <f>SUM(E65:E68)</f>
        <v>0</v>
      </c>
    </row>
    <row r="70" spans="1:5" s="10" customFormat="1" ht="15.75" hidden="1">
      <c r="A70" s="87" t="s">
        <v>142</v>
      </c>
      <c r="B70" s="17">
        <v>2</v>
      </c>
      <c r="C70" s="128"/>
      <c r="D70" s="128"/>
      <c r="E70" s="128"/>
    </row>
    <row r="71" spans="1:5" s="10" customFormat="1" ht="15.75">
      <c r="A71" s="87" t="s">
        <v>469</v>
      </c>
      <c r="B71" s="102">
        <v>2</v>
      </c>
      <c r="C71" s="83">
        <v>3178</v>
      </c>
      <c r="D71" s="83">
        <v>3178</v>
      </c>
      <c r="E71" s="83">
        <v>3178</v>
      </c>
    </row>
    <row r="72" spans="1:5" s="10" customFormat="1" ht="15.75">
      <c r="A72" s="87" t="s">
        <v>470</v>
      </c>
      <c r="B72" s="102">
        <v>2</v>
      </c>
      <c r="C72" s="83">
        <v>2688</v>
      </c>
      <c r="D72" s="83">
        <v>2688</v>
      </c>
      <c r="E72" s="83">
        <v>2688</v>
      </c>
    </row>
    <row r="73" spans="1:5" s="10" customFormat="1" ht="15.75">
      <c r="A73" s="87" t="s">
        <v>471</v>
      </c>
      <c r="B73" s="102">
        <v>2</v>
      </c>
      <c r="C73" s="83">
        <v>18731</v>
      </c>
      <c r="D73" s="83">
        <v>18731</v>
      </c>
      <c r="E73" s="83">
        <v>18731</v>
      </c>
    </row>
    <row r="74" spans="1:5" s="10" customFormat="1" ht="15.75" hidden="1">
      <c r="A74" s="87" t="s">
        <v>131</v>
      </c>
      <c r="B74" s="17"/>
      <c r="C74" s="83"/>
      <c r="D74" s="83"/>
      <c r="E74" s="83"/>
    </row>
    <row r="75" spans="1:5" s="10" customFormat="1" ht="31.5">
      <c r="A75" s="87" t="s">
        <v>611</v>
      </c>
      <c r="B75" s="17">
        <v>2</v>
      </c>
      <c r="C75" s="83">
        <v>0</v>
      </c>
      <c r="D75" s="83">
        <v>250000</v>
      </c>
      <c r="E75" s="83">
        <v>250000</v>
      </c>
    </row>
    <row r="76" spans="1:5" s="10" customFormat="1" ht="31.5">
      <c r="A76" s="109" t="s">
        <v>172</v>
      </c>
      <c r="B76" s="17"/>
      <c r="C76" s="83">
        <f>SUM(C70:C75)</f>
        <v>24597</v>
      </c>
      <c r="D76" s="83">
        <f>SUM(D70:D75)</f>
        <v>274597</v>
      </c>
      <c r="E76" s="83">
        <f>SUM(E70:E75)</f>
        <v>274597</v>
      </c>
    </row>
    <row r="77" spans="1:5" s="10" customFormat="1" ht="15.75" hidden="1">
      <c r="A77" s="87" t="s">
        <v>473</v>
      </c>
      <c r="B77" s="102">
        <v>2</v>
      </c>
      <c r="C77" s="128"/>
      <c r="D77" s="128"/>
      <c r="E77" s="128"/>
    </row>
    <row r="78" spans="1:5" s="10" customFormat="1" ht="15.75" hidden="1">
      <c r="A78" s="87" t="s">
        <v>475</v>
      </c>
      <c r="B78" s="102">
        <v>2</v>
      </c>
      <c r="C78" s="128"/>
      <c r="D78" s="128"/>
      <c r="E78" s="128"/>
    </row>
    <row r="79" spans="1:5" s="10" customFormat="1" ht="15.75" hidden="1">
      <c r="A79" s="87" t="s">
        <v>476</v>
      </c>
      <c r="B79" s="102">
        <v>2</v>
      </c>
      <c r="C79" s="128"/>
      <c r="D79" s="128"/>
      <c r="E79" s="128"/>
    </row>
    <row r="80" spans="1:5" s="10" customFormat="1" ht="15.75" hidden="1">
      <c r="A80" s="87" t="s">
        <v>477</v>
      </c>
      <c r="B80" s="102">
        <v>2</v>
      </c>
      <c r="C80" s="128"/>
      <c r="D80" s="128"/>
      <c r="E80" s="128"/>
    </row>
    <row r="81" spans="1:5" s="10" customFormat="1" ht="15.75" hidden="1">
      <c r="A81" s="87" t="s">
        <v>478</v>
      </c>
      <c r="B81" s="17">
        <v>2</v>
      </c>
      <c r="C81" s="128"/>
      <c r="D81" s="128"/>
      <c r="E81" s="128"/>
    </row>
    <row r="82" spans="1:5" s="10" customFormat="1" ht="15.75" hidden="1">
      <c r="A82" s="87" t="s">
        <v>479</v>
      </c>
      <c r="B82" s="17">
        <v>2</v>
      </c>
      <c r="C82" s="128"/>
      <c r="D82" s="128"/>
      <c r="E82" s="128"/>
    </row>
    <row r="83" spans="1:5" s="10" customFormat="1" ht="15.75" hidden="1">
      <c r="A83" s="87" t="s">
        <v>131</v>
      </c>
      <c r="B83" s="17"/>
      <c r="C83" s="128"/>
      <c r="D83" s="128"/>
      <c r="E83" s="128"/>
    </row>
    <row r="84" spans="1:5" s="10" customFormat="1" ht="15.75" hidden="1">
      <c r="A84" s="87" t="s">
        <v>131</v>
      </c>
      <c r="B84" s="17"/>
      <c r="C84" s="128"/>
      <c r="D84" s="128"/>
      <c r="E84" s="128"/>
    </row>
    <row r="85" spans="1:5" s="10" customFormat="1" ht="15.75">
      <c r="A85" s="109" t="s">
        <v>309</v>
      </c>
      <c r="B85" s="17"/>
      <c r="C85" s="83">
        <f>SUM(C77:C84)</f>
        <v>0</v>
      </c>
      <c r="D85" s="83">
        <f>SUM(D77:D84)</f>
        <v>0</v>
      </c>
      <c r="E85" s="83">
        <f>SUM(E77:E84)</f>
        <v>0</v>
      </c>
    </row>
    <row r="86" spans="1:5" s="10" customFormat="1" ht="15.75" hidden="1">
      <c r="A86" s="63"/>
      <c r="B86" s="17"/>
      <c r="C86" s="128"/>
      <c r="D86" s="128"/>
      <c r="E86" s="128"/>
    </row>
    <row r="87" spans="1:5" s="10" customFormat="1" ht="15.75" hidden="1">
      <c r="A87" s="63"/>
      <c r="B87" s="17"/>
      <c r="C87" s="128"/>
      <c r="D87" s="128"/>
      <c r="E87" s="128"/>
    </row>
    <row r="88" spans="1:5" s="10" customFormat="1" ht="31.5">
      <c r="A88" s="110" t="s">
        <v>310</v>
      </c>
      <c r="B88" s="17"/>
      <c r="C88" s="83">
        <f>C60+C64+C69+C76+C85</f>
        <v>24597</v>
      </c>
      <c r="D88" s="83">
        <f>D60+D64+D69+D76+D85</f>
        <v>287597</v>
      </c>
      <c r="E88" s="83">
        <f>E60+E64+E69+E76+E85</f>
        <v>300597</v>
      </c>
    </row>
    <row r="89" spans="1:5" s="10" customFormat="1" ht="31.5">
      <c r="A89" s="42" t="s">
        <v>280</v>
      </c>
      <c r="B89" s="102"/>
      <c r="C89" s="84">
        <f>SUM(C90:C90:C92)</f>
        <v>11616754</v>
      </c>
      <c r="D89" s="84">
        <f>SUM(D90:D90:D92)</f>
        <v>13216794</v>
      </c>
      <c r="E89" s="84">
        <f>SUM(E90:E90:E92)</f>
        <v>14229794</v>
      </c>
    </row>
    <row r="90" spans="1:5" s="10" customFormat="1" ht="15.75">
      <c r="A90" s="87" t="s">
        <v>404</v>
      </c>
      <c r="B90" s="100">
        <v>1</v>
      </c>
      <c r="C90" s="83">
        <f>SUMIF($B$6:$B$89,"1",C$6:C$89)</f>
        <v>0</v>
      </c>
      <c r="D90" s="83">
        <f>SUMIF($B$6:$B$89,"1",D$6:D$89)</f>
        <v>0</v>
      </c>
      <c r="E90" s="83">
        <f>SUMIF($B$6:$B$89,"1",E$6:E$89)</f>
        <v>0</v>
      </c>
    </row>
    <row r="91" spans="1:5" s="10" customFormat="1" ht="15.75">
      <c r="A91" s="87" t="s">
        <v>245</v>
      </c>
      <c r="B91" s="100">
        <v>2</v>
      </c>
      <c r="C91" s="83">
        <f>SUMIF($B$6:$B$89,"2",C$6:C$89)</f>
        <v>11616754</v>
      </c>
      <c r="D91" s="83">
        <f>SUMIF($B$6:$B$89,"2",D$6:D$89)</f>
        <v>13216794</v>
      </c>
      <c r="E91" s="83">
        <f>SUMIF($B$6:$B$89,"2",E$6:E$89)</f>
        <v>14229794</v>
      </c>
    </row>
    <row r="92" spans="1:5" s="10" customFormat="1" ht="15.75">
      <c r="A92" s="87" t="s">
        <v>137</v>
      </c>
      <c r="B92" s="100">
        <v>3</v>
      </c>
      <c r="C92" s="83">
        <f>SUMIF($B$6:$B$89,"3",C$6:C$89)</f>
        <v>0</v>
      </c>
      <c r="D92" s="83">
        <f>SUMIF($B$6:$B$89,"3",D$6:D$89)</f>
        <v>0</v>
      </c>
      <c r="E92" s="83">
        <f>SUMIF($B$6:$B$89,"3",E$6:E$89)</f>
        <v>0</v>
      </c>
    </row>
    <row r="93" spans="1:5" s="10" customFormat="1" ht="31.5">
      <c r="A93" s="67" t="s">
        <v>311</v>
      </c>
      <c r="B93" s="17"/>
      <c r="C93" s="135"/>
      <c r="D93" s="135"/>
      <c r="E93" s="135"/>
    </row>
    <row r="94" spans="1:5" s="10" customFormat="1" ht="15.75" hidden="1">
      <c r="A94" s="87" t="s">
        <v>169</v>
      </c>
      <c r="B94" s="17">
        <v>2</v>
      </c>
      <c r="C94" s="128"/>
      <c r="D94" s="128"/>
      <c r="E94" s="128"/>
    </row>
    <row r="95" spans="1:5" s="10" customFormat="1" ht="15.75" hidden="1">
      <c r="A95" s="87" t="s">
        <v>313</v>
      </c>
      <c r="B95" s="17">
        <v>2</v>
      </c>
      <c r="C95" s="128"/>
      <c r="D95" s="128"/>
      <c r="E95" s="128"/>
    </row>
    <row r="96" spans="1:5" s="10" customFormat="1" ht="31.5" hidden="1">
      <c r="A96" s="87" t="s">
        <v>314</v>
      </c>
      <c r="B96" s="17">
        <v>2</v>
      </c>
      <c r="C96" s="128"/>
      <c r="D96" s="128"/>
      <c r="E96" s="128"/>
    </row>
    <row r="97" spans="1:5" s="10" customFormat="1" ht="31.5" hidden="1">
      <c r="A97" s="87" t="s">
        <v>315</v>
      </c>
      <c r="B97" s="17">
        <v>2</v>
      </c>
      <c r="C97" s="128"/>
      <c r="D97" s="128"/>
      <c r="E97" s="128"/>
    </row>
    <row r="98" spans="1:5" s="10" customFormat="1" ht="31.5" hidden="1">
      <c r="A98" s="87" t="s">
        <v>316</v>
      </c>
      <c r="B98" s="17">
        <v>2</v>
      </c>
      <c r="C98" s="128"/>
      <c r="D98" s="128"/>
      <c r="E98" s="128"/>
    </row>
    <row r="99" spans="1:5" s="10" customFormat="1" ht="31.5" hidden="1">
      <c r="A99" s="87" t="s">
        <v>317</v>
      </c>
      <c r="B99" s="17">
        <v>2</v>
      </c>
      <c r="C99" s="128"/>
      <c r="D99" s="128"/>
      <c r="E99" s="128"/>
    </row>
    <row r="100" spans="1:5" s="10" customFormat="1" ht="15.75" hidden="1">
      <c r="A100" s="109" t="s">
        <v>318</v>
      </c>
      <c r="B100" s="17"/>
      <c r="C100" s="128">
        <f>SUM(C94:C99)</f>
        <v>0</v>
      </c>
      <c r="D100" s="128">
        <f>SUM(D94:D99)</f>
        <v>0</v>
      </c>
      <c r="E100" s="128">
        <f>SUM(E94:E99)</f>
        <v>0</v>
      </c>
    </row>
    <row r="101" spans="1:5" s="10" customFormat="1" ht="15.75">
      <c r="A101" s="63" t="s">
        <v>657</v>
      </c>
      <c r="B101" s="17">
        <v>2</v>
      </c>
      <c r="C101" s="128"/>
      <c r="D101" s="128"/>
      <c r="E101" s="128">
        <v>500000</v>
      </c>
    </row>
    <row r="102" spans="1:5" s="10" customFormat="1" ht="15.75" hidden="1">
      <c r="A102" s="87"/>
      <c r="B102" s="17"/>
      <c r="C102" s="128"/>
      <c r="D102" s="128"/>
      <c r="E102" s="128"/>
    </row>
    <row r="103" spans="1:5" s="10" customFormat="1" ht="15.75" hidden="1">
      <c r="A103" s="63"/>
      <c r="B103" s="17"/>
      <c r="C103" s="128"/>
      <c r="D103" s="128"/>
      <c r="E103" s="128"/>
    </row>
    <row r="104" spans="1:5" s="10" customFormat="1" ht="15.75" hidden="1">
      <c r="A104" s="109" t="s">
        <v>319</v>
      </c>
      <c r="B104" s="17"/>
      <c r="C104" s="128">
        <f>SUM(C102:C103)</f>
        <v>0</v>
      </c>
      <c r="D104" s="128">
        <f>SUM(D102:D103)</f>
        <v>0</v>
      </c>
      <c r="E104" s="128">
        <f>SUM(E102:E103)</f>
        <v>0</v>
      </c>
    </row>
    <row r="105" spans="1:5" s="10" customFormat="1" ht="31.5">
      <c r="A105" s="110" t="s">
        <v>320</v>
      </c>
      <c r="B105" s="17"/>
      <c r="C105" s="128">
        <f>C100+C101+C104</f>
        <v>0</v>
      </c>
      <c r="D105" s="128">
        <f>D100+D101+D104</f>
        <v>0</v>
      </c>
      <c r="E105" s="128">
        <f>E100+E101+E104</f>
        <v>500000</v>
      </c>
    </row>
    <row r="106" spans="1:5" s="10" customFormat="1" ht="15.75" hidden="1">
      <c r="A106" s="63"/>
      <c r="B106" s="17"/>
      <c r="C106" s="128"/>
      <c r="D106" s="128"/>
      <c r="E106" s="128"/>
    </row>
    <row r="107" spans="1:5" s="10" customFormat="1" ht="31.5" hidden="1">
      <c r="A107" s="63" t="s">
        <v>321</v>
      </c>
      <c r="B107" s="17"/>
      <c r="C107" s="128"/>
      <c r="D107" s="128"/>
      <c r="E107" s="128"/>
    </row>
    <row r="108" spans="1:5" s="10" customFormat="1" ht="15.75" hidden="1">
      <c r="A108" s="63"/>
      <c r="B108" s="17"/>
      <c r="C108" s="128"/>
      <c r="D108" s="128"/>
      <c r="E108" s="128"/>
    </row>
    <row r="109" spans="1:5" s="10" customFormat="1" ht="31.5" hidden="1">
      <c r="A109" s="63" t="s">
        <v>322</v>
      </c>
      <c r="B109" s="17"/>
      <c r="C109" s="128"/>
      <c r="D109" s="128"/>
      <c r="E109" s="128"/>
    </row>
    <row r="110" spans="1:5" s="10" customFormat="1" ht="15.75" hidden="1">
      <c r="A110" s="63"/>
      <c r="B110" s="17"/>
      <c r="C110" s="128"/>
      <c r="D110" s="128"/>
      <c r="E110" s="128"/>
    </row>
    <row r="111" spans="1:5" s="10" customFormat="1" ht="31.5" hidden="1">
      <c r="A111" s="63" t="s">
        <v>323</v>
      </c>
      <c r="B111" s="17"/>
      <c r="C111" s="128"/>
      <c r="D111" s="128"/>
      <c r="E111" s="128"/>
    </row>
    <row r="112" spans="1:5" s="10" customFormat="1" ht="31.5" hidden="1">
      <c r="A112" s="87" t="s">
        <v>492</v>
      </c>
      <c r="B112" s="17">
        <v>2</v>
      </c>
      <c r="C112" s="128"/>
      <c r="D112" s="128"/>
      <c r="E112" s="128"/>
    </row>
    <row r="113" spans="1:5" s="10" customFormat="1" ht="15.75" hidden="1">
      <c r="A113" s="109" t="s">
        <v>493</v>
      </c>
      <c r="B113" s="17"/>
      <c r="C113" s="83">
        <f>SUM(C111:C112)</f>
        <v>0</v>
      </c>
      <c r="D113" s="83">
        <f>SUM(D111:D112)</f>
        <v>0</v>
      </c>
      <c r="E113" s="83">
        <f>SUM(E111:E112)</f>
        <v>0</v>
      </c>
    </row>
    <row r="114" spans="1:5" s="10" customFormat="1" ht="15.75" hidden="1">
      <c r="A114" s="63"/>
      <c r="B114" s="17"/>
      <c r="C114" s="128"/>
      <c r="D114" s="128"/>
      <c r="E114" s="128"/>
    </row>
    <row r="115" spans="1:5" s="10" customFormat="1" ht="31.5" hidden="1">
      <c r="A115" s="109" t="s">
        <v>512</v>
      </c>
      <c r="B115" s="17"/>
      <c r="C115" s="128">
        <f>SUM(C114)</f>
        <v>0</v>
      </c>
      <c r="D115" s="128">
        <f>SUM(D114)</f>
        <v>0</v>
      </c>
      <c r="E115" s="128">
        <f>SUM(E114)</f>
        <v>0</v>
      </c>
    </row>
    <row r="116" spans="1:5" s="10" customFormat="1" ht="15.75" hidden="1">
      <c r="A116" s="109"/>
      <c r="B116" s="17"/>
      <c r="C116" s="128"/>
      <c r="D116" s="128"/>
      <c r="E116" s="128"/>
    </row>
    <row r="117" spans="1:5" s="10" customFormat="1" ht="15.75" hidden="1">
      <c r="A117" s="87" t="s">
        <v>526</v>
      </c>
      <c r="B117" s="17">
        <v>2</v>
      </c>
      <c r="C117" s="128"/>
      <c r="D117" s="128"/>
      <c r="E117" s="128"/>
    </row>
    <row r="118" spans="1:5" s="10" customFormat="1" ht="15.75" hidden="1">
      <c r="A118" s="109" t="s">
        <v>171</v>
      </c>
      <c r="B118" s="17"/>
      <c r="C118" s="83">
        <f>SUM(C116:C117)</f>
        <v>0</v>
      </c>
      <c r="D118" s="83">
        <f>SUM(D116:D117)</f>
        <v>0</v>
      </c>
      <c r="E118" s="83">
        <f>SUM(E116:E117)</f>
        <v>0</v>
      </c>
    </row>
    <row r="119" spans="1:5" s="10" customFormat="1" ht="15.75" hidden="1">
      <c r="A119" s="109"/>
      <c r="B119" s="17"/>
      <c r="C119" s="128"/>
      <c r="D119" s="128"/>
      <c r="E119" s="128"/>
    </row>
    <row r="120" spans="1:5" s="10" customFormat="1" ht="15.75" hidden="1">
      <c r="A120" s="124"/>
      <c r="B120" s="17"/>
      <c r="C120" s="128"/>
      <c r="D120" s="128"/>
      <c r="E120" s="128"/>
    </row>
    <row r="121" spans="1:5" s="10" customFormat="1" ht="15.75" hidden="1">
      <c r="A121" s="124"/>
      <c r="B121" s="17"/>
      <c r="C121" s="128"/>
      <c r="D121" s="128"/>
      <c r="E121" s="128"/>
    </row>
    <row r="122" spans="1:5" s="10" customFormat="1" ht="15.75" hidden="1">
      <c r="A122" s="109" t="s">
        <v>172</v>
      </c>
      <c r="B122" s="17"/>
      <c r="C122" s="128">
        <f>SUM(C120:C121)</f>
        <v>0</v>
      </c>
      <c r="D122" s="128">
        <f>SUM(D120:D121)</f>
        <v>0</v>
      </c>
      <c r="E122" s="128">
        <f>SUM(E120:E121)</f>
        <v>0</v>
      </c>
    </row>
    <row r="123" spans="1:5" s="10" customFormat="1" ht="31.5" hidden="1">
      <c r="A123" s="63" t="s">
        <v>324</v>
      </c>
      <c r="B123" s="17"/>
      <c r="C123" s="83">
        <f>C113+C122+C115+C118</f>
        <v>0</v>
      </c>
      <c r="D123" s="83">
        <f>D113+D122+D115+D118</f>
        <v>0</v>
      </c>
      <c r="E123" s="83">
        <f>E113+E122+E115+E118</f>
        <v>0</v>
      </c>
    </row>
    <row r="124" spans="1:5" s="10" customFormat="1" ht="31.5">
      <c r="A124" s="42" t="s">
        <v>311</v>
      </c>
      <c r="B124" s="102"/>
      <c r="C124" s="84">
        <f>SUM(C125:C125:C127)</f>
        <v>0</v>
      </c>
      <c r="D124" s="84">
        <f>SUM(D125:D125:D127)</f>
        <v>0</v>
      </c>
      <c r="E124" s="84">
        <f>SUM(E125:E125:E127)</f>
        <v>500000</v>
      </c>
    </row>
    <row r="125" spans="1:5" s="10" customFormat="1" ht="15.75">
      <c r="A125" s="87" t="s">
        <v>404</v>
      </c>
      <c r="B125" s="100">
        <v>1</v>
      </c>
      <c r="C125" s="83">
        <f>SUMIF($B$93:$B$124,"1",C$93:C$124)</f>
        <v>0</v>
      </c>
      <c r="D125" s="83">
        <f>SUMIF($B$93:$B$124,"1",D$93:D$124)</f>
        <v>0</v>
      </c>
      <c r="E125" s="83">
        <f>SUMIF($B$93:$B$124,"1",E$93:E$124)</f>
        <v>0</v>
      </c>
    </row>
    <row r="126" spans="1:5" s="10" customFormat="1" ht="15.75">
      <c r="A126" s="87" t="s">
        <v>245</v>
      </c>
      <c r="B126" s="100">
        <v>2</v>
      </c>
      <c r="C126" s="83">
        <f>SUMIF($B$93:$B$124,"2",C$93:C$124)</f>
        <v>0</v>
      </c>
      <c r="D126" s="83">
        <f>SUMIF($B$93:$B$124,"2",D$93:D$124)</f>
        <v>0</v>
      </c>
      <c r="E126" s="83">
        <f>SUMIF($B$93:$B$124,"2",E$93:E$124)</f>
        <v>500000</v>
      </c>
    </row>
    <row r="127" spans="1:5" s="10" customFormat="1" ht="15.75">
      <c r="A127" s="87" t="s">
        <v>137</v>
      </c>
      <c r="B127" s="100">
        <v>3</v>
      </c>
      <c r="C127" s="83">
        <f>SUMIF($B$93:$B$124,"3",C$93:C$124)</f>
        <v>0</v>
      </c>
      <c r="D127" s="83">
        <f>SUMIF($B$93:$B$124,"3",D$93:D$124)</f>
        <v>0</v>
      </c>
      <c r="E127" s="83">
        <f>SUMIF($B$93:$B$124,"3",E$93:E$124)</f>
        <v>0</v>
      </c>
    </row>
    <row r="128" spans="1:5" s="10" customFormat="1" ht="15.75">
      <c r="A128" s="67" t="s">
        <v>326</v>
      </c>
      <c r="B128" s="17"/>
      <c r="C128" s="135"/>
      <c r="D128" s="135"/>
      <c r="E128" s="135"/>
    </row>
    <row r="129" spans="1:5" s="10" customFormat="1" ht="31.5" hidden="1">
      <c r="A129" s="87" t="s">
        <v>328</v>
      </c>
      <c r="B129" s="17">
        <v>2</v>
      </c>
      <c r="C129" s="128"/>
      <c r="D129" s="128"/>
      <c r="E129" s="128"/>
    </row>
    <row r="130" spans="1:5" s="10" customFormat="1" ht="15.75" hidden="1">
      <c r="A130" s="110" t="s">
        <v>327</v>
      </c>
      <c r="B130" s="17"/>
      <c r="C130" s="128">
        <f>SUM(C129)</f>
        <v>0</v>
      </c>
      <c r="D130" s="128">
        <f>SUM(D129)</f>
        <v>0</v>
      </c>
      <c r="E130" s="128">
        <f>SUM(E129)</f>
        <v>0</v>
      </c>
    </row>
    <row r="131" spans="1:5" s="10" customFormat="1" ht="15.75" hidden="1">
      <c r="A131" s="87" t="s">
        <v>129</v>
      </c>
      <c r="B131" s="17">
        <v>3</v>
      </c>
      <c r="C131" s="128"/>
      <c r="D131" s="128"/>
      <c r="E131" s="128"/>
    </row>
    <row r="132" spans="1:5" s="10" customFormat="1" ht="15.75">
      <c r="A132" s="87" t="s">
        <v>128</v>
      </c>
      <c r="B132" s="17">
        <v>3</v>
      </c>
      <c r="C132" s="83">
        <v>1375000</v>
      </c>
      <c r="D132" s="83">
        <v>1375000</v>
      </c>
      <c r="E132" s="83">
        <v>1375000</v>
      </c>
    </row>
    <row r="133" spans="1:5" s="10" customFormat="1" ht="15.75">
      <c r="A133" s="110" t="s">
        <v>329</v>
      </c>
      <c r="B133" s="17"/>
      <c r="C133" s="83">
        <f>SUM(C131:C132)</f>
        <v>1375000</v>
      </c>
      <c r="D133" s="83">
        <f>SUM(D131:D132)</f>
        <v>1375000</v>
      </c>
      <c r="E133" s="83">
        <f>SUM(E131:E132)</f>
        <v>1375000</v>
      </c>
    </row>
    <row r="134" spans="1:5" s="10" customFormat="1" ht="31.5">
      <c r="A134" s="87" t="s">
        <v>330</v>
      </c>
      <c r="B134" s="17">
        <v>3</v>
      </c>
      <c r="C134" s="83">
        <v>200000</v>
      </c>
      <c r="D134" s="83">
        <v>200000</v>
      </c>
      <c r="E134" s="83">
        <v>200000</v>
      </c>
    </row>
    <row r="135" spans="1:5" s="10" customFormat="1" ht="31.5" hidden="1">
      <c r="A135" s="87" t="s">
        <v>331</v>
      </c>
      <c r="B135" s="17">
        <v>3</v>
      </c>
      <c r="C135" s="128"/>
      <c r="D135" s="128"/>
      <c r="E135" s="128"/>
    </row>
    <row r="136" spans="1:5" s="10" customFormat="1" ht="15.75">
      <c r="A136" s="110" t="s">
        <v>332</v>
      </c>
      <c r="B136" s="17"/>
      <c r="C136" s="83">
        <f>SUM(C134:C135)</f>
        <v>200000</v>
      </c>
      <c r="D136" s="83">
        <f>SUM(D134:D135)</f>
        <v>200000</v>
      </c>
      <c r="E136" s="83">
        <f>SUM(E134:E135)</f>
        <v>200000</v>
      </c>
    </row>
    <row r="137" spans="1:5" s="10" customFormat="1" ht="31.5">
      <c r="A137" s="87" t="s">
        <v>333</v>
      </c>
      <c r="B137" s="17">
        <v>2</v>
      </c>
      <c r="C137" s="83">
        <v>174000</v>
      </c>
      <c r="D137" s="83">
        <v>174000</v>
      </c>
      <c r="E137" s="83">
        <v>174000</v>
      </c>
    </row>
    <row r="138" spans="1:5" s="10" customFormat="1" ht="15.75" hidden="1">
      <c r="A138" s="87" t="s">
        <v>334</v>
      </c>
      <c r="B138" s="17">
        <v>2</v>
      </c>
      <c r="C138" s="128"/>
      <c r="D138" s="128"/>
      <c r="E138" s="128"/>
    </row>
    <row r="139" spans="1:5" s="10" customFormat="1" ht="15.75">
      <c r="A139" s="63" t="s">
        <v>335</v>
      </c>
      <c r="B139" s="17"/>
      <c r="C139" s="83">
        <f>SUM(C137:C138)</f>
        <v>174000</v>
      </c>
      <c r="D139" s="83">
        <f>SUM(D137:D138)</f>
        <v>174000</v>
      </c>
      <c r="E139" s="83">
        <f>SUM(E137:E138)</f>
        <v>174000</v>
      </c>
    </row>
    <row r="140" spans="1:5" s="10" customFormat="1" ht="15.75" hidden="1">
      <c r="A140" s="87" t="s">
        <v>336</v>
      </c>
      <c r="B140" s="17">
        <v>3</v>
      </c>
      <c r="C140" s="128"/>
      <c r="D140" s="128"/>
      <c r="E140" s="128"/>
    </row>
    <row r="141" spans="1:5" s="10" customFormat="1" ht="15.75" hidden="1">
      <c r="A141" s="87" t="s">
        <v>337</v>
      </c>
      <c r="B141" s="17">
        <v>2</v>
      </c>
      <c r="C141" s="128"/>
      <c r="D141" s="128"/>
      <c r="E141" s="128"/>
    </row>
    <row r="142" spans="1:5" s="10" customFormat="1" ht="15.75" hidden="1">
      <c r="A142" s="110" t="s">
        <v>338</v>
      </c>
      <c r="B142" s="17"/>
      <c r="C142" s="128">
        <f>SUM(C140:C141)</f>
        <v>0</v>
      </c>
      <c r="D142" s="128">
        <f>SUM(D140:D141)</f>
        <v>0</v>
      </c>
      <c r="E142" s="128">
        <f>SUM(E140:E141)</f>
        <v>0</v>
      </c>
    </row>
    <row r="143" spans="1:5" s="10" customFormat="1" ht="15.75" hidden="1">
      <c r="A143" s="87" t="s">
        <v>339</v>
      </c>
      <c r="B143" s="17">
        <v>2</v>
      </c>
      <c r="C143" s="128"/>
      <c r="D143" s="128"/>
      <c r="E143" s="128"/>
    </row>
    <row r="144" spans="1:5" s="10" customFormat="1" ht="15.75" hidden="1">
      <c r="A144" s="87" t="s">
        <v>340</v>
      </c>
      <c r="B144" s="17">
        <v>2</v>
      </c>
      <c r="C144" s="128"/>
      <c r="D144" s="128"/>
      <c r="E144" s="128"/>
    </row>
    <row r="145" spans="1:5" s="10" customFormat="1" ht="15.75" hidden="1">
      <c r="A145" s="87" t="s">
        <v>159</v>
      </c>
      <c r="B145" s="17">
        <v>2</v>
      </c>
      <c r="C145" s="128"/>
      <c r="D145" s="128"/>
      <c r="E145" s="128"/>
    </row>
    <row r="146" spans="1:5" s="10" customFormat="1" ht="15.75" hidden="1">
      <c r="A146" s="87" t="s">
        <v>160</v>
      </c>
      <c r="B146" s="17">
        <v>2</v>
      </c>
      <c r="C146" s="128"/>
      <c r="D146" s="128"/>
      <c r="E146" s="128"/>
    </row>
    <row r="147" spans="1:5" s="10" customFormat="1" ht="15.75" hidden="1">
      <c r="A147" s="87" t="s">
        <v>161</v>
      </c>
      <c r="B147" s="17">
        <v>2</v>
      </c>
      <c r="C147" s="128"/>
      <c r="D147" s="128"/>
      <c r="E147" s="128"/>
    </row>
    <row r="148" spans="1:5" s="10" customFormat="1" ht="47.25" hidden="1">
      <c r="A148" s="87" t="s">
        <v>341</v>
      </c>
      <c r="B148" s="17">
        <v>2</v>
      </c>
      <c r="C148" s="128"/>
      <c r="D148" s="128"/>
      <c r="E148" s="128"/>
    </row>
    <row r="149" spans="1:5" s="10" customFormat="1" ht="15.75" hidden="1">
      <c r="A149" s="87" t="s">
        <v>342</v>
      </c>
      <c r="B149" s="17">
        <v>2</v>
      </c>
      <c r="C149" s="128"/>
      <c r="D149" s="128"/>
      <c r="E149" s="128"/>
    </row>
    <row r="150" spans="1:5" s="10" customFormat="1" ht="15.75">
      <c r="A150" s="87" t="s">
        <v>343</v>
      </c>
      <c r="B150" s="17">
        <v>2</v>
      </c>
      <c r="C150" s="83">
        <v>21000</v>
      </c>
      <c r="D150" s="83">
        <v>21000</v>
      </c>
      <c r="E150" s="83">
        <v>21000</v>
      </c>
    </row>
    <row r="151" spans="1:5" s="10" customFormat="1" ht="31.5">
      <c r="A151" s="109" t="s">
        <v>344</v>
      </c>
      <c r="B151" s="17"/>
      <c r="C151" s="83">
        <f>SUM(C150)</f>
        <v>21000</v>
      </c>
      <c r="D151" s="83">
        <f>SUM(D150)</f>
        <v>21000</v>
      </c>
      <c r="E151" s="83">
        <f>SUM(E150)</f>
        <v>21000</v>
      </c>
    </row>
    <row r="152" spans="1:5" s="10" customFormat="1" ht="15.75">
      <c r="A152" s="110" t="s">
        <v>345</v>
      </c>
      <c r="B152" s="17"/>
      <c r="C152" s="83">
        <f>SUM(C143:C149)+C151</f>
        <v>21000</v>
      </c>
      <c r="D152" s="83">
        <f>SUM(D143:D149)+D151</f>
        <v>21000</v>
      </c>
      <c r="E152" s="83">
        <f>SUM(E143:E149)+E151</f>
        <v>21000</v>
      </c>
    </row>
    <row r="153" spans="1:5" s="10" customFormat="1" ht="15.75">
      <c r="A153" s="42" t="s">
        <v>326</v>
      </c>
      <c r="B153" s="102"/>
      <c r="C153" s="84">
        <f>SUM(C154:C154:C156)</f>
        <v>1770000</v>
      </c>
      <c r="D153" s="84">
        <f>SUM(D154:D154:D156)</f>
        <v>1770000</v>
      </c>
      <c r="E153" s="84">
        <f>SUM(E154:E154:E156)</f>
        <v>1770000</v>
      </c>
    </row>
    <row r="154" spans="1:5" s="10" customFormat="1" ht="15.75">
      <c r="A154" s="87" t="s">
        <v>404</v>
      </c>
      <c r="B154" s="100">
        <v>1</v>
      </c>
      <c r="C154" s="83">
        <f>SUMIF($B$128:$B$153,"1",C$128:C$153)</f>
        <v>0</v>
      </c>
      <c r="D154" s="83">
        <f>SUMIF($B$128:$B$153,"1",D$128:D$153)</f>
        <v>0</v>
      </c>
      <c r="E154" s="83">
        <f>SUMIF($B$128:$B$153,"1",E$128:E$153)</f>
        <v>0</v>
      </c>
    </row>
    <row r="155" spans="1:5" s="10" customFormat="1" ht="15.75">
      <c r="A155" s="87" t="s">
        <v>245</v>
      </c>
      <c r="B155" s="100">
        <v>2</v>
      </c>
      <c r="C155" s="83">
        <f>SUMIF($B$128:$B$153,"2",C$128:C$153)</f>
        <v>195000</v>
      </c>
      <c r="D155" s="83">
        <f>SUMIF($B$128:$B$153,"2",D$128:D$153)</f>
        <v>195000</v>
      </c>
      <c r="E155" s="83">
        <f>SUMIF($B$128:$B$153,"2",E$128:E$153)</f>
        <v>195000</v>
      </c>
    </row>
    <row r="156" spans="1:5" s="10" customFormat="1" ht="15.75">
      <c r="A156" s="87" t="s">
        <v>137</v>
      </c>
      <c r="B156" s="100">
        <v>3</v>
      </c>
      <c r="C156" s="83">
        <f>SUMIF($B$128:$B$153,"3",C$128:C$153)</f>
        <v>1575000</v>
      </c>
      <c r="D156" s="83">
        <f>SUMIF($B$128:$B$153,"3",D$128:D$153)</f>
        <v>1575000</v>
      </c>
      <c r="E156" s="83">
        <f>SUMIF($B$128:$B$153,"3",E$128:E$153)</f>
        <v>1575000</v>
      </c>
    </row>
    <row r="157" spans="1:5" s="10" customFormat="1" ht="15.75">
      <c r="A157" s="67" t="s">
        <v>350</v>
      </c>
      <c r="B157" s="17"/>
      <c r="C157" s="135"/>
      <c r="D157" s="135"/>
      <c r="E157" s="135"/>
    </row>
    <row r="158" spans="1:5" s="10" customFormat="1" ht="15.75" hidden="1">
      <c r="A158" s="87"/>
      <c r="B158" s="17"/>
      <c r="C158" s="128"/>
      <c r="D158" s="128"/>
      <c r="E158" s="128"/>
    </row>
    <row r="159" spans="1:5" s="10" customFormat="1" ht="15.75" hidden="1">
      <c r="A159" s="87" t="s">
        <v>131</v>
      </c>
      <c r="B159" s="17"/>
      <c r="C159" s="128"/>
      <c r="D159" s="128"/>
      <c r="E159" s="128"/>
    </row>
    <row r="160" spans="1:5" s="10" customFormat="1" ht="15.75" hidden="1">
      <c r="A160" s="109" t="s">
        <v>346</v>
      </c>
      <c r="B160" s="17"/>
      <c r="C160" s="128">
        <f>SUM(C158:C159)</f>
        <v>0</v>
      </c>
      <c r="D160" s="128">
        <f>SUM(D158:D159)</f>
        <v>0</v>
      </c>
      <c r="E160" s="128">
        <f>SUM(E158:E159)</f>
        <v>0</v>
      </c>
    </row>
    <row r="161" spans="1:5" s="10" customFormat="1" ht="31.5">
      <c r="A161" s="87" t="s">
        <v>347</v>
      </c>
      <c r="B161" s="17"/>
      <c r="C161" s="83">
        <f>SUM(C162:C166)</f>
        <v>3000</v>
      </c>
      <c r="D161" s="83">
        <f>SUM(D162:D166)</f>
        <v>10000</v>
      </c>
      <c r="E161" s="83">
        <f>SUM(E162:E166)</f>
        <v>10000</v>
      </c>
    </row>
    <row r="162" spans="1:5" s="10" customFormat="1" ht="15.75">
      <c r="A162" s="123" t="s">
        <v>457</v>
      </c>
      <c r="B162" s="17">
        <v>2</v>
      </c>
      <c r="C162" s="83">
        <v>3000</v>
      </c>
      <c r="D162" s="83">
        <v>10000</v>
      </c>
      <c r="E162" s="83">
        <v>10000</v>
      </c>
    </row>
    <row r="163" spans="1:5" s="10" customFormat="1" ht="15.75" hidden="1">
      <c r="A163" s="123" t="s">
        <v>519</v>
      </c>
      <c r="B163" s="17">
        <v>2</v>
      </c>
      <c r="C163" s="128"/>
      <c r="D163" s="128"/>
      <c r="E163" s="128"/>
    </row>
    <row r="164" spans="1:5" s="10" customFormat="1" ht="15.75" hidden="1">
      <c r="A164" s="123" t="s">
        <v>514</v>
      </c>
      <c r="B164" s="17">
        <v>2</v>
      </c>
      <c r="C164" s="128"/>
      <c r="D164" s="128"/>
      <c r="E164" s="128"/>
    </row>
    <row r="165" spans="1:5" s="10" customFormat="1" ht="15.75" hidden="1">
      <c r="A165" s="123" t="s">
        <v>515</v>
      </c>
      <c r="B165" s="17">
        <v>2</v>
      </c>
      <c r="C165" s="128"/>
      <c r="D165" s="128"/>
      <c r="E165" s="128"/>
    </row>
    <row r="166" spans="1:5" s="10" customFormat="1" ht="15.75" hidden="1">
      <c r="A166" s="123" t="s">
        <v>516</v>
      </c>
      <c r="B166" s="17">
        <v>2</v>
      </c>
      <c r="C166" s="128"/>
      <c r="D166" s="128"/>
      <c r="E166" s="128"/>
    </row>
    <row r="167" spans="1:5" s="10" customFormat="1" ht="31.5" hidden="1">
      <c r="A167" s="87" t="s">
        <v>348</v>
      </c>
      <c r="B167" s="17">
        <v>2</v>
      </c>
      <c r="C167" s="128"/>
      <c r="D167" s="128"/>
      <c r="E167" s="128"/>
    </row>
    <row r="168" spans="1:5" s="10" customFormat="1" ht="15.75" hidden="1">
      <c r="A168" s="87" t="s">
        <v>513</v>
      </c>
      <c r="B168" s="17"/>
      <c r="C168" s="128"/>
      <c r="D168" s="128"/>
      <c r="E168" s="128"/>
    </row>
    <row r="169" spans="1:5" s="10" customFormat="1" ht="15.75">
      <c r="A169" s="110" t="s">
        <v>349</v>
      </c>
      <c r="B169" s="17"/>
      <c r="C169" s="83">
        <f>SUM(C162:C168)</f>
        <v>3000</v>
      </c>
      <c r="D169" s="83">
        <f>SUM(D162:D168)</f>
        <v>10000</v>
      </c>
      <c r="E169" s="83">
        <f>SUM(E162:E168)</f>
        <v>10000</v>
      </c>
    </row>
    <row r="170" spans="1:5" s="10" customFormat="1" ht="15.75" hidden="1">
      <c r="A170" s="87" t="s">
        <v>131</v>
      </c>
      <c r="B170" s="17"/>
      <c r="C170" s="128"/>
      <c r="D170" s="128"/>
      <c r="E170" s="128"/>
    </row>
    <row r="171" spans="1:5" s="10" customFormat="1" ht="15.75" hidden="1">
      <c r="A171" s="87" t="s">
        <v>131</v>
      </c>
      <c r="B171" s="17"/>
      <c r="C171" s="128"/>
      <c r="D171" s="128"/>
      <c r="E171" s="128"/>
    </row>
    <row r="172" spans="1:5" s="10" customFormat="1" ht="15.75" hidden="1">
      <c r="A172" s="109" t="s">
        <v>351</v>
      </c>
      <c r="B172" s="17"/>
      <c r="C172" s="128">
        <f>SUM(C170:C171)</f>
        <v>0</v>
      </c>
      <c r="D172" s="128">
        <f>SUM(D170:D171)</f>
        <v>0</v>
      </c>
      <c r="E172" s="128">
        <f>SUM(E170:E171)</f>
        <v>0</v>
      </c>
    </row>
    <row r="173" spans="1:5" s="10" customFormat="1" ht="15.75" hidden="1">
      <c r="A173" s="87" t="s">
        <v>131</v>
      </c>
      <c r="B173" s="17"/>
      <c r="C173" s="128"/>
      <c r="D173" s="128"/>
      <c r="E173" s="128"/>
    </row>
    <row r="174" spans="1:5" s="10" customFormat="1" ht="15.75" hidden="1">
      <c r="A174" s="87"/>
      <c r="B174" s="17"/>
      <c r="C174" s="128"/>
      <c r="D174" s="128"/>
      <c r="E174" s="128"/>
    </row>
    <row r="175" spans="1:5" s="10" customFormat="1" ht="15.75" hidden="1">
      <c r="A175" s="109" t="s">
        <v>352</v>
      </c>
      <c r="B175" s="17"/>
      <c r="C175" s="128">
        <f>SUM(C173:C174)</f>
        <v>0</v>
      </c>
      <c r="D175" s="128">
        <f>SUM(D173:D174)</f>
        <v>0</v>
      </c>
      <c r="E175" s="128">
        <f>SUM(E173:E174)</f>
        <v>0</v>
      </c>
    </row>
    <row r="176" spans="1:5" s="10" customFormat="1" ht="15.75" hidden="1">
      <c r="A176" s="63" t="s">
        <v>353</v>
      </c>
      <c r="B176" s="17"/>
      <c r="C176" s="128">
        <f>C172+C175</f>
        <v>0</v>
      </c>
      <c r="D176" s="128">
        <f>D172+D175</f>
        <v>0</v>
      </c>
      <c r="E176" s="128">
        <f>E172+E175</f>
        <v>0</v>
      </c>
    </row>
    <row r="177" spans="1:5" s="10" customFormat="1" ht="15.75" hidden="1">
      <c r="A177" s="87" t="s">
        <v>354</v>
      </c>
      <c r="B177" s="17">
        <v>2</v>
      </c>
      <c r="C177" s="128"/>
      <c r="D177" s="128"/>
      <c r="E177" s="128"/>
    </row>
    <row r="178" spans="1:5" s="10" customFormat="1" ht="31.5">
      <c r="A178" s="87" t="s">
        <v>355</v>
      </c>
      <c r="B178" s="17">
        <v>2</v>
      </c>
      <c r="C178" s="83">
        <v>70000</v>
      </c>
      <c r="D178" s="83">
        <v>70000</v>
      </c>
      <c r="E178" s="83">
        <v>70000</v>
      </c>
    </row>
    <row r="179" spans="1:5" s="10" customFormat="1" ht="31.5" hidden="1">
      <c r="A179" s="87" t="s">
        <v>356</v>
      </c>
      <c r="B179" s="17">
        <v>2</v>
      </c>
      <c r="C179" s="128"/>
      <c r="D179" s="128"/>
      <c r="E179" s="128"/>
    </row>
    <row r="180" spans="1:5" s="10" customFormat="1" ht="15.75" hidden="1">
      <c r="A180" s="87" t="s">
        <v>358</v>
      </c>
      <c r="B180" s="17">
        <v>2</v>
      </c>
      <c r="C180" s="128"/>
      <c r="D180" s="128"/>
      <c r="E180" s="128"/>
    </row>
    <row r="181" spans="1:5" s="10" customFormat="1" ht="31.5" hidden="1">
      <c r="A181" s="87" t="s">
        <v>357</v>
      </c>
      <c r="B181" s="17">
        <v>2</v>
      </c>
      <c r="C181" s="128"/>
      <c r="D181" s="128"/>
      <c r="E181" s="128"/>
    </row>
    <row r="182" spans="1:5" s="10" customFormat="1" ht="15.75" hidden="1">
      <c r="A182" s="87" t="s">
        <v>359</v>
      </c>
      <c r="B182" s="17">
        <v>2</v>
      </c>
      <c r="C182" s="128"/>
      <c r="D182" s="128"/>
      <c r="E182" s="128"/>
    </row>
    <row r="183" spans="1:5" s="10" customFormat="1" ht="15.75" hidden="1">
      <c r="A183" s="87" t="s">
        <v>131</v>
      </c>
      <c r="B183" s="17">
        <v>2</v>
      </c>
      <c r="C183" s="128"/>
      <c r="D183" s="128"/>
      <c r="E183" s="128"/>
    </row>
    <row r="184" spans="1:5" s="10" customFormat="1" ht="15.75" hidden="1">
      <c r="A184" s="87" t="s">
        <v>131</v>
      </c>
      <c r="B184" s="17">
        <v>2</v>
      </c>
      <c r="C184" s="128"/>
      <c r="D184" s="128"/>
      <c r="E184" s="128"/>
    </row>
    <row r="185" spans="1:5" s="10" customFormat="1" ht="15.75" hidden="1">
      <c r="A185" s="87" t="s">
        <v>131</v>
      </c>
      <c r="B185" s="17">
        <v>2</v>
      </c>
      <c r="C185" s="128"/>
      <c r="D185" s="128"/>
      <c r="E185" s="128"/>
    </row>
    <row r="186" spans="1:5" s="10" customFormat="1" ht="15.75" hidden="1">
      <c r="A186" s="87" t="s">
        <v>131</v>
      </c>
      <c r="B186" s="17">
        <v>2</v>
      </c>
      <c r="C186" s="128"/>
      <c r="D186" s="128"/>
      <c r="E186" s="128"/>
    </row>
    <row r="187" spans="1:5" s="10" customFormat="1" ht="31.5">
      <c r="A187" s="109" t="s">
        <v>360</v>
      </c>
      <c r="B187" s="17"/>
      <c r="C187" s="128">
        <f>SUM(C183:C186)</f>
        <v>0</v>
      </c>
      <c r="D187" s="128">
        <f>SUM(D183:D186)</f>
        <v>0</v>
      </c>
      <c r="E187" s="128">
        <f>SUM(E183:E186)</f>
        <v>0</v>
      </c>
    </row>
    <row r="188" spans="1:5" s="10" customFormat="1" ht="15.75">
      <c r="A188" s="63" t="s">
        <v>361</v>
      </c>
      <c r="B188" s="17"/>
      <c r="C188" s="83">
        <f>SUM(C177:C182)+C187</f>
        <v>70000</v>
      </c>
      <c r="D188" s="83">
        <f>SUM(D177:D182)+D187</f>
        <v>70000</v>
      </c>
      <c r="E188" s="83">
        <f>SUM(E177:E182)+E187</f>
        <v>70000</v>
      </c>
    </row>
    <row r="189" spans="1:5" s="10" customFormat="1" ht="15.75">
      <c r="A189" s="87" t="s">
        <v>388</v>
      </c>
      <c r="B189" s="17">
        <v>2</v>
      </c>
      <c r="C189" s="83">
        <v>205820</v>
      </c>
      <c r="D189" s="83">
        <v>205820</v>
      </c>
      <c r="E189" s="83">
        <v>316110</v>
      </c>
    </row>
    <row r="190" spans="1:5" s="10" customFormat="1" ht="15.75" hidden="1">
      <c r="A190" s="87" t="s">
        <v>362</v>
      </c>
      <c r="B190" s="17">
        <v>2</v>
      </c>
      <c r="C190" s="128"/>
      <c r="D190" s="128"/>
      <c r="E190" s="128"/>
    </row>
    <row r="191" spans="1:5" s="10" customFormat="1" ht="15.75" hidden="1">
      <c r="A191" s="87" t="s">
        <v>363</v>
      </c>
      <c r="B191" s="17">
        <v>2</v>
      </c>
      <c r="C191" s="128"/>
      <c r="D191" s="128"/>
      <c r="E191" s="128"/>
    </row>
    <row r="192" spans="1:5" s="10" customFormat="1" ht="15.75">
      <c r="A192" s="110" t="s">
        <v>364</v>
      </c>
      <c r="B192" s="17"/>
      <c r="C192" s="83">
        <f>SUM(C189:C191)</f>
        <v>205820</v>
      </c>
      <c r="D192" s="83">
        <f>SUM(D189:D191)</f>
        <v>205820</v>
      </c>
      <c r="E192" s="83">
        <f>SUM(E189:E191)</f>
        <v>316110</v>
      </c>
    </row>
    <row r="193" spans="1:5" s="10" customFormat="1" ht="15.75" hidden="1">
      <c r="A193" s="63" t="s">
        <v>365</v>
      </c>
      <c r="B193" s="17"/>
      <c r="C193" s="128"/>
      <c r="D193" s="128"/>
      <c r="E193" s="128"/>
    </row>
    <row r="194" spans="1:5" s="10" customFormat="1" ht="15.75" hidden="1">
      <c r="A194" s="63" t="s">
        <v>366</v>
      </c>
      <c r="B194" s="17"/>
      <c r="C194" s="128"/>
      <c r="D194" s="128"/>
      <c r="E194" s="128"/>
    </row>
    <row r="195" spans="1:5" s="10" customFormat="1" ht="15.75" hidden="1">
      <c r="A195" s="87" t="s">
        <v>484</v>
      </c>
      <c r="B195" s="17">
        <v>2</v>
      </c>
      <c r="C195" s="128"/>
      <c r="D195" s="128"/>
      <c r="E195" s="128"/>
    </row>
    <row r="196" spans="1:5" s="10" customFormat="1" ht="31.5">
      <c r="A196" s="87" t="s">
        <v>485</v>
      </c>
      <c r="B196" s="17">
        <v>2</v>
      </c>
      <c r="C196" s="83">
        <v>20000</v>
      </c>
      <c r="D196" s="83">
        <v>20000</v>
      </c>
      <c r="E196" s="83">
        <v>20000</v>
      </c>
    </row>
    <row r="197" spans="1:5" s="10" customFormat="1" ht="31.5">
      <c r="A197" s="63" t="s">
        <v>483</v>
      </c>
      <c r="B197" s="17"/>
      <c r="C197" s="83">
        <f>SUM(C195:C196)</f>
        <v>20000</v>
      </c>
      <c r="D197" s="83">
        <f>SUM(D195:D196)</f>
        <v>20000</v>
      </c>
      <c r="E197" s="83">
        <f>SUM(E195:E196)</f>
        <v>20000</v>
      </c>
    </row>
    <row r="198" spans="1:5" s="10" customFormat="1" ht="15.75" hidden="1">
      <c r="A198" s="87" t="s">
        <v>486</v>
      </c>
      <c r="B198" s="17">
        <v>2</v>
      </c>
      <c r="C198" s="128"/>
      <c r="D198" s="128"/>
      <c r="E198" s="128"/>
    </row>
    <row r="199" spans="1:5" s="10" customFormat="1" ht="15.75" hidden="1">
      <c r="A199" s="87" t="s">
        <v>487</v>
      </c>
      <c r="B199" s="17">
        <v>2</v>
      </c>
      <c r="C199" s="128"/>
      <c r="D199" s="128"/>
      <c r="E199" s="128"/>
    </row>
    <row r="200" spans="1:5" s="10" customFormat="1" ht="15.75" hidden="1">
      <c r="A200" s="63" t="s">
        <v>367</v>
      </c>
      <c r="B200" s="106"/>
      <c r="C200" s="128">
        <f>SUM(C198:C199)</f>
        <v>0</v>
      </c>
      <c r="D200" s="128">
        <f>SUM(D198:D199)</f>
        <v>0</v>
      </c>
      <c r="E200" s="128">
        <f>SUM(E198:E199)</f>
        <v>0</v>
      </c>
    </row>
    <row r="201" spans="1:5" s="10" customFormat="1" ht="15.75" hidden="1">
      <c r="A201" s="87" t="s">
        <v>447</v>
      </c>
      <c r="B201" s="106">
        <v>2</v>
      </c>
      <c r="C201" s="128"/>
      <c r="D201" s="128"/>
      <c r="E201" s="128"/>
    </row>
    <row r="202" spans="1:5" s="10" customFormat="1" ht="63" hidden="1">
      <c r="A202" s="87" t="s">
        <v>368</v>
      </c>
      <c r="B202" s="106"/>
      <c r="C202" s="128"/>
      <c r="D202" s="128"/>
      <c r="E202" s="128"/>
    </row>
    <row r="203" spans="1:5" s="10" customFormat="1" ht="31.5" hidden="1">
      <c r="A203" s="87" t="s">
        <v>369</v>
      </c>
      <c r="B203" s="106">
        <v>2</v>
      </c>
      <c r="C203" s="128"/>
      <c r="D203" s="128"/>
      <c r="E203" s="128"/>
    </row>
    <row r="204" spans="1:5" s="10" customFormat="1" ht="15.75">
      <c r="A204" s="87" t="s">
        <v>652</v>
      </c>
      <c r="B204" s="106">
        <v>2</v>
      </c>
      <c r="C204" s="128"/>
      <c r="D204" s="128">
        <v>7752</v>
      </c>
      <c r="E204" s="128">
        <v>7752</v>
      </c>
    </row>
    <row r="205" spans="1:5" s="10" customFormat="1" ht="15.75">
      <c r="A205" s="110" t="s">
        <v>620</v>
      </c>
      <c r="B205" s="106"/>
      <c r="C205" s="128">
        <f>SUM(C203:C204)</f>
        <v>0</v>
      </c>
      <c r="D205" s="128">
        <f>SUM(D203:D204)</f>
        <v>7752</v>
      </c>
      <c r="E205" s="128">
        <f>SUM(E203:E204)</f>
        <v>7752</v>
      </c>
    </row>
    <row r="206" spans="1:5" s="10" customFormat="1" ht="15.75" hidden="1">
      <c r="A206" s="87" t="s">
        <v>131</v>
      </c>
      <c r="B206" s="106"/>
      <c r="C206" s="128"/>
      <c r="D206" s="128"/>
      <c r="E206" s="128"/>
    </row>
    <row r="207" spans="1:5" s="10" customFormat="1" ht="15.75">
      <c r="A207" s="87" t="s">
        <v>656</v>
      </c>
      <c r="B207" s="106">
        <v>2</v>
      </c>
      <c r="C207" s="128"/>
      <c r="D207" s="128"/>
      <c r="E207" s="128">
        <v>5</v>
      </c>
    </row>
    <row r="208" spans="1:5" s="10" customFormat="1" ht="31.5">
      <c r="A208" s="109" t="s">
        <v>370</v>
      </c>
      <c r="B208" s="106"/>
      <c r="C208" s="128">
        <f>SUM(C206:C207)</f>
        <v>0</v>
      </c>
      <c r="D208" s="128">
        <f>SUM(D206:D207)</f>
        <v>0</v>
      </c>
      <c r="E208" s="128">
        <f>SUM(E206:E207)</f>
        <v>5</v>
      </c>
    </row>
    <row r="209" spans="1:5" s="10" customFormat="1" ht="15.75">
      <c r="A209" s="63" t="s">
        <v>448</v>
      </c>
      <c r="B209" s="106"/>
      <c r="C209" s="128">
        <f>SUM(C202)+C205+C208</f>
        <v>0</v>
      </c>
      <c r="D209" s="128">
        <f>SUM(D202)+D205+D208</f>
        <v>7752</v>
      </c>
      <c r="E209" s="128">
        <f>SUM(E202)+E205+E208</f>
        <v>7757</v>
      </c>
    </row>
    <row r="210" spans="1:5" s="10" customFormat="1" ht="15.75">
      <c r="A210" s="42" t="s">
        <v>350</v>
      </c>
      <c r="B210" s="102"/>
      <c r="C210" s="84">
        <f>SUM(C211:C211:C213)</f>
        <v>298820</v>
      </c>
      <c r="D210" s="84">
        <f>SUM(D211:D211:D213)</f>
        <v>313572</v>
      </c>
      <c r="E210" s="84">
        <f>SUM(E211:E211:E213)</f>
        <v>423867</v>
      </c>
    </row>
    <row r="211" spans="1:5" s="10" customFormat="1" ht="15.75">
      <c r="A211" s="87" t="s">
        <v>404</v>
      </c>
      <c r="B211" s="100">
        <v>1</v>
      </c>
      <c r="C211" s="83">
        <f>SUMIF($B$157:$B$210,"1",C$157:C$210)</f>
        <v>0</v>
      </c>
      <c r="D211" s="83">
        <f>SUMIF($B$157:$B$210,"1",D$157:D$210)</f>
        <v>0</v>
      </c>
      <c r="E211" s="83">
        <f>SUMIF($B$157:$B$210,"1",E$157:E$210)</f>
        <v>0</v>
      </c>
    </row>
    <row r="212" spans="1:5" s="10" customFormat="1" ht="15.75">
      <c r="A212" s="87" t="s">
        <v>245</v>
      </c>
      <c r="B212" s="100">
        <v>2</v>
      </c>
      <c r="C212" s="83">
        <f>SUMIF($B$157:$B$210,"2",C$157:C$210)</f>
        <v>298820</v>
      </c>
      <c r="D212" s="83">
        <f>SUMIF($B$157:$B$210,"2",D$157:D$210)</f>
        <v>313572</v>
      </c>
      <c r="E212" s="83">
        <f>SUMIF($B$157:$B$210,"2",E$157:E$210)</f>
        <v>423867</v>
      </c>
    </row>
    <row r="213" spans="1:5" s="10" customFormat="1" ht="15.75">
      <c r="A213" s="87" t="s">
        <v>137</v>
      </c>
      <c r="B213" s="100">
        <v>3</v>
      </c>
      <c r="C213" s="83">
        <f>SUMIF($B$157:$B$210,"3",C$157:C$210)</f>
        <v>0</v>
      </c>
      <c r="D213" s="83">
        <f>SUMIF($B$157:$B$210,"3",D$157:D$210)</f>
        <v>0</v>
      </c>
      <c r="E213" s="83">
        <f>SUMIF($B$157:$B$210,"3",E$157:E$210)</f>
        <v>0</v>
      </c>
    </row>
    <row r="214" spans="1:5" s="10" customFormat="1" ht="15.75" hidden="1">
      <c r="A214" s="67" t="s">
        <v>371</v>
      </c>
      <c r="B214" s="17"/>
      <c r="C214" s="135"/>
      <c r="D214" s="135"/>
      <c r="E214" s="135"/>
    </row>
    <row r="215" spans="1:5" s="10" customFormat="1" ht="15.75" hidden="1">
      <c r="A215" s="87" t="s">
        <v>130</v>
      </c>
      <c r="B215" s="106"/>
      <c r="C215" s="128"/>
      <c r="D215" s="128"/>
      <c r="E215" s="128"/>
    </row>
    <row r="216" spans="1:5" s="10" customFormat="1" ht="15.75" hidden="1">
      <c r="A216" s="110" t="s">
        <v>372</v>
      </c>
      <c r="B216" s="106"/>
      <c r="C216" s="128">
        <f>SUM(C215)</f>
        <v>0</v>
      </c>
      <c r="D216" s="128">
        <f>SUM(D215)</f>
        <v>0</v>
      </c>
      <c r="E216" s="128">
        <f>SUM(E215)</f>
        <v>0</v>
      </c>
    </row>
    <row r="217" spans="1:5" s="10" customFormat="1" ht="15.75" hidden="1">
      <c r="A217" s="87" t="s">
        <v>373</v>
      </c>
      <c r="B217" s="106">
        <v>2</v>
      </c>
      <c r="C217" s="128"/>
      <c r="D217" s="128"/>
      <c r="E217" s="128"/>
    </row>
    <row r="218" spans="1:5" s="10" customFormat="1" ht="15.75" hidden="1">
      <c r="A218" s="87" t="s">
        <v>131</v>
      </c>
      <c r="B218" s="106">
        <v>2</v>
      </c>
      <c r="C218" s="128"/>
      <c r="D218" s="128"/>
      <c r="E218" s="128"/>
    </row>
    <row r="219" spans="1:5" s="10" customFormat="1" ht="15.75" hidden="1">
      <c r="A219" s="87" t="s">
        <v>131</v>
      </c>
      <c r="B219" s="106">
        <v>2</v>
      </c>
      <c r="C219" s="128"/>
      <c r="D219" s="128"/>
      <c r="E219" s="128"/>
    </row>
    <row r="220" spans="1:5" s="10" customFormat="1" ht="31.5" hidden="1">
      <c r="A220" s="109" t="s">
        <v>375</v>
      </c>
      <c r="B220" s="106"/>
      <c r="C220" s="128">
        <f>SUM(C218:C219)</f>
        <v>0</v>
      </c>
      <c r="D220" s="128">
        <f>SUM(D218:D219)</f>
        <v>0</v>
      </c>
      <c r="E220" s="128">
        <f>SUM(E218:E219)</f>
        <v>0</v>
      </c>
    </row>
    <row r="221" spans="1:5" s="10" customFormat="1" ht="15.75" hidden="1">
      <c r="A221" s="63" t="s">
        <v>374</v>
      </c>
      <c r="B221" s="106"/>
      <c r="C221" s="128">
        <f>C217+C220</f>
        <v>0</v>
      </c>
      <c r="D221" s="128">
        <f>D217+D220</f>
        <v>0</v>
      </c>
      <c r="E221" s="128">
        <f>E217+E220</f>
        <v>0</v>
      </c>
    </row>
    <row r="222" spans="1:5" s="10" customFormat="1" ht="15.75" hidden="1">
      <c r="A222" s="87" t="s">
        <v>130</v>
      </c>
      <c r="B222" s="106">
        <v>2</v>
      </c>
      <c r="C222" s="128"/>
      <c r="D222" s="128"/>
      <c r="E222" s="128"/>
    </row>
    <row r="223" spans="1:5" s="10" customFormat="1" ht="15.75" hidden="1">
      <c r="A223" s="87" t="s">
        <v>538</v>
      </c>
      <c r="B223" s="106">
        <v>2</v>
      </c>
      <c r="C223" s="128"/>
      <c r="D223" s="128"/>
      <c r="E223" s="128"/>
    </row>
    <row r="224" spans="1:5" s="10" customFormat="1" ht="15.75" hidden="1">
      <c r="A224" s="110" t="s">
        <v>376</v>
      </c>
      <c r="B224" s="106"/>
      <c r="C224" s="83">
        <f>SUM(C222:C223)</f>
        <v>0</v>
      </c>
      <c r="D224" s="83">
        <f>SUM(D222:D223)</f>
        <v>0</v>
      </c>
      <c r="E224" s="83">
        <f>SUM(E222:E223)</f>
        <v>0</v>
      </c>
    </row>
    <row r="225" spans="1:5" s="10" customFormat="1" ht="15.75" hidden="1">
      <c r="A225" s="87" t="s">
        <v>377</v>
      </c>
      <c r="B225" s="106">
        <v>2</v>
      </c>
      <c r="C225" s="128"/>
      <c r="D225" s="128"/>
      <c r="E225" s="128"/>
    </row>
    <row r="226" spans="1:5" s="10" customFormat="1" ht="15.75" hidden="1">
      <c r="A226" s="87" t="s">
        <v>378</v>
      </c>
      <c r="B226" s="106">
        <v>2</v>
      </c>
      <c r="C226" s="128"/>
      <c r="D226" s="128"/>
      <c r="E226" s="128"/>
    </row>
    <row r="227" spans="1:5" s="10" customFormat="1" ht="15.75" hidden="1">
      <c r="A227" s="63" t="s">
        <v>379</v>
      </c>
      <c r="B227" s="106"/>
      <c r="C227" s="83">
        <f>SUM(C225:C226)</f>
        <v>0</v>
      </c>
      <c r="D227" s="83">
        <f>SUM(D225:D226)</f>
        <v>0</v>
      </c>
      <c r="E227" s="83">
        <f>SUM(E225:E226)</f>
        <v>0</v>
      </c>
    </row>
    <row r="228" spans="1:5" s="10" customFormat="1" ht="15.75" hidden="1">
      <c r="A228" s="63" t="s">
        <v>380</v>
      </c>
      <c r="B228" s="106">
        <v>2</v>
      </c>
      <c r="C228" s="128"/>
      <c r="D228" s="128"/>
      <c r="E228" s="128"/>
    </row>
    <row r="229" spans="1:5" s="10" customFormat="1" ht="15.75" hidden="1">
      <c r="A229" s="42" t="s">
        <v>371</v>
      </c>
      <c r="B229" s="102"/>
      <c r="C229" s="84">
        <f>SUM(C230:C230:C232)</f>
        <v>0</v>
      </c>
      <c r="D229" s="84">
        <f>SUM(D230:D230:D232)</f>
        <v>0</v>
      </c>
      <c r="E229" s="84">
        <f>SUM(E230:E230:E232)</f>
        <v>0</v>
      </c>
    </row>
    <row r="230" spans="1:5" s="10" customFormat="1" ht="15.75" hidden="1">
      <c r="A230" s="87" t="s">
        <v>404</v>
      </c>
      <c r="B230" s="100">
        <v>1</v>
      </c>
      <c r="C230" s="83">
        <f>SUMIF($B$214:$B$229,"1",C$214:C$229)</f>
        <v>0</v>
      </c>
      <c r="D230" s="83">
        <f>SUMIF($B$214:$B$229,"1",D$214:D$229)</f>
        <v>0</v>
      </c>
      <c r="E230" s="83">
        <f>SUMIF($B$214:$B$229,"1",E$214:E$229)</f>
        <v>0</v>
      </c>
    </row>
    <row r="231" spans="1:5" s="10" customFormat="1" ht="15.75" hidden="1">
      <c r="A231" s="87" t="s">
        <v>245</v>
      </c>
      <c r="B231" s="100">
        <v>2</v>
      </c>
      <c r="C231" s="83">
        <f>SUMIF($B$214:$B$229,"2",C$214:C$229)</f>
        <v>0</v>
      </c>
      <c r="D231" s="83">
        <f>SUMIF($B$214:$B$229,"2",D$214:D$229)</f>
        <v>0</v>
      </c>
      <c r="E231" s="83">
        <f>SUMIF($B$214:$B$229,"2",E$214:E$229)</f>
        <v>0</v>
      </c>
    </row>
    <row r="232" spans="1:5" s="10" customFormat="1" ht="15.75" hidden="1">
      <c r="A232" s="87" t="s">
        <v>137</v>
      </c>
      <c r="B232" s="100">
        <v>3</v>
      </c>
      <c r="C232" s="83">
        <f>SUMIF($B$214:$B$229,"3",C$214:C$229)</f>
        <v>0</v>
      </c>
      <c r="D232" s="83">
        <f>SUMIF($B$214:$B$229,"3",D$214:D$229)</f>
        <v>0</v>
      </c>
      <c r="E232" s="83">
        <f>SUMIF($B$214:$B$229,"3",E$214:E$229)</f>
        <v>0</v>
      </c>
    </row>
    <row r="233" spans="1:5" s="10" customFormat="1" ht="15.75">
      <c r="A233" s="67" t="s">
        <v>384</v>
      </c>
      <c r="B233" s="17"/>
      <c r="C233" s="135"/>
      <c r="D233" s="135"/>
      <c r="E233" s="135"/>
    </row>
    <row r="234" spans="1:5" s="10" customFormat="1" ht="15.75" hidden="1">
      <c r="A234" s="87"/>
      <c r="B234" s="17"/>
      <c r="C234" s="135"/>
      <c r="D234" s="135"/>
      <c r="E234" s="135"/>
    </row>
    <row r="235" spans="1:5" s="10" customFormat="1" ht="31.5" hidden="1">
      <c r="A235" s="63" t="s">
        <v>383</v>
      </c>
      <c r="B235" s="17"/>
      <c r="C235" s="128"/>
      <c r="D235" s="128"/>
      <c r="E235" s="128"/>
    </row>
    <row r="236" spans="1:5" s="10" customFormat="1" ht="15.75" hidden="1">
      <c r="A236" s="87"/>
      <c r="B236" s="17"/>
      <c r="C236" s="128"/>
      <c r="D236" s="128"/>
      <c r="E236" s="128"/>
    </row>
    <row r="237" spans="1:5" s="10" customFormat="1" ht="15.75">
      <c r="A237" s="87" t="s">
        <v>499</v>
      </c>
      <c r="B237" s="17">
        <v>2</v>
      </c>
      <c r="C237" s="128">
        <v>100000</v>
      </c>
      <c r="D237" s="128">
        <v>100000</v>
      </c>
      <c r="E237" s="128">
        <v>100000</v>
      </c>
    </row>
    <row r="238" spans="1:5" s="10" customFormat="1" ht="47.25">
      <c r="A238" s="63" t="s">
        <v>449</v>
      </c>
      <c r="B238" s="17"/>
      <c r="C238" s="83">
        <f>SUM(C236:C237)</f>
        <v>100000</v>
      </c>
      <c r="D238" s="83">
        <f>SUM(D236:D237)</f>
        <v>100000</v>
      </c>
      <c r="E238" s="83">
        <f>SUM(E236:E237)</f>
        <v>100000</v>
      </c>
    </row>
    <row r="239" spans="1:5" s="10" customFormat="1" ht="15.75" hidden="1">
      <c r="A239" s="63"/>
      <c r="B239" s="17"/>
      <c r="C239" s="128"/>
      <c r="D239" s="128"/>
      <c r="E239" s="128"/>
    </row>
    <row r="240" spans="1:5" s="10" customFormat="1" ht="15.75" hidden="1">
      <c r="A240" s="63"/>
      <c r="B240" s="17"/>
      <c r="C240" s="128"/>
      <c r="D240" s="128"/>
      <c r="E240" s="128"/>
    </row>
    <row r="241" spans="1:5" s="10" customFormat="1" ht="15.75" hidden="1">
      <c r="A241" s="63"/>
      <c r="B241" s="17"/>
      <c r="C241" s="128"/>
      <c r="D241" s="128"/>
      <c r="E241" s="128"/>
    </row>
    <row r="242" spans="1:5" s="10" customFormat="1" ht="31.5">
      <c r="A242" s="63" t="s">
        <v>450</v>
      </c>
      <c r="B242" s="17"/>
      <c r="C242" s="128"/>
      <c r="D242" s="128"/>
      <c r="E242" s="128"/>
    </row>
    <row r="243" spans="1:5" s="10" customFormat="1" ht="15.75">
      <c r="A243" s="42" t="s">
        <v>384</v>
      </c>
      <c r="B243" s="102"/>
      <c r="C243" s="84">
        <f>SUM(C244:C244:C246)</f>
        <v>100000</v>
      </c>
      <c r="D243" s="84">
        <f>SUM(D244:D244:D246)</f>
        <v>100000</v>
      </c>
      <c r="E243" s="84">
        <f>SUM(E244:E244:E246)</f>
        <v>100000</v>
      </c>
    </row>
    <row r="244" spans="1:5" s="10" customFormat="1" ht="15.75">
      <c r="A244" s="87" t="s">
        <v>404</v>
      </c>
      <c r="B244" s="100">
        <v>1</v>
      </c>
      <c r="C244" s="83">
        <f>SUMIF($B$233:$B$243,"1",C$233:C$243)</f>
        <v>0</v>
      </c>
      <c r="D244" s="83">
        <f>SUMIF($B$233:$B$243,"1",D$233:D$243)</f>
        <v>0</v>
      </c>
      <c r="E244" s="83">
        <f>SUMIF($B$233:$B$243,"1",E$233:E$243)</f>
        <v>0</v>
      </c>
    </row>
    <row r="245" spans="1:5" s="10" customFormat="1" ht="15.75">
      <c r="A245" s="87" t="s">
        <v>245</v>
      </c>
      <c r="B245" s="100">
        <v>2</v>
      </c>
      <c r="C245" s="83">
        <f>SUMIF($B$233:$B$243,"2",C$233:C$243)</f>
        <v>100000</v>
      </c>
      <c r="D245" s="83">
        <f>SUMIF($B$233:$B$243,"2",D$233:D$243)</f>
        <v>100000</v>
      </c>
      <c r="E245" s="83">
        <f>SUMIF($B$233:$B$243,"2",E$233:E$243)</f>
        <v>100000</v>
      </c>
    </row>
    <row r="246" spans="1:5" s="10" customFormat="1" ht="15.75">
      <c r="A246" s="87" t="s">
        <v>137</v>
      </c>
      <c r="B246" s="100">
        <v>3</v>
      </c>
      <c r="C246" s="83">
        <f>SUMIF($B$233:$B$243,"3",C$233:C$243)</f>
        <v>0</v>
      </c>
      <c r="D246" s="83">
        <f>SUMIF($B$233:$B$243,"3",D$233:D$243)</f>
        <v>0</v>
      </c>
      <c r="E246" s="83">
        <f>SUMIF($B$233:$B$243,"3",E$233:E$243)</f>
        <v>0</v>
      </c>
    </row>
    <row r="247" spans="1:5" s="10" customFormat="1" ht="15.75">
      <c r="A247" s="67" t="s">
        <v>385</v>
      </c>
      <c r="B247" s="17"/>
      <c r="C247" s="135"/>
      <c r="D247" s="135"/>
      <c r="E247" s="135"/>
    </row>
    <row r="248" spans="1:5" s="10" customFormat="1" ht="15.75" hidden="1">
      <c r="A248" s="63"/>
      <c r="B248" s="17"/>
      <c r="C248" s="128"/>
      <c r="D248" s="128"/>
      <c r="E248" s="128"/>
    </row>
    <row r="249" spans="1:5" s="10" customFormat="1" ht="31.5" hidden="1">
      <c r="A249" s="63" t="s">
        <v>386</v>
      </c>
      <c r="B249" s="17"/>
      <c r="C249" s="128"/>
      <c r="D249" s="128"/>
      <c r="E249" s="128"/>
    </row>
    <row r="250" spans="1:5" s="10" customFormat="1" ht="15.75" hidden="1">
      <c r="A250" s="87" t="s">
        <v>517</v>
      </c>
      <c r="B250" s="17">
        <v>2</v>
      </c>
      <c r="C250" s="128"/>
      <c r="D250" s="128"/>
      <c r="E250" s="128"/>
    </row>
    <row r="251" spans="1:5" s="10" customFormat="1" ht="31.5" hidden="1">
      <c r="A251" s="63" t="s">
        <v>451</v>
      </c>
      <c r="B251" s="17"/>
      <c r="C251" s="128">
        <f>SUM(C250)</f>
        <v>0</v>
      </c>
      <c r="D251" s="128">
        <f>SUM(D250)</f>
        <v>0</v>
      </c>
      <c r="E251" s="128">
        <f>SUM(E250)</f>
        <v>0</v>
      </c>
    </row>
    <row r="252" spans="1:5" s="10" customFormat="1" ht="15.75" hidden="1">
      <c r="A252" s="63"/>
      <c r="B252" s="17"/>
      <c r="C252" s="128"/>
      <c r="D252" s="128"/>
      <c r="E252" s="128"/>
    </row>
    <row r="253" spans="1:5" s="10" customFormat="1" ht="15.75" hidden="1">
      <c r="A253" s="63"/>
      <c r="B253" s="17"/>
      <c r="C253" s="128"/>
      <c r="D253" s="128"/>
      <c r="E253" s="128"/>
    </row>
    <row r="254" spans="1:5" s="10" customFormat="1" ht="20.25" customHeight="1">
      <c r="A254" s="63" t="s">
        <v>658</v>
      </c>
      <c r="B254" s="17">
        <v>2</v>
      </c>
      <c r="C254" s="128"/>
      <c r="D254" s="128"/>
      <c r="E254" s="128">
        <v>964255</v>
      </c>
    </row>
    <row r="255" spans="1:5" s="10" customFormat="1" ht="31.5">
      <c r="A255" s="63" t="s">
        <v>452</v>
      </c>
      <c r="B255" s="17"/>
      <c r="C255" s="128">
        <f>SUM(C252:C254)</f>
        <v>0</v>
      </c>
      <c r="D255" s="128">
        <f>SUM(D252:D254)</f>
        <v>0</v>
      </c>
      <c r="E255" s="128">
        <f>SUM(E252:E254)</f>
        <v>964255</v>
      </c>
    </row>
    <row r="256" spans="1:5" s="10" customFormat="1" ht="31.5">
      <c r="A256" s="42" t="s">
        <v>385</v>
      </c>
      <c r="B256" s="102"/>
      <c r="C256" s="135">
        <f>SUM(C257:C257:C259)</f>
        <v>0</v>
      </c>
      <c r="D256" s="135">
        <f>SUM(D257:D257:D259)</f>
        <v>0</v>
      </c>
      <c r="E256" s="135">
        <f>SUM(E257:E257:E259)</f>
        <v>964255</v>
      </c>
    </row>
    <row r="257" spans="1:5" s="10" customFormat="1" ht="15.75">
      <c r="A257" s="87" t="s">
        <v>404</v>
      </c>
      <c r="B257" s="100">
        <v>1</v>
      </c>
      <c r="C257" s="128">
        <f>SUMIF($B$247:$B$256,"1",C$247:C$256)</f>
        <v>0</v>
      </c>
      <c r="D257" s="128">
        <f>SUMIF($B$247:$B$256,"1",D$247:D$256)</f>
        <v>0</v>
      </c>
      <c r="E257" s="128">
        <f>SUMIF($B$247:$B$256,"1",E$247:E$256)</f>
        <v>0</v>
      </c>
    </row>
    <row r="258" spans="1:5" s="10" customFormat="1" ht="15.75">
      <c r="A258" s="87" t="s">
        <v>245</v>
      </c>
      <c r="B258" s="100">
        <v>2</v>
      </c>
      <c r="C258" s="128">
        <f>SUMIF($B$247:$B$256,"2",C$247:C$256)</f>
        <v>0</v>
      </c>
      <c r="D258" s="128">
        <f>SUMIF($B$247:$B$256,"2",D$247:D$256)</f>
        <v>0</v>
      </c>
      <c r="E258" s="128">
        <f>SUMIF($B$247:$B$256,"2",E$247:E$256)</f>
        <v>964255</v>
      </c>
    </row>
    <row r="259" spans="1:5" s="10" customFormat="1" ht="15.75">
      <c r="A259" s="87" t="s">
        <v>137</v>
      </c>
      <c r="B259" s="100">
        <v>3</v>
      </c>
      <c r="C259" s="128">
        <f>SUMIF($B$247:$B$256,"3",C$247:C$256)</f>
        <v>0</v>
      </c>
      <c r="D259" s="128">
        <f>SUMIF($B$247:$B$256,"3",D$247:D$256)</f>
        <v>0</v>
      </c>
      <c r="E259" s="128">
        <f>SUMIF($B$247:$B$256,"3",E$247:E$256)</f>
        <v>0</v>
      </c>
    </row>
    <row r="260" spans="1:5" s="10" customFormat="1" ht="49.5">
      <c r="A260" s="68" t="s">
        <v>463</v>
      </c>
      <c r="B260" s="103"/>
      <c r="C260" s="136"/>
      <c r="D260" s="136"/>
      <c r="E260" s="136"/>
    </row>
    <row r="261" spans="1:5" s="10" customFormat="1" ht="16.5">
      <c r="A261" s="67" t="s">
        <v>175</v>
      </c>
      <c r="B261" s="103"/>
      <c r="C261" s="136"/>
      <c r="D261" s="136"/>
      <c r="E261" s="136"/>
    </row>
    <row r="262" spans="1:5" s="10" customFormat="1" ht="18" customHeight="1">
      <c r="A262" s="63" t="s">
        <v>231</v>
      </c>
      <c r="B262" s="103">
        <v>2</v>
      </c>
      <c r="C262" s="85">
        <v>8129596</v>
      </c>
      <c r="D262" s="85">
        <v>8099707</v>
      </c>
      <c r="E262" s="85">
        <v>8099707</v>
      </c>
    </row>
    <row r="263" spans="1:5" s="10" customFormat="1" ht="15.75">
      <c r="A263" s="63" t="s">
        <v>455</v>
      </c>
      <c r="B263" s="102">
        <v>2</v>
      </c>
      <c r="C263" s="137"/>
      <c r="D263" s="137"/>
      <c r="E263" s="137"/>
    </row>
    <row r="264" spans="1:5" s="10" customFormat="1" ht="31.5">
      <c r="A264" s="42" t="s">
        <v>175</v>
      </c>
      <c r="B264" s="102"/>
      <c r="C264" s="84">
        <f>SUM(C265:C267)</f>
        <v>8129596</v>
      </c>
      <c r="D264" s="84">
        <f>SUM(D265:D267)</f>
        <v>8099707</v>
      </c>
      <c r="E264" s="84">
        <f>SUM(E265:E267)</f>
        <v>8099707</v>
      </c>
    </row>
    <row r="265" spans="1:5" s="10" customFormat="1" ht="15.75">
      <c r="A265" s="87" t="s">
        <v>404</v>
      </c>
      <c r="B265" s="100">
        <v>1</v>
      </c>
      <c r="C265" s="83">
        <f>SUMIF($B$261:$B$264,"1",C$261:C$264)</f>
        <v>0</v>
      </c>
      <c r="D265" s="83">
        <f>SUMIF($B$261:$B$264,"1",D$261:D$264)</f>
        <v>0</v>
      </c>
      <c r="E265" s="83">
        <f>SUMIF($B$261:$B$264,"1",E$261:E$264)</f>
        <v>0</v>
      </c>
    </row>
    <row r="266" spans="1:5" s="10" customFormat="1" ht="15.75">
      <c r="A266" s="87" t="s">
        <v>245</v>
      </c>
      <c r="B266" s="100">
        <v>2</v>
      </c>
      <c r="C266" s="83">
        <f>SUMIF($B$261:$B$264,"2",C$261:C$264)</f>
        <v>8129596</v>
      </c>
      <c r="D266" s="83">
        <f>SUMIF($B$261:$B$264,"2",D$261:D$264)</f>
        <v>8099707</v>
      </c>
      <c r="E266" s="83">
        <f>SUMIF($B$261:$B$264,"2",E$261:E$264)</f>
        <v>8099707</v>
      </c>
    </row>
    <row r="267" spans="1:5" s="10" customFormat="1" ht="15.75">
      <c r="A267" s="87" t="s">
        <v>137</v>
      </c>
      <c r="B267" s="100">
        <v>3</v>
      </c>
      <c r="C267" s="83">
        <f>SUMIF($B$261:$B$264,"3",C$261:C$264)</f>
        <v>0</v>
      </c>
      <c r="D267" s="83">
        <f>SUMIF($B$261:$B$264,"3",D$261:D$264)</f>
        <v>0</v>
      </c>
      <c r="E267" s="83">
        <f>SUMIF($B$261:$B$264,"3",E$261:E$264)</f>
        <v>0</v>
      </c>
    </row>
    <row r="268" spans="1:5" s="10" customFormat="1" ht="15.75" hidden="1">
      <c r="A268" s="67" t="s">
        <v>176</v>
      </c>
      <c r="B268" s="100"/>
      <c r="C268" s="128"/>
      <c r="D268" s="128"/>
      <c r="E268" s="128"/>
    </row>
    <row r="269" spans="1:5" s="10" customFormat="1" ht="31.5" hidden="1">
      <c r="A269" s="63" t="s">
        <v>231</v>
      </c>
      <c r="B269" s="103">
        <v>2</v>
      </c>
      <c r="C269" s="128"/>
      <c r="D269" s="128"/>
      <c r="E269" s="128"/>
    </row>
    <row r="270" spans="1:5" s="10" customFormat="1" ht="15.75" hidden="1">
      <c r="A270" s="63" t="s">
        <v>455</v>
      </c>
      <c r="B270" s="102">
        <v>2</v>
      </c>
      <c r="C270" s="137"/>
      <c r="D270" s="137"/>
      <c r="E270" s="137"/>
    </row>
    <row r="271" spans="1:5" s="10" customFormat="1" ht="15.75" hidden="1">
      <c r="A271" s="42" t="s">
        <v>176</v>
      </c>
      <c r="B271" s="102"/>
      <c r="C271" s="135">
        <f>SUM(C272:C274)</f>
        <v>0</v>
      </c>
      <c r="D271" s="135">
        <f>SUM(D272:D274)</f>
        <v>0</v>
      </c>
      <c r="E271" s="135">
        <f>SUM(E272:E274)</f>
        <v>0</v>
      </c>
    </row>
    <row r="272" spans="1:5" s="10" customFormat="1" ht="15.75" hidden="1">
      <c r="A272" s="87" t="s">
        <v>404</v>
      </c>
      <c r="B272" s="100">
        <v>1</v>
      </c>
      <c r="C272" s="128">
        <f>SUMIF($B$268:$B$271,"1",C$268:C$271)</f>
        <v>0</v>
      </c>
      <c r="D272" s="128">
        <f>SUMIF($B$268:$B$271,"1",D$268:D$271)</f>
        <v>0</v>
      </c>
      <c r="E272" s="128">
        <f>SUMIF($B$268:$B$271,"1",E$268:E$271)</f>
        <v>0</v>
      </c>
    </row>
    <row r="273" spans="1:5" s="10" customFormat="1" ht="15.75" hidden="1">
      <c r="A273" s="87" t="s">
        <v>245</v>
      </c>
      <c r="B273" s="100">
        <v>2</v>
      </c>
      <c r="C273" s="128">
        <f>SUMIF($B$268:$B$271,"2",C$268:C$271)</f>
        <v>0</v>
      </c>
      <c r="D273" s="128">
        <f>SUMIF($B$268:$B$271,"2",D$268:D$271)</f>
        <v>0</v>
      </c>
      <c r="E273" s="128">
        <f>SUMIF($B$268:$B$271,"2",E$268:E$271)</f>
        <v>0</v>
      </c>
    </row>
    <row r="274" spans="1:5" s="10" customFormat="1" ht="15.75" hidden="1">
      <c r="A274" s="87" t="s">
        <v>137</v>
      </c>
      <c r="B274" s="100">
        <v>3</v>
      </c>
      <c r="C274" s="128">
        <f>SUMIF($B$268:$B$271,"3",C$268:C$271)</f>
        <v>0</v>
      </c>
      <c r="D274" s="128">
        <f>SUMIF($B$268:$B$271,"3",D$268:D$271)</f>
        <v>0</v>
      </c>
      <c r="E274" s="128">
        <f>SUMIF($B$268:$B$271,"3",E$268:E$271)</f>
        <v>0</v>
      </c>
    </row>
    <row r="275" spans="1:5" s="10" customFormat="1" ht="33" hidden="1">
      <c r="A275" s="68" t="s">
        <v>96</v>
      </c>
      <c r="B275" s="103"/>
      <c r="C275" s="136">
        <f>C276+C289</f>
        <v>0</v>
      </c>
      <c r="D275" s="136">
        <f>D276+D289</f>
        <v>0</v>
      </c>
      <c r="E275" s="136">
        <f>E276+E289</f>
        <v>0</v>
      </c>
    </row>
    <row r="276" spans="1:5" s="10" customFormat="1" ht="15.75" hidden="1">
      <c r="A276" s="67" t="s">
        <v>173</v>
      </c>
      <c r="B276" s="102"/>
      <c r="C276" s="137"/>
      <c r="D276" s="137"/>
      <c r="E276" s="137"/>
    </row>
    <row r="277" spans="1:5" s="10" customFormat="1" ht="15.75" hidden="1">
      <c r="A277" s="63" t="s">
        <v>230</v>
      </c>
      <c r="B277" s="102"/>
      <c r="C277" s="137"/>
      <c r="D277" s="137"/>
      <c r="E277" s="137"/>
    </row>
    <row r="278" spans="1:5" s="10" customFormat="1" ht="31.5" hidden="1">
      <c r="A278" s="87" t="s">
        <v>453</v>
      </c>
      <c r="B278" s="102"/>
      <c r="C278" s="137"/>
      <c r="D278" s="137"/>
      <c r="E278" s="137"/>
    </row>
    <row r="279" spans="1:5" s="10" customFormat="1" ht="31.5" hidden="1">
      <c r="A279" s="87" t="s">
        <v>242</v>
      </c>
      <c r="B279" s="102"/>
      <c r="C279" s="137"/>
      <c r="D279" s="137"/>
      <c r="E279" s="137"/>
    </row>
    <row r="280" spans="1:5" s="10" customFormat="1" ht="31.5" hidden="1">
      <c r="A280" s="87" t="s">
        <v>454</v>
      </c>
      <c r="B280" s="102"/>
      <c r="C280" s="137"/>
      <c r="D280" s="137"/>
      <c r="E280" s="137"/>
    </row>
    <row r="281" spans="1:5" s="10" customFormat="1" ht="31.5">
      <c r="A281" s="87" t="s">
        <v>241</v>
      </c>
      <c r="B281" s="102">
        <v>2</v>
      </c>
      <c r="C281" s="137"/>
      <c r="D281" s="137"/>
      <c r="E281" s="137">
        <v>548129</v>
      </c>
    </row>
    <row r="282" spans="1:5" s="10" customFormat="1" ht="15.75" hidden="1">
      <c r="A282" s="87" t="s">
        <v>240</v>
      </c>
      <c r="B282" s="102"/>
      <c r="C282" s="137"/>
      <c r="D282" s="137"/>
      <c r="E282" s="137"/>
    </row>
    <row r="283" spans="1:5" s="10" customFormat="1" ht="15.75" hidden="1">
      <c r="A283" s="63" t="s">
        <v>232</v>
      </c>
      <c r="B283" s="102"/>
      <c r="C283" s="137"/>
      <c r="D283" s="137"/>
      <c r="E283" s="137"/>
    </row>
    <row r="284" spans="1:5" s="10" customFormat="1" ht="31.5" hidden="1">
      <c r="A284" s="63" t="s">
        <v>233</v>
      </c>
      <c r="B284" s="102"/>
      <c r="C284" s="137"/>
      <c r="D284" s="137"/>
      <c r="E284" s="137"/>
    </row>
    <row r="285" spans="1:5" s="10" customFormat="1" ht="31.5">
      <c r="A285" s="42" t="s">
        <v>173</v>
      </c>
      <c r="B285" s="102"/>
      <c r="C285" s="135">
        <f>SUM(C286:C288)</f>
        <v>0</v>
      </c>
      <c r="D285" s="135">
        <f>SUM(D286:D288)</f>
        <v>0</v>
      </c>
      <c r="E285" s="135">
        <f>SUM(E286:E288)</f>
        <v>548129</v>
      </c>
    </row>
    <row r="286" spans="1:5" s="10" customFormat="1" ht="15.75">
      <c r="A286" s="87" t="s">
        <v>404</v>
      </c>
      <c r="B286" s="100">
        <v>1</v>
      </c>
      <c r="C286" s="128">
        <f>SUMIF($B$276:$B$285,"1",C$276:C$285)</f>
        <v>0</v>
      </c>
      <c r="D286" s="128">
        <f>SUMIF($B$276:$B$285,"1",D$276:D$285)</f>
        <v>0</v>
      </c>
      <c r="E286" s="128">
        <f>SUMIF($B$276:$B$285,"1",E$276:E$285)</f>
        <v>0</v>
      </c>
    </row>
    <row r="287" spans="1:5" s="10" customFormat="1" ht="15.75">
      <c r="A287" s="87" t="s">
        <v>245</v>
      </c>
      <c r="B287" s="100">
        <v>2</v>
      </c>
      <c r="C287" s="128">
        <f>SUMIF($B$276:$B$285,"2",C$276:C$285)</f>
        <v>0</v>
      </c>
      <c r="D287" s="128">
        <f>SUMIF($B$276:$B$285,"2",D$276:D$285)</f>
        <v>0</v>
      </c>
      <c r="E287" s="128">
        <f>SUMIF($B$276:$B$285,"2",E$276:E$285)</f>
        <v>548129</v>
      </c>
    </row>
    <row r="288" spans="1:5" s="10" customFormat="1" ht="15.75">
      <c r="A288" s="87" t="s">
        <v>137</v>
      </c>
      <c r="B288" s="100">
        <v>3</v>
      </c>
      <c r="C288" s="128">
        <f>SUMIF($B$276:$B$285,"3",C$276:C$285)</f>
        <v>0</v>
      </c>
      <c r="D288" s="128">
        <f>SUMIF($B$276:$B$285,"3",D$276:D$285)</f>
        <v>0</v>
      </c>
      <c r="E288" s="128">
        <f>SUMIF($B$276:$B$285,"3",E$276:E$285)</f>
        <v>0</v>
      </c>
    </row>
    <row r="289" spans="1:5" s="10" customFormat="1" ht="15.75" hidden="1">
      <c r="A289" s="67" t="s">
        <v>174</v>
      </c>
      <c r="B289" s="102"/>
      <c r="C289" s="137"/>
      <c r="D289" s="137"/>
      <c r="E289" s="137"/>
    </row>
    <row r="290" spans="1:5" s="10" customFormat="1" ht="15.75" hidden="1">
      <c r="A290" s="63" t="s">
        <v>230</v>
      </c>
      <c r="B290" s="102"/>
      <c r="C290" s="137"/>
      <c r="D290" s="137"/>
      <c r="E290" s="137"/>
    </row>
    <row r="291" spans="1:5" s="10" customFormat="1" ht="31.5" hidden="1">
      <c r="A291" s="87" t="s">
        <v>453</v>
      </c>
      <c r="B291" s="102"/>
      <c r="C291" s="137"/>
      <c r="D291" s="137"/>
      <c r="E291" s="137"/>
    </row>
    <row r="292" spans="1:5" s="10" customFormat="1" ht="31.5" hidden="1">
      <c r="A292" s="87" t="s">
        <v>242</v>
      </c>
      <c r="B292" s="102"/>
      <c r="C292" s="137"/>
      <c r="D292" s="137"/>
      <c r="E292" s="137"/>
    </row>
    <row r="293" spans="1:5" s="10" customFormat="1" ht="31.5" hidden="1">
      <c r="A293" s="87" t="s">
        <v>454</v>
      </c>
      <c r="B293" s="102"/>
      <c r="C293" s="137"/>
      <c r="D293" s="137"/>
      <c r="E293" s="137"/>
    </row>
    <row r="294" spans="1:5" s="10" customFormat="1" ht="15.75" hidden="1">
      <c r="A294" s="87" t="s">
        <v>241</v>
      </c>
      <c r="B294" s="102">
        <v>2</v>
      </c>
      <c r="C294" s="137"/>
      <c r="D294" s="137"/>
      <c r="E294" s="137"/>
    </row>
    <row r="295" spans="1:5" s="10" customFormat="1" ht="15.75" hidden="1">
      <c r="A295" s="87" t="s">
        <v>240</v>
      </c>
      <c r="B295" s="102"/>
      <c r="C295" s="137"/>
      <c r="D295" s="137"/>
      <c r="E295" s="137"/>
    </row>
    <row r="296" spans="1:5" s="10" customFormat="1" ht="15.75" hidden="1">
      <c r="A296" s="63" t="s">
        <v>232</v>
      </c>
      <c r="B296" s="102"/>
      <c r="C296" s="137"/>
      <c r="D296" s="137"/>
      <c r="E296" s="137"/>
    </row>
    <row r="297" spans="1:5" s="10" customFormat="1" ht="31.5" hidden="1">
      <c r="A297" s="63" t="s">
        <v>233</v>
      </c>
      <c r="B297" s="102"/>
      <c r="C297" s="137"/>
      <c r="D297" s="137"/>
      <c r="E297" s="137"/>
    </row>
    <row r="298" spans="1:5" s="10" customFormat="1" ht="15.75" hidden="1">
      <c r="A298" s="42" t="s">
        <v>174</v>
      </c>
      <c r="B298" s="102"/>
      <c r="C298" s="135">
        <f>SUM(C299:C301)</f>
        <v>0</v>
      </c>
      <c r="D298" s="135">
        <f>SUM(D299:D301)</f>
        <v>0</v>
      </c>
      <c r="E298" s="135">
        <f>SUM(E299:E301)</f>
        <v>0</v>
      </c>
    </row>
    <row r="299" spans="1:5" s="10" customFormat="1" ht="15.75" hidden="1">
      <c r="A299" s="87" t="s">
        <v>404</v>
      </c>
      <c r="B299" s="100">
        <v>1</v>
      </c>
      <c r="C299" s="128">
        <f>SUMIF($B$289:$B$298,"1",C$289:C$298)</f>
        <v>0</v>
      </c>
      <c r="D299" s="128">
        <f>SUMIF($B$289:$B$298,"1",D$289:D$298)</f>
        <v>0</v>
      </c>
      <c r="E299" s="128">
        <f>SUMIF($B$289:$B$298,"1",E$289:E$298)</f>
        <v>0</v>
      </c>
    </row>
    <row r="300" spans="1:5" s="10" customFormat="1" ht="15.75" hidden="1">
      <c r="A300" s="87" t="s">
        <v>245</v>
      </c>
      <c r="B300" s="100">
        <v>2</v>
      </c>
      <c r="C300" s="128">
        <f>SUMIF($B$289:$B$298,"2",C$289:C$298)</f>
        <v>0</v>
      </c>
      <c r="D300" s="128">
        <f>SUMIF($B$289:$B$298,"2",D$289:D$298)</f>
        <v>0</v>
      </c>
      <c r="E300" s="128">
        <f>SUMIF($B$289:$B$298,"2",E$289:E$298)</f>
        <v>0</v>
      </c>
    </row>
    <row r="301" spans="1:5" s="10" customFormat="1" ht="15.75" hidden="1">
      <c r="A301" s="87" t="s">
        <v>137</v>
      </c>
      <c r="B301" s="100">
        <v>3</v>
      </c>
      <c r="C301" s="128">
        <f>SUMIF($B$289:$B$298,"3",C$289:C$298)</f>
        <v>0</v>
      </c>
      <c r="D301" s="128">
        <f>SUMIF($B$289:$B$298,"3",D$289:D$298)</f>
        <v>0</v>
      </c>
      <c r="E301" s="128">
        <f>SUMIF($B$289:$B$298,"3",E$289:E$298)</f>
        <v>0</v>
      </c>
    </row>
    <row r="302" spans="1:5" s="10" customFormat="1" ht="16.5">
      <c r="A302" s="68" t="s">
        <v>97</v>
      </c>
      <c r="B302" s="103"/>
      <c r="C302" s="107">
        <f>C89+C124+C153+C210++C229+C243+C256+C264+C271+C285+C298</f>
        <v>21915170</v>
      </c>
      <c r="D302" s="107">
        <f>D89+D124+D153+D210++D229+D243+D256+D264+D271+D285+D298</f>
        <v>23500073</v>
      </c>
      <c r="E302" s="107">
        <f>E89+E124+E153+E210++E229+E243+E256+E264+E271+E285+E298</f>
        <v>26635752</v>
      </c>
    </row>
    <row r="303" ht="15.75">
      <c r="F303" s="213"/>
    </row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81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58.7109375" style="16" customWidth="1"/>
    <col min="2" max="2" width="5.7109375" style="101" customWidth="1"/>
    <col min="3" max="3" width="11.28125" style="40" customWidth="1"/>
    <col min="4" max="5" width="12.7109375" style="16" customWidth="1"/>
    <col min="6" max="6" width="11.140625" style="16" customWidth="1"/>
    <col min="7" max="16384" width="9.140625" style="16" customWidth="1"/>
  </cols>
  <sheetData>
    <row r="1" spans="1:5" ht="15.75">
      <c r="A1" s="318" t="s">
        <v>541</v>
      </c>
      <c r="B1" s="318"/>
      <c r="C1" s="318"/>
      <c r="D1" s="318"/>
      <c r="E1" s="318"/>
    </row>
    <row r="2" spans="1:5" ht="15.75">
      <c r="A2" s="301" t="s">
        <v>464</v>
      </c>
      <c r="B2" s="301"/>
      <c r="C2" s="301"/>
      <c r="D2" s="301"/>
      <c r="E2" s="301"/>
    </row>
    <row r="3" spans="1:3" ht="15.75">
      <c r="A3" s="44"/>
      <c r="C3" s="44"/>
    </row>
    <row r="4" spans="1:5" s="10" customFormat="1" ht="31.5">
      <c r="A4" s="17" t="s">
        <v>9</v>
      </c>
      <c r="B4" s="17" t="s">
        <v>153</v>
      </c>
      <c r="C4" s="39" t="s">
        <v>4</v>
      </c>
      <c r="D4" s="39" t="s">
        <v>654</v>
      </c>
      <c r="E4" s="39" t="s">
        <v>655</v>
      </c>
    </row>
    <row r="5" spans="1:5" s="10" customFormat="1" ht="16.5">
      <c r="A5" s="68" t="s">
        <v>95</v>
      </c>
      <c r="B5" s="103"/>
      <c r="C5" s="83"/>
      <c r="D5" s="83"/>
      <c r="E5" s="83"/>
    </row>
    <row r="6" spans="1:5" s="10" customFormat="1" ht="15.75">
      <c r="A6" s="67" t="s">
        <v>88</v>
      </c>
      <c r="B6" s="102"/>
      <c r="C6" s="83"/>
      <c r="D6" s="83"/>
      <c r="E6" s="83"/>
    </row>
    <row r="7" spans="1:6" s="10" customFormat="1" ht="15.75">
      <c r="A7" s="42" t="s">
        <v>181</v>
      </c>
      <c r="B7" s="102"/>
      <c r="C7" s="84">
        <f>SUM(C8:C10)</f>
        <v>6116047</v>
      </c>
      <c r="D7" s="84">
        <f>SUM(D8:D10)</f>
        <v>6126047</v>
      </c>
      <c r="E7" s="84">
        <f>SUM(E8:E10)</f>
        <v>6126047</v>
      </c>
      <c r="F7" s="12"/>
    </row>
    <row r="8" spans="1:6" s="10" customFormat="1" ht="15.75">
      <c r="A8" s="87" t="s">
        <v>404</v>
      </c>
      <c r="B8" s="100">
        <v>1</v>
      </c>
      <c r="C8" s="83">
        <f>COFOG!C51</f>
        <v>0</v>
      </c>
      <c r="D8" s="83">
        <f>COFOG!D51</f>
        <v>0</v>
      </c>
      <c r="E8" s="83">
        <f>COFOG!E51</f>
        <v>0</v>
      </c>
      <c r="F8" s="12"/>
    </row>
    <row r="9" spans="1:6" s="10" customFormat="1" ht="15.75">
      <c r="A9" s="87" t="s">
        <v>245</v>
      </c>
      <c r="B9" s="100">
        <v>2</v>
      </c>
      <c r="C9" s="83">
        <f>COFOG!C52</f>
        <v>5802047</v>
      </c>
      <c r="D9" s="83">
        <f>COFOG!D52</f>
        <v>5812047</v>
      </c>
      <c r="E9" s="83">
        <f>COFOG!E52</f>
        <v>5733823</v>
      </c>
      <c r="F9" s="12"/>
    </row>
    <row r="10" spans="1:6" s="10" customFormat="1" ht="15.75">
      <c r="A10" s="87" t="s">
        <v>137</v>
      </c>
      <c r="B10" s="100">
        <v>3</v>
      </c>
      <c r="C10" s="83">
        <f>COFOG!C53</f>
        <v>314000</v>
      </c>
      <c r="D10" s="83">
        <f>COFOG!D53</f>
        <v>314000</v>
      </c>
      <c r="E10" s="83">
        <f>COFOG!E53</f>
        <v>392224</v>
      </c>
      <c r="F10" s="12"/>
    </row>
    <row r="11" spans="1:6" s="10" customFormat="1" ht="31.5">
      <c r="A11" s="42" t="s">
        <v>183</v>
      </c>
      <c r="B11" s="102"/>
      <c r="C11" s="84">
        <f>SUM(C12:C14)</f>
        <v>1245735</v>
      </c>
      <c r="D11" s="84">
        <f>SUM(D12:D14)</f>
        <v>1247935</v>
      </c>
      <c r="E11" s="84">
        <f>SUM(E12:E14)</f>
        <v>1247935</v>
      </c>
      <c r="F11" s="12"/>
    </row>
    <row r="12" spans="1:6" s="10" customFormat="1" ht="15.75">
      <c r="A12" s="87" t="s">
        <v>404</v>
      </c>
      <c r="B12" s="100">
        <v>1</v>
      </c>
      <c r="C12" s="83">
        <f>COFOG!F51</f>
        <v>0</v>
      </c>
      <c r="D12" s="83">
        <f>COFOG!G51</f>
        <v>0</v>
      </c>
      <c r="E12" s="83">
        <f>COFOG!H51</f>
        <v>0</v>
      </c>
      <c r="F12" s="12"/>
    </row>
    <row r="13" spans="1:6" s="10" customFormat="1" ht="15.75">
      <c r="A13" s="87" t="s">
        <v>245</v>
      </c>
      <c r="B13" s="100">
        <v>2</v>
      </c>
      <c r="C13" s="83">
        <f>COFOG!F52</f>
        <v>1161555</v>
      </c>
      <c r="D13" s="83">
        <f>COFOG!G52</f>
        <v>1163755</v>
      </c>
      <c r="E13" s="83">
        <f>COFOG!H52</f>
        <v>1158783</v>
      </c>
      <c r="F13" s="12"/>
    </row>
    <row r="14" spans="1:6" s="10" customFormat="1" ht="15.75">
      <c r="A14" s="87" t="s">
        <v>137</v>
      </c>
      <c r="B14" s="100">
        <v>3</v>
      </c>
      <c r="C14" s="83">
        <f>COFOG!F53</f>
        <v>84180</v>
      </c>
      <c r="D14" s="83">
        <f>COFOG!G53</f>
        <v>84180</v>
      </c>
      <c r="E14" s="83">
        <f>COFOG!H53</f>
        <v>89152</v>
      </c>
      <c r="F14" s="12"/>
    </row>
    <row r="15" spans="1:6" s="10" customFormat="1" ht="15.75">
      <c r="A15" s="42" t="s">
        <v>184</v>
      </c>
      <c r="B15" s="102"/>
      <c r="C15" s="84">
        <f>SUM(C16:C18)</f>
        <v>9871610</v>
      </c>
      <c r="D15" s="84">
        <f>SUM(D16:D18)</f>
        <v>10556260</v>
      </c>
      <c r="E15" s="84">
        <f>SUM(E16:E18)</f>
        <v>11509455</v>
      </c>
      <c r="F15" s="12"/>
    </row>
    <row r="16" spans="1:6" s="10" customFormat="1" ht="15.75">
      <c r="A16" s="87" t="s">
        <v>404</v>
      </c>
      <c r="B16" s="100">
        <v>1</v>
      </c>
      <c r="C16" s="83">
        <f>COFOG!I51</f>
        <v>0</v>
      </c>
      <c r="D16" s="83">
        <f>COFOG!J51</f>
        <v>0</v>
      </c>
      <c r="E16" s="83">
        <f>COFOG!K51</f>
        <v>0</v>
      </c>
      <c r="F16" s="12"/>
    </row>
    <row r="17" spans="1:6" s="10" customFormat="1" ht="15.75">
      <c r="A17" s="87" t="s">
        <v>245</v>
      </c>
      <c r="B17" s="100">
        <v>2</v>
      </c>
      <c r="C17" s="83">
        <f>COFOG!I52</f>
        <v>9871610</v>
      </c>
      <c r="D17" s="83">
        <f>COFOG!J52</f>
        <v>10556260</v>
      </c>
      <c r="E17" s="83">
        <f>COFOG!K52</f>
        <v>11489684</v>
      </c>
      <c r="F17" s="12"/>
    </row>
    <row r="18" spans="1:6" s="10" customFormat="1" ht="15.75">
      <c r="A18" s="87" t="s">
        <v>137</v>
      </c>
      <c r="B18" s="100">
        <v>3</v>
      </c>
      <c r="C18" s="83">
        <f>COFOG!I53</f>
        <v>0</v>
      </c>
      <c r="D18" s="83">
        <f>COFOG!J53</f>
        <v>0</v>
      </c>
      <c r="E18" s="83">
        <f>COFOG!K53</f>
        <v>19771</v>
      </c>
      <c r="F18" s="12"/>
    </row>
    <row r="19" spans="1:6" s="10" customFormat="1" ht="15.75">
      <c r="A19" s="67" t="s">
        <v>185</v>
      </c>
      <c r="B19" s="102"/>
      <c r="C19" s="83"/>
      <c r="D19" s="83"/>
      <c r="E19" s="83"/>
      <c r="F19" s="12"/>
    </row>
    <row r="20" spans="1:6" s="10" customFormat="1" ht="31.5">
      <c r="A20" s="109" t="s">
        <v>188</v>
      </c>
      <c r="B20" s="102"/>
      <c r="C20" s="83">
        <f>SUM(C21:C22)</f>
        <v>0</v>
      </c>
      <c r="D20" s="83">
        <f>SUM(D21:D22)</f>
        <v>13000</v>
      </c>
      <c r="E20" s="83">
        <f>SUM(E21:E22)</f>
        <v>26000</v>
      </c>
      <c r="F20" s="12"/>
    </row>
    <row r="21" spans="1:6" s="10" customFormat="1" ht="47.25">
      <c r="A21" s="87" t="s">
        <v>194</v>
      </c>
      <c r="B21" s="102">
        <v>2</v>
      </c>
      <c r="C21" s="128"/>
      <c r="D21" s="128">
        <v>13000</v>
      </c>
      <c r="E21" s="128">
        <v>26000</v>
      </c>
      <c r="F21" s="12"/>
    </row>
    <row r="22" spans="1:6" s="10" customFormat="1" ht="15.75" hidden="1">
      <c r="A22" s="87" t="s">
        <v>195</v>
      </c>
      <c r="B22" s="102">
        <v>2</v>
      </c>
      <c r="C22" s="83"/>
      <c r="D22" s="83"/>
      <c r="E22" s="83"/>
      <c r="F22" s="12"/>
    </row>
    <row r="23" spans="1:6" s="10" customFormat="1" ht="15.75">
      <c r="A23" s="110" t="s">
        <v>186</v>
      </c>
      <c r="B23" s="102"/>
      <c r="C23" s="83">
        <f>SUM(C20:C20)</f>
        <v>0</v>
      </c>
      <c r="D23" s="83">
        <f>SUM(D20:D20)</f>
        <v>13000</v>
      </c>
      <c r="E23" s="83">
        <f>SUM(E20:E20)</f>
        <v>26000</v>
      </c>
      <c r="F23" s="12"/>
    </row>
    <row r="24" spans="1:6" s="10" customFormat="1" ht="15.75" hidden="1">
      <c r="A24" s="63" t="s">
        <v>196</v>
      </c>
      <c r="B24" s="102"/>
      <c r="C24" s="83"/>
      <c r="D24" s="83"/>
      <c r="E24" s="83"/>
      <c r="F24" s="12"/>
    </row>
    <row r="25" spans="1:6" s="10" customFormat="1" ht="47.25" hidden="1">
      <c r="A25" s="108" t="s">
        <v>193</v>
      </c>
      <c r="B25" s="102">
        <v>2</v>
      </c>
      <c r="C25" s="83"/>
      <c r="D25" s="83"/>
      <c r="E25" s="83"/>
      <c r="F25" s="12"/>
    </row>
    <row r="26" spans="1:6" s="10" customFormat="1" ht="47.25" hidden="1">
      <c r="A26" s="108" t="s">
        <v>193</v>
      </c>
      <c r="B26" s="102">
        <v>3</v>
      </c>
      <c r="C26" s="83"/>
      <c r="D26" s="83"/>
      <c r="E26" s="83"/>
      <c r="F26" s="12"/>
    </row>
    <row r="27" spans="1:6" s="10" customFormat="1" ht="15.75" hidden="1">
      <c r="A27" s="110" t="s">
        <v>192</v>
      </c>
      <c r="B27" s="102"/>
      <c r="C27" s="83">
        <f>SUM(C25:C26)</f>
        <v>0</v>
      </c>
      <c r="D27" s="83">
        <f>SUM(D25:D26)</f>
        <v>0</v>
      </c>
      <c r="E27" s="83">
        <f>SUM(E25:E26)</f>
        <v>0</v>
      </c>
      <c r="F27" s="12"/>
    </row>
    <row r="28" spans="1:6" s="10" customFormat="1" ht="31.5">
      <c r="A28" s="109" t="s">
        <v>189</v>
      </c>
      <c r="B28" s="102"/>
      <c r="C28" s="83">
        <f>SUM(C29:C29)</f>
        <v>0</v>
      </c>
      <c r="D28" s="83">
        <f>SUM(D29:D29)</f>
        <v>342900</v>
      </c>
      <c r="E28" s="83">
        <f>SUM(E29:E29)</f>
        <v>0</v>
      </c>
      <c r="F28" s="12"/>
    </row>
    <row r="29" spans="1:6" s="10" customFormat="1" ht="15.75">
      <c r="A29" s="87" t="s">
        <v>436</v>
      </c>
      <c r="B29" s="102">
        <v>2</v>
      </c>
      <c r="C29" s="83"/>
      <c r="D29" s="83">
        <v>342900</v>
      </c>
      <c r="E29" s="83"/>
      <c r="F29" s="12"/>
    </row>
    <row r="30" spans="1:6" s="10" customFormat="1" ht="15.75" hidden="1">
      <c r="A30" s="87" t="s">
        <v>190</v>
      </c>
      <c r="B30" s="102">
        <v>2</v>
      </c>
      <c r="C30" s="83"/>
      <c r="D30" s="83"/>
      <c r="E30" s="83"/>
      <c r="F30" s="12"/>
    </row>
    <row r="31" spans="1:6" s="10" customFormat="1" ht="31.5" hidden="1">
      <c r="A31" s="87" t="s">
        <v>191</v>
      </c>
      <c r="B31" s="102">
        <v>2</v>
      </c>
      <c r="C31" s="83"/>
      <c r="D31" s="83"/>
      <c r="E31" s="83"/>
      <c r="F31" s="12"/>
    </row>
    <row r="32" spans="1:6" s="10" customFormat="1" ht="15.75">
      <c r="A32" s="87" t="s">
        <v>412</v>
      </c>
      <c r="B32" s="102"/>
      <c r="C32" s="83">
        <f>C33+C48</f>
        <v>884800</v>
      </c>
      <c r="D32" s="83">
        <f>D33+D48</f>
        <v>884800</v>
      </c>
      <c r="E32" s="83">
        <f>E33+E48</f>
        <v>884800</v>
      </c>
      <c r="F32" s="12"/>
    </row>
    <row r="33" spans="1:6" s="10" customFormat="1" ht="15.75">
      <c r="A33" s="87" t="s">
        <v>413</v>
      </c>
      <c r="B33" s="102"/>
      <c r="C33" s="83">
        <f>SUM(C34:C47)</f>
        <v>884800</v>
      </c>
      <c r="D33" s="83">
        <f>SUM(D34:D47)</f>
        <v>884800</v>
      </c>
      <c r="E33" s="83">
        <f>SUM(E34:E47)</f>
        <v>884800</v>
      </c>
      <c r="F33" s="12"/>
    </row>
    <row r="34" spans="1:6" s="10" customFormat="1" ht="15.75">
      <c r="A34" s="87" t="s">
        <v>415</v>
      </c>
      <c r="B34" s="102">
        <v>2</v>
      </c>
      <c r="C34" s="83">
        <v>100000</v>
      </c>
      <c r="D34" s="83">
        <v>100000</v>
      </c>
      <c r="E34" s="83">
        <v>100000</v>
      </c>
      <c r="F34" s="12"/>
    </row>
    <row r="35" spans="1:6" s="10" customFormat="1" ht="47.25">
      <c r="A35" s="87" t="s">
        <v>423</v>
      </c>
      <c r="B35" s="102">
        <v>2</v>
      </c>
      <c r="C35" s="83">
        <v>154800</v>
      </c>
      <c r="D35" s="83">
        <v>154800</v>
      </c>
      <c r="E35" s="83">
        <v>154800</v>
      </c>
      <c r="F35" s="12"/>
    </row>
    <row r="36" spans="1:6" s="10" customFormat="1" ht="15.75" hidden="1">
      <c r="A36" s="87" t="s">
        <v>509</v>
      </c>
      <c r="B36" s="102">
        <v>2</v>
      </c>
      <c r="C36" s="128"/>
      <c r="D36" s="128"/>
      <c r="E36" s="128"/>
      <c r="F36" s="12"/>
    </row>
    <row r="37" spans="1:6" s="10" customFormat="1" ht="31.5">
      <c r="A37" s="87" t="s">
        <v>416</v>
      </c>
      <c r="B37" s="102">
        <v>2</v>
      </c>
      <c r="C37" s="83">
        <v>100000</v>
      </c>
      <c r="D37" s="83">
        <v>100000</v>
      </c>
      <c r="E37" s="83">
        <v>100000</v>
      </c>
      <c r="F37" s="12"/>
    </row>
    <row r="38" spans="1:6" s="10" customFormat="1" ht="31.5">
      <c r="A38" s="87" t="s">
        <v>424</v>
      </c>
      <c r="B38" s="102">
        <v>2</v>
      </c>
      <c r="C38" s="83">
        <v>50000</v>
      </c>
      <c r="D38" s="83">
        <v>50000</v>
      </c>
      <c r="E38" s="83">
        <v>50000</v>
      </c>
      <c r="F38" s="12"/>
    </row>
    <row r="39" spans="1:6" s="10" customFormat="1" ht="31.5">
      <c r="A39" s="87" t="s">
        <v>422</v>
      </c>
      <c r="B39" s="102">
        <v>2</v>
      </c>
      <c r="C39" s="83">
        <v>40000</v>
      </c>
      <c r="D39" s="83">
        <v>40000</v>
      </c>
      <c r="E39" s="83">
        <v>40000</v>
      </c>
      <c r="F39" s="12"/>
    </row>
    <row r="40" spans="1:6" s="10" customFormat="1" ht="15.75" hidden="1">
      <c r="A40" s="87" t="s">
        <v>421</v>
      </c>
      <c r="B40" s="102">
        <v>2</v>
      </c>
      <c r="C40" s="83"/>
      <c r="D40" s="83"/>
      <c r="E40" s="83"/>
      <c r="F40" s="12"/>
    </row>
    <row r="41" spans="1:6" s="10" customFormat="1" ht="15.75">
      <c r="A41" s="87" t="s">
        <v>420</v>
      </c>
      <c r="B41" s="102">
        <v>2</v>
      </c>
      <c r="C41" s="83">
        <v>300000</v>
      </c>
      <c r="D41" s="83">
        <v>300000</v>
      </c>
      <c r="E41" s="83">
        <v>300000</v>
      </c>
      <c r="F41" s="12"/>
    </row>
    <row r="42" spans="1:6" s="10" customFormat="1" ht="15.75" hidden="1">
      <c r="A42" s="87" t="s">
        <v>419</v>
      </c>
      <c r="B42" s="102">
        <v>2</v>
      </c>
      <c r="C42" s="83"/>
      <c r="D42" s="83"/>
      <c r="E42" s="83"/>
      <c r="F42" s="12"/>
    </row>
    <row r="43" spans="1:6" s="10" customFormat="1" ht="31.5">
      <c r="A43" s="87" t="s">
        <v>418</v>
      </c>
      <c r="B43" s="102">
        <v>2</v>
      </c>
      <c r="C43" s="83">
        <v>90000</v>
      </c>
      <c r="D43" s="83">
        <v>90000</v>
      </c>
      <c r="E43" s="83">
        <v>90000</v>
      </c>
      <c r="F43" s="12"/>
    </row>
    <row r="44" spans="1:6" s="10" customFormat="1" ht="15.75" hidden="1">
      <c r="A44" s="87" t="s">
        <v>468</v>
      </c>
      <c r="B44" s="102">
        <v>2</v>
      </c>
      <c r="C44" s="83"/>
      <c r="D44" s="83"/>
      <c r="E44" s="83"/>
      <c r="F44" s="12"/>
    </row>
    <row r="45" spans="1:6" s="10" customFormat="1" ht="15.75" customHeight="1" hidden="1">
      <c r="A45" s="87" t="s">
        <v>417</v>
      </c>
      <c r="B45" s="102">
        <v>2</v>
      </c>
      <c r="C45" s="128"/>
      <c r="D45" s="128"/>
      <c r="E45" s="128"/>
      <c r="F45" s="12"/>
    </row>
    <row r="46" spans="1:6" s="10" customFormat="1" ht="15.75" customHeight="1" hidden="1">
      <c r="A46" s="87" t="s">
        <v>425</v>
      </c>
      <c r="B46" s="102">
        <v>2</v>
      </c>
      <c r="C46" s="128"/>
      <c r="D46" s="128"/>
      <c r="E46" s="128"/>
      <c r="F46" s="12"/>
    </row>
    <row r="47" spans="1:6" s="10" customFormat="1" ht="15.75">
      <c r="A47" s="87" t="s">
        <v>426</v>
      </c>
      <c r="B47" s="102">
        <v>2</v>
      </c>
      <c r="C47" s="83">
        <v>50000</v>
      </c>
      <c r="D47" s="83">
        <v>50000</v>
      </c>
      <c r="E47" s="83">
        <v>50000</v>
      </c>
      <c r="F47" s="12"/>
    </row>
    <row r="48" spans="1:6" s="10" customFormat="1" ht="15.75" hidden="1">
      <c r="A48" s="87" t="s">
        <v>414</v>
      </c>
      <c r="B48" s="102"/>
      <c r="C48" s="83">
        <f>SUM(C49:C58)</f>
        <v>0</v>
      </c>
      <c r="D48" s="83">
        <f>SUM(D49:D58)</f>
        <v>0</v>
      </c>
      <c r="E48" s="83">
        <f>SUM(E49:E58)</f>
        <v>0</v>
      </c>
      <c r="F48" s="12"/>
    </row>
    <row r="49" spans="1:6" s="10" customFormat="1" ht="15.75" hidden="1">
      <c r="A49" s="87" t="s">
        <v>427</v>
      </c>
      <c r="B49" s="102">
        <v>2</v>
      </c>
      <c r="C49" s="83"/>
      <c r="D49" s="83"/>
      <c r="E49" s="83"/>
      <c r="F49" s="12"/>
    </row>
    <row r="50" spans="1:6" s="10" customFormat="1" ht="31.5" hidden="1">
      <c r="A50" s="87" t="s">
        <v>428</v>
      </c>
      <c r="B50" s="102">
        <v>2</v>
      </c>
      <c r="C50" s="83"/>
      <c r="D50" s="83"/>
      <c r="E50" s="83"/>
      <c r="F50" s="12"/>
    </row>
    <row r="51" spans="1:6" s="10" customFormat="1" ht="31.5" hidden="1">
      <c r="A51" s="87" t="s">
        <v>429</v>
      </c>
      <c r="B51" s="102">
        <v>2</v>
      </c>
      <c r="C51" s="83"/>
      <c r="D51" s="83"/>
      <c r="E51" s="83"/>
      <c r="F51" s="12"/>
    </row>
    <row r="52" spans="1:6" s="10" customFormat="1" ht="15.75" hidden="1">
      <c r="A52" s="87" t="s">
        <v>430</v>
      </c>
      <c r="B52" s="102">
        <v>2</v>
      </c>
      <c r="C52" s="83"/>
      <c r="D52" s="83"/>
      <c r="E52" s="83"/>
      <c r="F52" s="12"/>
    </row>
    <row r="53" spans="1:6" s="10" customFormat="1" ht="15.75" hidden="1">
      <c r="A53" s="87" t="s">
        <v>431</v>
      </c>
      <c r="B53" s="102">
        <v>2</v>
      </c>
      <c r="C53" s="128"/>
      <c r="D53" s="128"/>
      <c r="E53" s="128"/>
      <c r="F53" s="12"/>
    </row>
    <row r="54" spans="1:6" s="10" customFormat="1" ht="15.75" hidden="1">
      <c r="A54" s="87" t="s">
        <v>432</v>
      </c>
      <c r="B54" s="102">
        <v>2</v>
      </c>
      <c r="C54" s="83"/>
      <c r="D54" s="83"/>
      <c r="E54" s="83"/>
      <c r="F54" s="12"/>
    </row>
    <row r="55" spans="1:6" s="10" customFormat="1" ht="15.75" hidden="1">
      <c r="A55" s="87" t="s">
        <v>433</v>
      </c>
      <c r="B55" s="102">
        <v>2</v>
      </c>
      <c r="C55" s="83"/>
      <c r="D55" s="83"/>
      <c r="E55" s="83"/>
      <c r="F55" s="12"/>
    </row>
    <row r="56" spans="1:6" s="10" customFormat="1" ht="15.75" hidden="1">
      <c r="A56" s="87" t="s">
        <v>467</v>
      </c>
      <c r="B56" s="102">
        <v>2</v>
      </c>
      <c r="C56" s="83"/>
      <c r="D56" s="83"/>
      <c r="E56" s="83"/>
      <c r="F56" s="12"/>
    </row>
    <row r="57" spans="1:6" s="10" customFormat="1" ht="15.75" hidden="1">
      <c r="A57" s="87" t="s">
        <v>434</v>
      </c>
      <c r="B57" s="102">
        <v>2</v>
      </c>
      <c r="C57" s="83"/>
      <c r="D57" s="83"/>
      <c r="E57" s="83"/>
      <c r="F57" s="12"/>
    </row>
    <row r="58" spans="1:6" s="10" customFormat="1" ht="15.75" hidden="1">
      <c r="A58" s="87" t="s">
        <v>435</v>
      </c>
      <c r="B58" s="102">
        <v>2</v>
      </c>
      <c r="C58" s="83"/>
      <c r="D58" s="83"/>
      <c r="E58" s="83"/>
      <c r="F58" s="12"/>
    </row>
    <row r="59" spans="1:6" s="10" customFormat="1" ht="15.75">
      <c r="A59" s="110" t="s">
        <v>187</v>
      </c>
      <c r="B59" s="102"/>
      <c r="C59" s="83">
        <f>SUM(C30:C32)+SUM(C28:C28)</f>
        <v>884800</v>
      </c>
      <c r="D59" s="83">
        <f>SUM(D30:D32)+SUM(D28:D28)</f>
        <v>1227700</v>
      </c>
      <c r="E59" s="83">
        <f>SUM(E30:E32)+SUM(E28:E28)</f>
        <v>884800</v>
      </c>
      <c r="F59" s="12"/>
    </row>
    <row r="60" spans="1:6" s="10" customFormat="1" ht="15.75">
      <c r="A60" s="42" t="s">
        <v>185</v>
      </c>
      <c r="B60" s="102"/>
      <c r="C60" s="84">
        <f>SUM(C61:C63)</f>
        <v>884800</v>
      </c>
      <c r="D60" s="84">
        <f>SUM(D61:D63)</f>
        <v>1240700</v>
      </c>
      <c r="E60" s="84">
        <f>SUM(E61:E63)</f>
        <v>910800</v>
      </c>
      <c r="F60" s="12"/>
    </row>
    <row r="61" spans="1:6" s="10" customFormat="1" ht="15.75">
      <c r="A61" s="87" t="s">
        <v>404</v>
      </c>
      <c r="B61" s="100">
        <v>1</v>
      </c>
      <c r="C61" s="83">
        <f>SUMIF($B$19:$B$60,"1",C$19:C$60)</f>
        <v>0</v>
      </c>
      <c r="D61" s="83">
        <f>SUMIF($B$19:$B$60,"1",D$19:D$60)</f>
        <v>0</v>
      </c>
      <c r="E61" s="83">
        <f>SUMIF($B$19:$B$60,"1",E$19:E$60)</f>
        <v>0</v>
      </c>
      <c r="F61" s="12"/>
    </row>
    <row r="62" spans="1:6" s="10" customFormat="1" ht="15.75">
      <c r="A62" s="87" t="s">
        <v>245</v>
      </c>
      <c r="B62" s="100">
        <v>2</v>
      </c>
      <c r="C62" s="83">
        <f>SUMIF($B$19:$B$60,"2",C$19:C$60)</f>
        <v>884800</v>
      </c>
      <c r="D62" s="83">
        <f>SUMIF($B$19:$B$60,"2",D$19:D$60)</f>
        <v>1240700</v>
      </c>
      <c r="E62" s="83">
        <f>SUMIF($B$19:$B$60,"2",E$19:E$60)</f>
        <v>910800</v>
      </c>
      <c r="F62" s="12"/>
    </row>
    <row r="63" spans="1:6" s="10" customFormat="1" ht="15.75">
      <c r="A63" s="87" t="s">
        <v>137</v>
      </c>
      <c r="B63" s="100">
        <v>3</v>
      </c>
      <c r="C63" s="83">
        <f>SUMIF($B$19:$B$60,"3",C$19:C$60)</f>
        <v>0</v>
      </c>
      <c r="D63" s="83">
        <f>SUMIF($B$19:$B$60,"3",D$19:D$60)</f>
        <v>0</v>
      </c>
      <c r="E63" s="83">
        <f>SUMIF($B$19:$B$60,"3",E$19:E$60)</f>
        <v>0</v>
      </c>
      <c r="F63" s="12"/>
    </row>
    <row r="64" spans="1:6" s="10" customFormat="1" ht="15.75">
      <c r="A64" s="66" t="s">
        <v>246</v>
      </c>
      <c r="B64" s="17"/>
      <c r="C64" s="83"/>
      <c r="D64" s="83"/>
      <c r="E64" s="83"/>
      <c r="F64" s="12"/>
    </row>
    <row r="65" spans="1:6" s="10" customFormat="1" ht="15.75" hidden="1">
      <c r="A65" s="63" t="s">
        <v>199</v>
      </c>
      <c r="B65" s="17"/>
      <c r="C65" s="83"/>
      <c r="D65" s="83"/>
      <c r="E65" s="83"/>
      <c r="F65" s="12"/>
    </row>
    <row r="66" spans="1:6" s="10" customFormat="1" ht="31.5">
      <c r="A66" s="63" t="s">
        <v>439</v>
      </c>
      <c r="B66" s="17">
        <v>2</v>
      </c>
      <c r="C66" s="83"/>
      <c r="D66" s="83">
        <v>5542</v>
      </c>
      <c r="E66" s="83">
        <v>5542</v>
      </c>
      <c r="F66" s="12"/>
    </row>
    <row r="67" spans="1:6" s="10" customFormat="1" ht="31.5" hidden="1">
      <c r="A67" s="63" t="s">
        <v>438</v>
      </c>
      <c r="B67" s="17"/>
      <c r="C67" s="83"/>
      <c r="D67" s="83"/>
      <c r="E67" s="83"/>
      <c r="F67" s="12"/>
    </row>
    <row r="68" spans="1:6" s="10" customFormat="1" ht="15.75" hidden="1">
      <c r="A68" s="63" t="s">
        <v>437</v>
      </c>
      <c r="B68" s="17"/>
      <c r="C68" s="83"/>
      <c r="D68" s="83"/>
      <c r="E68" s="83"/>
      <c r="F68" s="12"/>
    </row>
    <row r="69" spans="1:6" s="10" customFormat="1" ht="15.75" hidden="1">
      <c r="A69" s="63"/>
      <c r="B69" s="17"/>
      <c r="C69" s="83"/>
      <c r="D69" s="83"/>
      <c r="E69" s="83"/>
      <c r="F69" s="12"/>
    </row>
    <row r="70" spans="1:6" s="10" customFormat="1" ht="31.5" hidden="1">
      <c r="A70" s="63" t="s">
        <v>197</v>
      </c>
      <c r="B70" s="17"/>
      <c r="C70" s="83"/>
      <c r="D70" s="83"/>
      <c r="E70" s="83"/>
      <c r="F70" s="12"/>
    </row>
    <row r="71" spans="1:6" s="10" customFormat="1" ht="15.75" hidden="1">
      <c r="A71" s="63"/>
      <c r="B71" s="17"/>
      <c r="C71" s="83"/>
      <c r="D71" s="83"/>
      <c r="E71" s="83"/>
      <c r="F71" s="12"/>
    </row>
    <row r="72" spans="1:6" s="10" customFormat="1" ht="31.5" hidden="1">
      <c r="A72" s="63" t="s">
        <v>198</v>
      </c>
      <c r="B72" s="17"/>
      <c r="C72" s="83"/>
      <c r="D72" s="83"/>
      <c r="E72" s="83"/>
      <c r="F72" s="12"/>
    </row>
    <row r="73" spans="1:6" s="10" customFormat="1" ht="15.75" hidden="1">
      <c r="A73" s="63"/>
      <c r="B73" s="17"/>
      <c r="C73" s="83"/>
      <c r="D73" s="83"/>
      <c r="E73" s="83"/>
      <c r="F73" s="12"/>
    </row>
    <row r="74" spans="1:6" s="10" customFormat="1" ht="31.5" hidden="1">
      <c r="A74" s="63" t="s">
        <v>201</v>
      </c>
      <c r="B74" s="17"/>
      <c r="C74" s="83"/>
      <c r="D74" s="83"/>
      <c r="E74" s="83"/>
      <c r="F74" s="12"/>
    </row>
    <row r="75" spans="1:6" s="10" customFormat="1" ht="15.75" hidden="1">
      <c r="A75" s="87" t="s">
        <v>157</v>
      </c>
      <c r="B75" s="102">
        <v>2</v>
      </c>
      <c r="C75" s="83"/>
      <c r="D75" s="83"/>
      <c r="E75" s="83"/>
      <c r="F75" s="12"/>
    </row>
    <row r="76" spans="1:6" s="10" customFormat="1" ht="15.75" hidden="1">
      <c r="A76" s="86" t="s">
        <v>131</v>
      </c>
      <c r="B76" s="17"/>
      <c r="C76" s="83"/>
      <c r="D76" s="83"/>
      <c r="E76" s="83"/>
      <c r="F76" s="12"/>
    </row>
    <row r="77" spans="1:6" s="10" customFormat="1" ht="15.75" hidden="1">
      <c r="A77" s="109" t="s">
        <v>156</v>
      </c>
      <c r="B77" s="17"/>
      <c r="C77" s="83">
        <f>SUM(C75:C76)</f>
        <v>0</v>
      </c>
      <c r="D77" s="83">
        <f>SUM(D75:D76)</f>
        <v>0</v>
      </c>
      <c r="E77" s="83">
        <f>SUM(E75:E76)</f>
        <v>0</v>
      </c>
      <c r="F77" s="12"/>
    </row>
    <row r="78" spans="1:6" s="10" customFormat="1" ht="15.75">
      <c r="A78" s="87" t="s">
        <v>142</v>
      </c>
      <c r="B78" s="17">
        <v>2</v>
      </c>
      <c r="C78" s="83">
        <v>623502</v>
      </c>
      <c r="D78" s="83">
        <v>623502</v>
      </c>
      <c r="E78" s="83">
        <v>623502</v>
      </c>
      <c r="F78" s="12"/>
    </row>
    <row r="79" spans="1:6" s="10" customFormat="1" ht="15.75" hidden="1">
      <c r="A79" s="86" t="s">
        <v>460</v>
      </c>
      <c r="B79" s="102">
        <v>2</v>
      </c>
      <c r="C79" s="83"/>
      <c r="D79" s="83"/>
      <c r="E79" s="83"/>
      <c r="F79" s="12"/>
    </row>
    <row r="80" spans="1:6" s="10" customFormat="1" ht="15.75">
      <c r="A80" s="86" t="s">
        <v>542</v>
      </c>
      <c r="B80" s="102">
        <v>2</v>
      </c>
      <c r="C80" s="83">
        <v>10432</v>
      </c>
      <c r="D80" s="83">
        <v>10432</v>
      </c>
      <c r="E80" s="83">
        <v>10432</v>
      </c>
      <c r="F80" s="12"/>
    </row>
    <row r="81" spans="1:6" s="10" customFormat="1" ht="15.75" hidden="1">
      <c r="A81" s="86" t="s">
        <v>461</v>
      </c>
      <c r="B81" s="102">
        <v>2</v>
      </c>
      <c r="C81" s="83"/>
      <c r="D81" s="83"/>
      <c r="E81" s="83"/>
      <c r="F81" s="12"/>
    </row>
    <row r="82" spans="1:6" s="10" customFormat="1" ht="15.75">
      <c r="A82" s="86" t="s">
        <v>543</v>
      </c>
      <c r="B82" s="102">
        <v>2</v>
      </c>
      <c r="C82" s="83">
        <v>7317</v>
      </c>
      <c r="D82" s="83">
        <v>7317</v>
      </c>
      <c r="E82" s="83">
        <v>7317</v>
      </c>
      <c r="F82" s="12"/>
    </row>
    <row r="83" spans="1:6" s="10" customFormat="1" ht="15.75" hidden="1">
      <c r="A83" s="86" t="s">
        <v>462</v>
      </c>
      <c r="B83" s="102">
        <v>2</v>
      </c>
      <c r="C83" s="83"/>
      <c r="D83" s="83"/>
      <c r="E83" s="83"/>
      <c r="F83" s="12"/>
    </row>
    <row r="84" spans="1:6" s="10" customFormat="1" ht="15.75">
      <c r="A84" s="86" t="s">
        <v>544</v>
      </c>
      <c r="B84" s="102">
        <v>2</v>
      </c>
      <c r="C84" s="83">
        <v>54008</v>
      </c>
      <c r="D84" s="83">
        <v>54008</v>
      </c>
      <c r="E84" s="83">
        <v>54008</v>
      </c>
      <c r="F84" s="12"/>
    </row>
    <row r="85" spans="1:6" s="10" customFormat="1" ht="15.75">
      <c r="A85" s="86" t="s">
        <v>479</v>
      </c>
      <c r="B85" s="17">
        <v>2</v>
      </c>
      <c r="C85" s="83">
        <v>109135</v>
      </c>
      <c r="D85" s="83">
        <v>109135</v>
      </c>
      <c r="E85" s="83">
        <v>109135</v>
      </c>
      <c r="F85" s="12"/>
    </row>
    <row r="86" spans="1:6" s="10" customFormat="1" ht="15.75">
      <c r="A86" s="86" t="s">
        <v>545</v>
      </c>
      <c r="B86" s="17">
        <v>2</v>
      </c>
      <c r="C86" s="83">
        <v>310000</v>
      </c>
      <c r="D86" s="83">
        <v>310000</v>
      </c>
      <c r="E86" s="83">
        <v>310000</v>
      </c>
      <c r="F86" s="12"/>
    </row>
    <row r="87" spans="1:6" s="10" customFormat="1" ht="15.75">
      <c r="A87" s="86" t="s">
        <v>546</v>
      </c>
      <c r="B87" s="17">
        <v>2</v>
      </c>
      <c r="C87" s="83">
        <v>55000</v>
      </c>
      <c r="D87" s="83">
        <v>55000</v>
      </c>
      <c r="E87" s="83">
        <v>55000</v>
      </c>
      <c r="F87" s="12"/>
    </row>
    <row r="88" spans="1:6" s="10" customFormat="1" ht="15.75">
      <c r="A88" s="129" t="s">
        <v>536</v>
      </c>
      <c r="B88" s="17">
        <v>2</v>
      </c>
      <c r="C88" s="83">
        <v>5000</v>
      </c>
      <c r="D88" s="83">
        <v>5000</v>
      </c>
      <c r="E88" s="83">
        <v>5000</v>
      </c>
      <c r="F88" s="12"/>
    </row>
    <row r="89" spans="1:8" s="10" customFormat="1" ht="31.5">
      <c r="A89" s="109" t="s">
        <v>202</v>
      </c>
      <c r="B89" s="17"/>
      <c r="C89" s="83">
        <f>SUM(C78:C88)</f>
        <v>1174394</v>
      </c>
      <c r="D89" s="83">
        <f>SUM(D78:D88)</f>
        <v>1174394</v>
      </c>
      <c r="E89" s="83">
        <f>SUM(E78:E88)</f>
        <v>1174394</v>
      </c>
      <c r="F89" s="12"/>
      <c r="G89" s="246"/>
      <c r="H89" s="246"/>
    </row>
    <row r="90" spans="1:6" s="10" customFormat="1" ht="15.75" hidden="1">
      <c r="A90" s="86" t="s">
        <v>472</v>
      </c>
      <c r="B90" s="102">
        <v>2</v>
      </c>
      <c r="C90" s="83"/>
      <c r="D90" s="83"/>
      <c r="E90" s="83"/>
      <c r="F90" s="12"/>
    </row>
    <row r="91" spans="1:6" s="10" customFormat="1" ht="15.75" hidden="1">
      <c r="A91" s="86" t="s">
        <v>473</v>
      </c>
      <c r="B91" s="102">
        <v>2</v>
      </c>
      <c r="C91" s="83"/>
      <c r="D91" s="83"/>
      <c r="E91" s="83"/>
      <c r="F91" s="12"/>
    </row>
    <row r="92" spans="1:6" s="10" customFormat="1" ht="15.75" hidden="1">
      <c r="A92" s="86" t="s">
        <v>474</v>
      </c>
      <c r="B92" s="102">
        <v>2</v>
      </c>
      <c r="C92" s="83"/>
      <c r="D92" s="83"/>
      <c r="E92" s="83"/>
      <c r="F92" s="12"/>
    </row>
    <row r="93" spans="1:6" s="10" customFormat="1" ht="15.75" hidden="1">
      <c r="A93" s="86" t="s">
        <v>475</v>
      </c>
      <c r="B93" s="102">
        <v>2</v>
      </c>
      <c r="C93" s="83"/>
      <c r="D93" s="83"/>
      <c r="E93" s="83"/>
      <c r="F93" s="12"/>
    </row>
    <row r="94" spans="1:6" s="10" customFormat="1" ht="15.75" hidden="1">
      <c r="A94" s="86" t="s">
        <v>476</v>
      </c>
      <c r="B94" s="102">
        <v>2</v>
      </c>
      <c r="C94" s="83"/>
      <c r="D94" s="83"/>
      <c r="E94" s="83"/>
      <c r="F94" s="12"/>
    </row>
    <row r="95" spans="1:6" s="10" customFormat="1" ht="15.75">
      <c r="A95" s="86" t="s">
        <v>547</v>
      </c>
      <c r="B95" s="102">
        <v>2</v>
      </c>
      <c r="C95" s="83">
        <v>191149</v>
      </c>
      <c r="D95" s="83">
        <v>191149</v>
      </c>
      <c r="E95" s="83">
        <v>191149</v>
      </c>
      <c r="F95" s="12"/>
    </row>
    <row r="96" spans="1:6" s="10" customFormat="1" ht="15.75" hidden="1">
      <c r="A96" s="86" t="s">
        <v>478</v>
      </c>
      <c r="B96" s="17">
        <v>2</v>
      </c>
      <c r="C96" s="83"/>
      <c r="D96" s="83"/>
      <c r="E96" s="83"/>
      <c r="F96" s="12"/>
    </row>
    <row r="97" spans="1:6" s="10" customFormat="1" ht="15.75" hidden="1">
      <c r="A97" s="86" t="s">
        <v>479</v>
      </c>
      <c r="B97" s="17">
        <v>2</v>
      </c>
      <c r="C97" s="83"/>
      <c r="D97" s="83"/>
      <c r="E97" s="83"/>
      <c r="F97" s="12"/>
    </row>
    <row r="98" spans="1:6" s="10" customFormat="1" ht="15.75" hidden="1">
      <c r="A98" s="86" t="s">
        <v>510</v>
      </c>
      <c r="B98" s="17">
        <v>2</v>
      </c>
      <c r="C98" s="83"/>
      <c r="D98" s="83"/>
      <c r="E98" s="83"/>
      <c r="F98" s="12"/>
    </row>
    <row r="99" spans="1:6" s="10" customFormat="1" ht="15.75" hidden="1">
      <c r="A99" s="86" t="s">
        <v>131</v>
      </c>
      <c r="B99" s="17"/>
      <c r="C99" s="83"/>
      <c r="D99" s="83"/>
      <c r="E99" s="83"/>
      <c r="F99" s="12"/>
    </row>
    <row r="100" spans="1:6" s="10" customFormat="1" ht="15.75">
      <c r="A100" s="109" t="s">
        <v>203</v>
      </c>
      <c r="B100" s="17"/>
      <c r="C100" s="83">
        <f>SUM(C90:C99)</f>
        <v>191149</v>
      </c>
      <c r="D100" s="83">
        <f>SUM(D90:D99)</f>
        <v>191149</v>
      </c>
      <c r="E100" s="83">
        <f>SUM(E90:E99)</f>
        <v>191149</v>
      </c>
      <c r="F100" s="12"/>
    </row>
    <row r="101" spans="1:6" s="10" customFormat="1" ht="31.5">
      <c r="A101" s="110" t="s">
        <v>200</v>
      </c>
      <c r="B101" s="17"/>
      <c r="C101" s="83">
        <f>C77+C89+C100</f>
        <v>1365543</v>
      </c>
      <c r="D101" s="83">
        <f>D77+D89+D100</f>
        <v>1365543</v>
      </c>
      <c r="E101" s="83">
        <f>E77+E89+E100</f>
        <v>1365543</v>
      </c>
      <c r="F101" s="12"/>
    </row>
    <row r="102" spans="1:6" s="10" customFormat="1" ht="15.75" hidden="1">
      <c r="A102" s="63"/>
      <c r="B102" s="102"/>
      <c r="C102" s="83"/>
      <c r="D102" s="83"/>
      <c r="E102" s="83"/>
      <c r="F102" s="12"/>
    </row>
    <row r="103" spans="1:6" s="10" customFormat="1" ht="31.5" hidden="1">
      <c r="A103" s="63" t="s">
        <v>204</v>
      </c>
      <c r="B103" s="102"/>
      <c r="C103" s="83"/>
      <c r="D103" s="83"/>
      <c r="E103" s="83"/>
      <c r="F103" s="12"/>
    </row>
    <row r="104" spans="1:6" s="10" customFormat="1" ht="15.75">
      <c r="A104" s="87" t="s">
        <v>458</v>
      </c>
      <c r="B104" s="102">
        <v>2</v>
      </c>
      <c r="C104" s="83">
        <v>100000</v>
      </c>
      <c r="D104" s="83">
        <v>100000</v>
      </c>
      <c r="E104" s="83">
        <v>100000</v>
      </c>
      <c r="F104" s="12"/>
    </row>
    <row r="105" spans="1:6" s="10" customFormat="1" ht="47.25">
      <c r="A105" s="63" t="s">
        <v>205</v>
      </c>
      <c r="B105" s="102"/>
      <c r="C105" s="83">
        <f>SUM(C104)</f>
        <v>100000</v>
      </c>
      <c r="D105" s="83">
        <f>SUM(D104)</f>
        <v>100000</v>
      </c>
      <c r="E105" s="83">
        <f>SUM(E104)</f>
        <v>100000</v>
      </c>
      <c r="F105" s="12"/>
    </row>
    <row r="106" spans="1:6" s="10" customFormat="1" ht="15.75" hidden="1">
      <c r="A106" s="63" t="s">
        <v>206</v>
      </c>
      <c r="B106" s="102"/>
      <c r="C106" s="83"/>
      <c r="D106" s="83"/>
      <c r="E106" s="83"/>
      <c r="F106" s="12"/>
    </row>
    <row r="107" spans="1:6" s="10" customFormat="1" ht="15.75" hidden="1">
      <c r="A107" s="63" t="s">
        <v>207</v>
      </c>
      <c r="B107" s="102"/>
      <c r="C107" s="83"/>
      <c r="D107" s="83"/>
      <c r="E107" s="83"/>
      <c r="F107" s="12"/>
    </row>
    <row r="108" spans="1:6" s="10" customFormat="1" ht="15.75" hidden="1">
      <c r="A108" s="122" t="s">
        <v>459</v>
      </c>
      <c r="B108" s="102">
        <v>2</v>
      </c>
      <c r="C108" s="83"/>
      <c r="D108" s="83"/>
      <c r="E108" s="83"/>
      <c r="F108" s="12"/>
    </row>
    <row r="109" spans="1:6" s="10" customFormat="1" ht="15.75" hidden="1">
      <c r="A109" s="122" t="s">
        <v>480</v>
      </c>
      <c r="B109" s="102">
        <v>2</v>
      </c>
      <c r="C109" s="83"/>
      <c r="D109" s="83"/>
      <c r="E109" s="83"/>
      <c r="F109" s="12"/>
    </row>
    <row r="110" spans="1:6" s="10" customFormat="1" ht="31.5">
      <c r="A110" s="122" t="s">
        <v>598</v>
      </c>
      <c r="B110" s="102">
        <v>2</v>
      </c>
      <c r="C110" s="83"/>
      <c r="D110" s="83">
        <v>20000</v>
      </c>
      <c r="E110" s="83">
        <v>20000</v>
      </c>
      <c r="F110" s="12"/>
    </row>
    <row r="111" spans="1:6" s="10" customFormat="1" ht="15.75">
      <c r="A111" s="122" t="s">
        <v>481</v>
      </c>
      <c r="B111" s="102">
        <v>2</v>
      </c>
      <c r="C111" s="83">
        <v>50000</v>
      </c>
      <c r="D111" s="83">
        <v>20000</v>
      </c>
      <c r="E111" s="83">
        <v>20000</v>
      </c>
      <c r="F111" s="12"/>
    </row>
    <row r="112" spans="1:6" s="10" customFormat="1" ht="15.75">
      <c r="A112" s="111" t="s">
        <v>208</v>
      </c>
      <c r="B112" s="102"/>
      <c r="C112" s="83">
        <f>SUM(C108:C111)</f>
        <v>50000</v>
      </c>
      <c r="D112" s="83">
        <f>SUM(D108:D111)</f>
        <v>40000</v>
      </c>
      <c r="E112" s="83">
        <f>SUM(E108:E111)</f>
        <v>40000</v>
      </c>
      <c r="F112" s="12"/>
    </row>
    <row r="113" spans="1:6" s="10" customFormat="1" ht="15.75" hidden="1">
      <c r="A113" s="87" t="s">
        <v>155</v>
      </c>
      <c r="B113" s="102">
        <v>2</v>
      </c>
      <c r="C113" s="83"/>
      <c r="D113" s="83"/>
      <c r="E113" s="83"/>
      <c r="F113" s="12"/>
    </row>
    <row r="114" spans="1:6" s="10" customFormat="1" ht="15.75" hidden="1">
      <c r="A114" s="87"/>
      <c r="B114" s="102"/>
      <c r="C114" s="83"/>
      <c r="D114" s="83"/>
      <c r="E114" s="83"/>
      <c r="F114" s="12"/>
    </row>
    <row r="115" spans="1:6" s="10" customFormat="1" ht="15.75" hidden="1">
      <c r="A115" s="111" t="s">
        <v>154</v>
      </c>
      <c r="B115" s="102"/>
      <c r="C115" s="83">
        <f>SUM(C113:C114)</f>
        <v>0</v>
      </c>
      <c r="D115" s="83">
        <f>SUM(D113:D114)</f>
        <v>0</v>
      </c>
      <c r="E115" s="83">
        <f>SUM(E113:E114)</f>
        <v>0</v>
      </c>
      <c r="F115" s="12"/>
    </row>
    <row r="116" spans="1:6" s="10" customFormat="1" ht="15.75" hidden="1">
      <c r="A116" s="87"/>
      <c r="B116" s="102"/>
      <c r="C116" s="83"/>
      <c r="D116" s="83"/>
      <c r="E116" s="83"/>
      <c r="F116" s="12"/>
    </row>
    <row r="117" spans="1:6" s="10" customFormat="1" ht="15.75">
      <c r="A117" s="87" t="s">
        <v>624</v>
      </c>
      <c r="B117" s="102">
        <v>2</v>
      </c>
      <c r="C117" s="83"/>
      <c r="D117" s="83">
        <v>56500</v>
      </c>
      <c r="E117" s="83">
        <v>56500</v>
      </c>
      <c r="F117" s="12"/>
    </row>
    <row r="118" spans="1:6" s="10" customFormat="1" ht="15.75">
      <c r="A118" s="111" t="s">
        <v>209</v>
      </c>
      <c r="B118" s="102"/>
      <c r="C118" s="83">
        <f>SUM(C116:C117)</f>
        <v>0</v>
      </c>
      <c r="D118" s="83">
        <f>SUM(D116:D117)</f>
        <v>56500</v>
      </c>
      <c r="E118" s="83">
        <f>SUM(E116:E117)</f>
        <v>56500</v>
      </c>
      <c r="F118" s="12"/>
    </row>
    <row r="119" spans="1:6" s="10" customFormat="1" ht="15.75" hidden="1">
      <c r="A119" s="67"/>
      <c r="B119" s="102"/>
      <c r="C119" s="83"/>
      <c r="D119" s="83"/>
      <c r="E119" s="83"/>
      <c r="F119" s="12"/>
    </row>
    <row r="120" spans="1:6" s="10" customFormat="1" ht="15.75" hidden="1">
      <c r="A120" s="63"/>
      <c r="B120" s="102"/>
      <c r="C120" s="83"/>
      <c r="D120" s="83"/>
      <c r="E120" s="83"/>
      <c r="F120" s="12"/>
    </row>
    <row r="121" spans="1:6" s="10" customFormat="1" ht="31.5">
      <c r="A121" s="110" t="s">
        <v>440</v>
      </c>
      <c r="B121" s="102"/>
      <c r="C121" s="83">
        <f>C112+C115+C118</f>
        <v>50000</v>
      </c>
      <c r="D121" s="83">
        <f>D112+D115+D118</f>
        <v>96500</v>
      </c>
      <c r="E121" s="83">
        <f>E112+E115+E118</f>
        <v>96500</v>
      </c>
      <c r="F121" s="12"/>
    </row>
    <row r="122" spans="1:6" s="10" customFormat="1" ht="15.75">
      <c r="A122" s="87" t="s">
        <v>228</v>
      </c>
      <c r="B122" s="102">
        <v>2</v>
      </c>
      <c r="C122" s="83">
        <v>244912</v>
      </c>
      <c r="D122" s="83">
        <v>215205</v>
      </c>
      <c r="E122" s="83">
        <v>215205</v>
      </c>
      <c r="F122" s="12"/>
    </row>
    <row r="123" spans="1:6" s="10" customFormat="1" ht="15.75">
      <c r="A123" s="87" t="s">
        <v>229</v>
      </c>
      <c r="B123" s="102">
        <v>2</v>
      </c>
      <c r="C123" s="83"/>
      <c r="D123" s="83"/>
      <c r="E123" s="83"/>
      <c r="F123" s="12"/>
    </row>
    <row r="124" spans="1:6" s="10" customFormat="1" ht="15.75">
      <c r="A124" s="63" t="s">
        <v>441</v>
      </c>
      <c r="B124" s="102"/>
      <c r="C124" s="83">
        <f>C122+C123</f>
        <v>244912</v>
      </c>
      <c r="D124" s="83">
        <f>D122+D123</f>
        <v>215205</v>
      </c>
      <c r="E124" s="83">
        <f>E122+E123</f>
        <v>215205</v>
      </c>
      <c r="F124" s="12"/>
    </row>
    <row r="125" spans="1:6" s="10" customFormat="1" ht="15.75">
      <c r="A125" s="65" t="s">
        <v>246</v>
      </c>
      <c r="B125" s="102"/>
      <c r="C125" s="84">
        <f>SUM(C126:C126:C128)</f>
        <v>1760455</v>
      </c>
      <c r="D125" s="84">
        <f>SUM(D126:D126:D128)</f>
        <v>1782790</v>
      </c>
      <c r="E125" s="84">
        <f>SUM(E126:E126:E128)</f>
        <v>1782790</v>
      </c>
      <c r="F125" s="12"/>
    </row>
    <row r="126" spans="1:6" s="10" customFormat="1" ht="15.75">
      <c r="A126" s="87" t="s">
        <v>404</v>
      </c>
      <c r="B126" s="100">
        <v>1</v>
      </c>
      <c r="C126" s="83">
        <f>SUMIF($B$64:$B$125,"1",C$64:C$125)</f>
        <v>0</v>
      </c>
      <c r="D126" s="83">
        <f>SUMIF($B$64:$B$125,"1",D$64:D$125)</f>
        <v>0</v>
      </c>
      <c r="E126" s="83">
        <f>SUMIF($B$64:$B$125,"1",E$64:E$125)</f>
        <v>0</v>
      </c>
      <c r="F126" s="12"/>
    </row>
    <row r="127" spans="1:6" s="10" customFormat="1" ht="15.75">
      <c r="A127" s="87" t="s">
        <v>245</v>
      </c>
      <c r="B127" s="100">
        <v>2</v>
      </c>
      <c r="C127" s="83">
        <f>SUMIF($B$64:$B$125,"2",C$64:C$125)</f>
        <v>1760455</v>
      </c>
      <c r="D127" s="83">
        <f>SUMIF($B$64:$B$125,"2",D$64:D$125)</f>
        <v>1782790</v>
      </c>
      <c r="E127" s="83">
        <f>SUMIF($B$64:$B$125,"2",E$64:E$125)</f>
        <v>1782790</v>
      </c>
      <c r="F127" s="12"/>
    </row>
    <row r="128" spans="1:6" s="10" customFormat="1" ht="15.75">
      <c r="A128" s="87" t="s">
        <v>137</v>
      </c>
      <c r="B128" s="100">
        <v>3</v>
      </c>
      <c r="C128" s="83">
        <f>SUMIF($B$64:$B$125,"3",C$64:C$125)</f>
        <v>0</v>
      </c>
      <c r="D128" s="83">
        <f>SUMIF($B$64:$B$125,"3",D$64:D$125)</f>
        <v>0</v>
      </c>
      <c r="E128" s="83">
        <f>SUMIF($B$64:$B$125,"3",E$64:E$125)</f>
        <v>0</v>
      </c>
      <c r="F128" s="12"/>
    </row>
    <row r="129" spans="1:6" ht="15.75">
      <c r="A129" s="67" t="s">
        <v>93</v>
      </c>
      <c r="B129" s="102"/>
      <c r="C129" s="83"/>
      <c r="D129" s="83"/>
      <c r="E129" s="83"/>
      <c r="F129" s="12"/>
    </row>
    <row r="130" spans="1:6" ht="15.75">
      <c r="A130" s="42" t="s">
        <v>247</v>
      </c>
      <c r="B130" s="102"/>
      <c r="C130" s="84">
        <f>SUM(C131:C133)</f>
        <v>127000</v>
      </c>
      <c r="D130" s="84">
        <f>SUM(D131:D133)</f>
        <v>627000</v>
      </c>
      <c r="E130" s="84">
        <f>SUM(E131:E133)</f>
        <v>1627000</v>
      </c>
      <c r="F130" s="12"/>
    </row>
    <row r="131" spans="1:6" ht="15.75">
      <c r="A131" s="87" t="s">
        <v>404</v>
      </c>
      <c r="B131" s="100">
        <v>1</v>
      </c>
      <c r="C131" s="83">
        <f>Felh!J27</f>
        <v>0</v>
      </c>
      <c r="D131" s="83">
        <f>Felh!K27</f>
        <v>0</v>
      </c>
      <c r="E131" s="83">
        <f>Felh!L27</f>
        <v>0</v>
      </c>
      <c r="F131" s="12"/>
    </row>
    <row r="132" spans="1:6" ht="15.75">
      <c r="A132" s="87" t="s">
        <v>245</v>
      </c>
      <c r="B132" s="100">
        <v>2</v>
      </c>
      <c r="C132" s="83">
        <f>Felh!J28</f>
        <v>127000</v>
      </c>
      <c r="D132" s="83">
        <f>Felh!K28</f>
        <v>627000</v>
      </c>
      <c r="E132" s="83">
        <f>Felh!L28</f>
        <v>1627000</v>
      </c>
      <c r="F132" s="12"/>
    </row>
    <row r="133" spans="1:6" ht="15.75">
      <c r="A133" s="87" t="s">
        <v>137</v>
      </c>
      <c r="B133" s="100">
        <v>3</v>
      </c>
      <c r="C133" s="83">
        <f>Felh!J29</f>
        <v>0</v>
      </c>
      <c r="D133" s="83">
        <f>Felh!K29</f>
        <v>0</v>
      </c>
      <c r="E133" s="83">
        <f>Felh!L29</f>
        <v>0</v>
      </c>
      <c r="F133" s="12"/>
    </row>
    <row r="134" spans="1:6" ht="15.75">
      <c r="A134" s="42" t="s">
        <v>248</v>
      </c>
      <c r="B134" s="102"/>
      <c r="C134" s="84">
        <f>SUM(C135:C137)</f>
        <v>1017554</v>
      </c>
      <c r="D134" s="84">
        <f>SUM(D135:D137)</f>
        <v>1017554</v>
      </c>
      <c r="E134" s="84">
        <f>SUM(E135:E137)</f>
        <v>1981809</v>
      </c>
      <c r="F134" s="12"/>
    </row>
    <row r="135" spans="1:6" ht="15.75">
      <c r="A135" s="87" t="s">
        <v>404</v>
      </c>
      <c r="B135" s="100">
        <v>1</v>
      </c>
      <c r="C135" s="83">
        <f>Felh!J47</f>
        <v>0</v>
      </c>
      <c r="D135" s="83">
        <f>Felh!K47</f>
        <v>0</v>
      </c>
      <c r="E135" s="83">
        <f>Felh!L47</f>
        <v>0</v>
      </c>
      <c r="F135" s="12"/>
    </row>
    <row r="136" spans="1:6" ht="15.75">
      <c r="A136" s="87" t="s">
        <v>245</v>
      </c>
      <c r="B136" s="100">
        <v>2</v>
      </c>
      <c r="C136" s="83">
        <f>Felh!J48</f>
        <v>1017554</v>
      </c>
      <c r="D136" s="83">
        <f>Felh!K48</f>
        <v>1017554</v>
      </c>
      <c r="E136" s="83">
        <f>Felh!L48</f>
        <v>1981809</v>
      </c>
      <c r="F136" s="12"/>
    </row>
    <row r="137" spans="1:6" ht="15" customHeight="1">
      <c r="A137" s="87" t="s">
        <v>137</v>
      </c>
      <c r="B137" s="100">
        <v>3</v>
      </c>
      <c r="C137" s="83">
        <f>Felh!J49</f>
        <v>0</v>
      </c>
      <c r="D137" s="83">
        <f>Felh!K49</f>
        <v>0</v>
      </c>
      <c r="E137" s="83">
        <f>Felh!L49</f>
        <v>0</v>
      </c>
      <c r="F137" s="12"/>
    </row>
    <row r="138" spans="1:6" ht="15.75">
      <c r="A138" s="42" t="s">
        <v>249</v>
      </c>
      <c r="B138" s="102"/>
      <c r="C138" s="84">
        <f>SUM(C139:C141)</f>
        <v>428101</v>
      </c>
      <c r="D138" s="84">
        <f>SUM(D139:D141)</f>
        <v>438101</v>
      </c>
      <c r="E138" s="84">
        <f>SUM(E139:E141)</f>
        <v>438101</v>
      </c>
      <c r="F138" s="12"/>
    </row>
    <row r="139" spans="1:6" ht="15.75">
      <c r="A139" s="87" t="s">
        <v>404</v>
      </c>
      <c r="B139" s="100">
        <v>1</v>
      </c>
      <c r="C139" s="83">
        <f>Felh!J69</f>
        <v>0</v>
      </c>
      <c r="D139" s="83">
        <f>Felh!K69</f>
        <v>0</v>
      </c>
      <c r="E139" s="83">
        <f>Felh!L69</f>
        <v>0</v>
      </c>
      <c r="F139" s="12"/>
    </row>
    <row r="140" spans="1:6" ht="15.75">
      <c r="A140" s="87" t="s">
        <v>245</v>
      </c>
      <c r="B140" s="100">
        <v>2</v>
      </c>
      <c r="C140" s="83">
        <f>Felh!J70</f>
        <v>428101</v>
      </c>
      <c r="D140" s="83">
        <f>Felh!K70</f>
        <v>438101</v>
      </c>
      <c r="E140" s="83">
        <f>Felh!L70</f>
        <v>438101</v>
      </c>
      <c r="F140" s="12"/>
    </row>
    <row r="141" spans="1:6" ht="15.75">
      <c r="A141" s="87" t="s">
        <v>137</v>
      </c>
      <c r="B141" s="100">
        <v>3</v>
      </c>
      <c r="C141" s="83">
        <f>Felh!J71</f>
        <v>0</v>
      </c>
      <c r="D141" s="83">
        <f>Felh!K71</f>
        <v>0</v>
      </c>
      <c r="E141" s="83">
        <f>Felh!L71</f>
        <v>0</v>
      </c>
      <c r="F141" s="12"/>
    </row>
    <row r="142" spans="1:6" ht="16.5">
      <c r="A142" s="69" t="s">
        <v>250</v>
      </c>
      <c r="B142" s="103"/>
      <c r="C142" s="83"/>
      <c r="D142" s="83"/>
      <c r="E142" s="83"/>
      <c r="F142" s="12"/>
    </row>
    <row r="143" spans="1:6" ht="15.75">
      <c r="A143" s="67" t="s">
        <v>139</v>
      </c>
      <c r="B143" s="102"/>
      <c r="C143" s="15"/>
      <c r="D143" s="15"/>
      <c r="E143" s="15"/>
      <c r="F143" s="12"/>
    </row>
    <row r="144" spans="1:6" ht="15.75" hidden="1">
      <c r="A144" s="63" t="s">
        <v>235</v>
      </c>
      <c r="B144" s="102"/>
      <c r="C144" s="15"/>
      <c r="D144" s="15"/>
      <c r="E144" s="15"/>
      <c r="F144" s="12"/>
    </row>
    <row r="145" spans="1:6" ht="31.5" hidden="1">
      <c r="A145" s="87" t="s">
        <v>442</v>
      </c>
      <c r="B145" s="102"/>
      <c r="C145" s="15"/>
      <c r="D145" s="15"/>
      <c r="E145" s="15"/>
      <c r="F145" s="12"/>
    </row>
    <row r="146" spans="1:6" ht="31.5" hidden="1">
      <c r="A146" s="87" t="s">
        <v>237</v>
      </c>
      <c r="B146" s="102"/>
      <c r="C146" s="15"/>
      <c r="D146" s="15"/>
      <c r="E146" s="15"/>
      <c r="F146" s="12"/>
    </row>
    <row r="147" spans="1:6" ht="31.5" hidden="1">
      <c r="A147" s="87" t="s">
        <v>443</v>
      </c>
      <c r="B147" s="102"/>
      <c r="C147" s="15"/>
      <c r="D147" s="15"/>
      <c r="E147" s="15"/>
      <c r="F147" s="12"/>
    </row>
    <row r="148" spans="1:6" ht="31.5">
      <c r="A148" s="87" t="s">
        <v>549</v>
      </c>
      <c r="B148" s="102">
        <v>2</v>
      </c>
      <c r="C148" s="15">
        <v>463868</v>
      </c>
      <c r="D148" s="15">
        <v>463686</v>
      </c>
      <c r="E148" s="15">
        <v>1011815</v>
      </c>
      <c r="F148" s="12"/>
    </row>
    <row r="149" spans="1:6" ht="15.75" hidden="1">
      <c r="A149" s="87" t="s">
        <v>559</v>
      </c>
      <c r="B149" s="102">
        <v>2</v>
      </c>
      <c r="C149" s="15"/>
      <c r="D149" s="15"/>
      <c r="E149" s="15"/>
      <c r="F149" s="12"/>
    </row>
    <row r="150" spans="1:6" ht="15.75" hidden="1">
      <c r="A150" s="87" t="s">
        <v>239</v>
      </c>
      <c r="B150" s="102"/>
      <c r="C150" s="15"/>
      <c r="D150" s="15"/>
      <c r="E150" s="15"/>
      <c r="F150" s="12"/>
    </row>
    <row r="151" spans="1:6" ht="31.5" hidden="1">
      <c r="A151" s="87" t="s">
        <v>456</v>
      </c>
      <c r="B151" s="102"/>
      <c r="C151" s="15"/>
      <c r="D151" s="15"/>
      <c r="E151" s="15"/>
      <c r="F151" s="12"/>
    </row>
    <row r="152" spans="1:6" ht="15.75" hidden="1">
      <c r="A152" s="87" t="s">
        <v>243</v>
      </c>
      <c r="B152" s="102"/>
      <c r="C152" s="15"/>
      <c r="D152" s="15"/>
      <c r="E152" s="15"/>
      <c r="F152" s="12"/>
    </row>
    <row r="153" spans="1:6" ht="15.75" hidden="1">
      <c r="A153" s="63" t="s">
        <v>244</v>
      </c>
      <c r="B153" s="102"/>
      <c r="C153" s="15"/>
      <c r="D153" s="15"/>
      <c r="E153" s="15"/>
      <c r="F153" s="12"/>
    </row>
    <row r="154" spans="1:6" ht="15.75" hidden="1">
      <c r="A154" s="63" t="s">
        <v>236</v>
      </c>
      <c r="B154" s="102"/>
      <c r="C154" s="15"/>
      <c r="D154" s="15"/>
      <c r="E154" s="15"/>
      <c r="F154" s="12"/>
    </row>
    <row r="155" spans="1:6" ht="15.75">
      <c r="A155" s="42" t="s">
        <v>139</v>
      </c>
      <c r="B155" s="102"/>
      <c r="C155" s="84">
        <f>SUM(C156:C158)</f>
        <v>463868</v>
      </c>
      <c r="D155" s="84">
        <f>SUM(D156:D158)</f>
        <v>463686</v>
      </c>
      <c r="E155" s="84">
        <f>SUM(E156:E158)</f>
        <v>1011815</v>
      </c>
      <c r="F155" s="12"/>
    </row>
    <row r="156" spans="1:6" ht="15.75">
      <c r="A156" s="87" t="s">
        <v>404</v>
      </c>
      <c r="B156" s="100">
        <v>1</v>
      </c>
      <c r="C156" s="83">
        <f>SUMIF($B$143:$B$155,"1",C$143:C$155)</f>
        <v>0</v>
      </c>
      <c r="D156" s="83">
        <f>SUMIF($B$143:$B$155,"1",D$143:D$155)</f>
        <v>0</v>
      </c>
      <c r="E156" s="83">
        <f>SUMIF($B$143:$B$155,"1",E$143:E$155)</f>
        <v>0</v>
      </c>
      <c r="F156" s="12"/>
    </row>
    <row r="157" spans="1:6" ht="15.75">
      <c r="A157" s="87" t="s">
        <v>245</v>
      </c>
      <c r="B157" s="100">
        <v>2</v>
      </c>
      <c r="C157" s="83">
        <f>SUMIF($B$143:$B$155,"2",C$143:C$155)</f>
        <v>463868</v>
      </c>
      <c r="D157" s="83">
        <f>SUMIF($B$143:$B$155,"2",D$143:D$155)</f>
        <v>463686</v>
      </c>
      <c r="E157" s="83">
        <f>SUMIF($B$143:$B$155,"2",E$143:E$155)</f>
        <v>1011815</v>
      </c>
      <c r="F157" s="12"/>
    </row>
    <row r="158" spans="1:6" ht="15.75">
      <c r="A158" s="87" t="s">
        <v>137</v>
      </c>
      <c r="B158" s="100">
        <v>3</v>
      </c>
      <c r="C158" s="83">
        <f>SUMIF($B$143:$B$155,"3",C$143:C$155)</f>
        <v>0</v>
      </c>
      <c r="D158" s="83">
        <f>SUMIF($B$143:$B$155,"3",D$143:D$155)</f>
        <v>0</v>
      </c>
      <c r="E158" s="83">
        <f>SUMIF($B$143:$B$155,"3",E$143:E$155)</f>
        <v>0</v>
      </c>
      <c r="F158" s="12"/>
    </row>
    <row r="159" spans="1:6" ht="15.75" hidden="1">
      <c r="A159" s="67" t="s">
        <v>140</v>
      </c>
      <c r="B159" s="102"/>
      <c r="C159" s="15"/>
      <c r="D159" s="15"/>
      <c r="E159" s="15"/>
      <c r="F159" s="12"/>
    </row>
    <row r="160" spans="1:6" ht="15.75" hidden="1">
      <c r="A160" s="63" t="s">
        <v>235</v>
      </c>
      <c r="B160" s="102"/>
      <c r="C160" s="15"/>
      <c r="D160" s="15"/>
      <c r="E160" s="15"/>
      <c r="F160" s="12"/>
    </row>
    <row r="161" spans="1:6" ht="31.5" hidden="1">
      <c r="A161" s="87" t="s">
        <v>442</v>
      </c>
      <c r="B161" s="102"/>
      <c r="C161" s="15"/>
      <c r="D161" s="15"/>
      <c r="E161" s="15"/>
      <c r="F161" s="12"/>
    </row>
    <row r="162" spans="1:6" ht="31.5" hidden="1">
      <c r="A162" s="87" t="s">
        <v>237</v>
      </c>
      <c r="B162" s="102"/>
      <c r="C162" s="15"/>
      <c r="D162" s="15"/>
      <c r="E162" s="15"/>
      <c r="F162" s="12"/>
    </row>
    <row r="163" spans="1:6" ht="31.5" hidden="1">
      <c r="A163" s="87" t="s">
        <v>443</v>
      </c>
      <c r="B163" s="102"/>
      <c r="C163" s="15"/>
      <c r="D163" s="15"/>
      <c r="E163" s="15"/>
      <c r="F163" s="12"/>
    </row>
    <row r="164" spans="1:6" ht="15.75" hidden="1">
      <c r="A164" s="87" t="s">
        <v>238</v>
      </c>
      <c r="B164" s="102"/>
      <c r="C164" s="131"/>
      <c r="D164" s="131"/>
      <c r="E164" s="131"/>
      <c r="F164" s="12"/>
    </row>
    <row r="165" spans="1:6" ht="15.75" hidden="1">
      <c r="A165" s="87" t="s">
        <v>239</v>
      </c>
      <c r="B165" s="102"/>
      <c r="C165" s="15"/>
      <c r="D165" s="15"/>
      <c r="E165" s="15"/>
      <c r="F165" s="12"/>
    </row>
    <row r="166" spans="1:6" ht="31.5" hidden="1">
      <c r="A166" s="87" t="s">
        <v>456</v>
      </c>
      <c r="B166" s="102"/>
      <c r="C166" s="15"/>
      <c r="D166" s="15"/>
      <c r="E166" s="15"/>
      <c r="F166" s="12"/>
    </row>
    <row r="167" spans="1:6" ht="15.75" hidden="1">
      <c r="A167" s="87" t="s">
        <v>243</v>
      </c>
      <c r="B167" s="102"/>
      <c r="C167" s="15"/>
      <c r="D167" s="15"/>
      <c r="E167" s="15"/>
      <c r="F167" s="12"/>
    </row>
    <row r="168" spans="1:6" ht="15.75" hidden="1">
      <c r="A168" s="63" t="s">
        <v>244</v>
      </c>
      <c r="B168" s="102"/>
      <c r="C168" s="15"/>
      <c r="D168" s="15"/>
      <c r="E168" s="15"/>
      <c r="F168" s="12"/>
    </row>
    <row r="169" spans="1:6" ht="15.75" hidden="1">
      <c r="A169" s="63" t="s">
        <v>236</v>
      </c>
      <c r="B169" s="102"/>
      <c r="C169" s="15"/>
      <c r="D169" s="15"/>
      <c r="E169" s="15"/>
      <c r="F169" s="12"/>
    </row>
    <row r="170" spans="1:6" ht="15.75" hidden="1">
      <c r="A170" s="42" t="s">
        <v>251</v>
      </c>
      <c r="B170" s="102"/>
      <c r="C170" s="84">
        <f>SUM(C171:C173)</f>
        <v>0</v>
      </c>
      <c r="D170" s="84">
        <f>SUM(D171:D173)</f>
        <v>0</v>
      </c>
      <c r="E170" s="84">
        <f>SUM(E171:E173)</f>
        <v>0</v>
      </c>
      <c r="F170" s="12"/>
    </row>
    <row r="171" spans="1:6" ht="15.75" hidden="1">
      <c r="A171" s="87" t="s">
        <v>404</v>
      </c>
      <c r="B171" s="100">
        <v>1</v>
      </c>
      <c r="C171" s="83">
        <f>SUMIF($B$159:$B$170,"1",C$159:C$170)</f>
        <v>0</v>
      </c>
      <c r="D171" s="83">
        <f>SUMIF($B$159:$B$170,"1",D$159:D$170)</f>
        <v>0</v>
      </c>
      <c r="E171" s="83">
        <f>SUMIF($B$159:$B$170,"1",E$159:E$170)</f>
        <v>0</v>
      </c>
      <c r="F171" s="12"/>
    </row>
    <row r="172" spans="1:6" ht="15.75" hidden="1">
      <c r="A172" s="87" t="s">
        <v>245</v>
      </c>
      <c r="B172" s="100">
        <v>2</v>
      </c>
      <c r="C172" s="83">
        <f>SUMIF($B$159:$B$170,"2",C$159:C$170)</f>
        <v>0</v>
      </c>
      <c r="D172" s="83">
        <f>SUMIF($B$159:$B$170,"2",D$159:D$170)</f>
        <v>0</v>
      </c>
      <c r="E172" s="83">
        <f>SUMIF($B$159:$B$170,"2",E$159:E$170)</f>
        <v>0</v>
      </c>
      <c r="F172" s="12"/>
    </row>
    <row r="173" spans="1:6" ht="15.75" hidden="1">
      <c r="A173" s="87" t="s">
        <v>137</v>
      </c>
      <c r="B173" s="100">
        <v>3</v>
      </c>
      <c r="C173" s="83">
        <f>SUMIF($B$159:$B$170,"3",C$159:C$170)</f>
        <v>0</v>
      </c>
      <c r="D173" s="83">
        <f>SUMIF($B$159:$B$170,"3",D$159:D$170)</f>
        <v>0</v>
      </c>
      <c r="E173" s="83">
        <f>SUMIF($B$159:$B$170,"3",E$159:E$170)</f>
        <v>0</v>
      </c>
      <c r="F173" s="12"/>
    </row>
    <row r="174" spans="1:8" ht="16.5">
      <c r="A174" s="68" t="s">
        <v>141</v>
      </c>
      <c r="B174" s="103"/>
      <c r="C174" s="18">
        <f>C7+C11+C15+C60+C125+C130+C134+C138+C155+C170</f>
        <v>21915170</v>
      </c>
      <c r="D174" s="18">
        <f>D7+D11+D15+D60+D125+D130+D134+D138+D155+D170</f>
        <v>23500073</v>
      </c>
      <c r="E174" s="18">
        <f>E7+E11+E15+E60+E125+E130+E134+E138+E155+E170</f>
        <v>26635752</v>
      </c>
      <c r="F174" s="12"/>
      <c r="H174" s="213"/>
    </row>
    <row r="175" ht="15.75" hidden="1">
      <c r="C175" s="40">
        <f>Bevételek!C302</f>
        <v>21915170</v>
      </c>
    </row>
    <row r="176" ht="15.75" hidden="1">
      <c r="C176" s="40">
        <f>C175-C174</f>
        <v>0</v>
      </c>
    </row>
    <row r="177" ht="15.75" hidden="1"/>
    <row r="178" ht="15.75" hidden="1">
      <c r="C178" s="40">
        <f>Bevételek!C302</f>
        <v>21915170</v>
      </c>
    </row>
    <row r="179" ht="15.75" hidden="1">
      <c r="C179" s="40">
        <f>C178-C174</f>
        <v>0</v>
      </c>
    </row>
    <row r="180" ht="15.75" hidden="1"/>
    <row r="181" ht="15.75">
      <c r="G181" s="213"/>
    </row>
    <row r="353" ht="15.75"/>
    <row r="354" ht="15.75"/>
    <row r="355" ht="15.75"/>
    <row r="356" ht="15.75"/>
    <row r="357" ht="15.75"/>
    <row r="358" ht="15.75"/>
    <row r="359" ht="15.75"/>
    <row r="366" ht="15.75"/>
    <row r="367" ht="15.75"/>
    <row r="368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3"/>
  <sheetViews>
    <sheetView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2" sqref="A32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0.421875" style="2" customWidth="1"/>
    <col min="6" max="8" width="10.140625" style="2" customWidth="1"/>
    <col min="9" max="9" width="10.00390625" style="2" customWidth="1"/>
    <col min="10" max="11" width="12.421875" style="2" customWidth="1"/>
    <col min="12" max="12" width="10.421875" style="2" customWidth="1"/>
    <col min="13" max="14" width="11.7109375" style="2" customWidth="1"/>
    <col min="15" max="15" width="11.57421875" style="132" customWidth="1"/>
    <col min="16" max="17" width="11.421875" style="2" customWidth="1"/>
    <col min="18" max="16384" width="9.140625" style="2" customWidth="1"/>
  </cols>
  <sheetData>
    <row r="1" spans="1:15" ht="15.75">
      <c r="A1" s="300" t="s">
        <v>541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15.75">
      <c r="A2" s="300" t="s">
        <v>465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4" spans="1:17" s="3" customFormat="1" ht="15.75" customHeight="1">
      <c r="A4" s="298" t="s">
        <v>279</v>
      </c>
      <c r="B4" s="319" t="s">
        <v>153</v>
      </c>
      <c r="C4" s="302" t="s">
        <v>132</v>
      </c>
      <c r="D4" s="303"/>
      <c r="E4" s="303"/>
      <c r="F4" s="302" t="s">
        <v>133</v>
      </c>
      <c r="G4" s="303"/>
      <c r="H4" s="303"/>
      <c r="I4" s="302" t="s">
        <v>28</v>
      </c>
      <c r="J4" s="303"/>
      <c r="K4" s="303"/>
      <c r="L4" s="302" t="s">
        <v>15</v>
      </c>
      <c r="M4" s="303"/>
      <c r="N4" s="303"/>
      <c r="O4" s="319" t="s">
        <v>5</v>
      </c>
      <c r="P4" s="319"/>
      <c r="Q4" s="319"/>
    </row>
    <row r="5" spans="1:17" s="3" customFormat="1" ht="31.5">
      <c r="A5" s="298"/>
      <c r="B5" s="319"/>
      <c r="C5" s="39" t="s">
        <v>182</v>
      </c>
      <c r="D5" s="39" t="s">
        <v>654</v>
      </c>
      <c r="E5" s="39" t="s">
        <v>655</v>
      </c>
      <c r="F5" s="39" t="s">
        <v>182</v>
      </c>
      <c r="G5" s="39" t="s">
        <v>654</v>
      </c>
      <c r="H5" s="39" t="s">
        <v>655</v>
      </c>
      <c r="I5" s="39" t="s">
        <v>182</v>
      </c>
      <c r="J5" s="39" t="s">
        <v>654</v>
      </c>
      <c r="K5" s="39" t="s">
        <v>655</v>
      </c>
      <c r="L5" s="39" t="s">
        <v>182</v>
      </c>
      <c r="M5" s="39" t="s">
        <v>654</v>
      </c>
      <c r="N5" s="39" t="s">
        <v>655</v>
      </c>
      <c r="O5" s="39" t="s">
        <v>182</v>
      </c>
      <c r="P5" s="39" t="s">
        <v>654</v>
      </c>
      <c r="Q5" s="39" t="s">
        <v>655</v>
      </c>
    </row>
    <row r="6" spans="1:17" s="3" customFormat="1" ht="31.5">
      <c r="A6" s="7" t="s">
        <v>252</v>
      </c>
      <c r="B6" s="99">
        <v>2</v>
      </c>
      <c r="C6" s="5">
        <v>3776847</v>
      </c>
      <c r="D6" s="5">
        <v>3776847</v>
      </c>
      <c r="E6" s="5">
        <v>3698623</v>
      </c>
      <c r="F6" s="5">
        <v>848011</v>
      </c>
      <c r="G6" s="5">
        <v>848011</v>
      </c>
      <c r="H6" s="5">
        <v>843039</v>
      </c>
      <c r="I6" s="5">
        <v>450000</v>
      </c>
      <c r="J6" s="5">
        <v>1311024</v>
      </c>
      <c r="K6" s="5">
        <v>1253164</v>
      </c>
      <c r="L6" s="5">
        <v>1215000</v>
      </c>
      <c r="M6" s="5">
        <v>353976</v>
      </c>
      <c r="N6" s="5">
        <v>318577</v>
      </c>
      <c r="O6" s="5">
        <f aca="true" t="shared" si="0" ref="O6:O53">C6+F6+I6+L6</f>
        <v>6289858</v>
      </c>
      <c r="P6" s="5">
        <f aca="true" t="shared" si="1" ref="P6:P53">D6+G6+J6+M6</f>
        <v>6289858</v>
      </c>
      <c r="Q6" s="5">
        <f aca="true" t="shared" si="2" ref="Q6:Q53">E6+H6+K6+N6</f>
        <v>6113403</v>
      </c>
    </row>
    <row r="7" spans="1:17" s="3" customFormat="1" ht="31.5">
      <c r="A7" s="7" t="s">
        <v>522</v>
      </c>
      <c r="B7" s="99">
        <v>3</v>
      </c>
      <c r="C7" s="5">
        <v>264000</v>
      </c>
      <c r="D7" s="5">
        <v>264000</v>
      </c>
      <c r="E7" s="5">
        <v>319000</v>
      </c>
      <c r="F7" s="5">
        <v>59180</v>
      </c>
      <c r="G7" s="5">
        <v>59180</v>
      </c>
      <c r="H7" s="5">
        <v>64152</v>
      </c>
      <c r="I7" s="139"/>
      <c r="J7" s="139"/>
      <c r="K7" s="139"/>
      <c r="L7" s="139"/>
      <c r="M7" s="139"/>
      <c r="N7" s="139"/>
      <c r="O7" s="5">
        <f t="shared" si="0"/>
        <v>323180</v>
      </c>
      <c r="P7" s="5">
        <f t="shared" si="1"/>
        <v>323180</v>
      </c>
      <c r="Q7" s="5">
        <f t="shared" si="2"/>
        <v>383152</v>
      </c>
    </row>
    <row r="8" spans="1:17" s="3" customFormat="1" ht="15.75">
      <c r="A8" s="7" t="s">
        <v>523</v>
      </c>
      <c r="B8" s="99">
        <v>3</v>
      </c>
      <c r="C8" s="5">
        <v>50000</v>
      </c>
      <c r="D8" s="5">
        <v>50000</v>
      </c>
      <c r="E8" s="5">
        <v>73224</v>
      </c>
      <c r="F8" s="5">
        <v>25000</v>
      </c>
      <c r="G8" s="5">
        <v>25000</v>
      </c>
      <c r="H8" s="5">
        <v>25000</v>
      </c>
      <c r="I8" s="139"/>
      <c r="J8" s="139"/>
      <c r="K8" s="139"/>
      <c r="L8" s="139"/>
      <c r="M8" s="139"/>
      <c r="N8" s="139">
        <v>19771</v>
      </c>
      <c r="O8" s="5">
        <f t="shared" si="0"/>
        <v>75000</v>
      </c>
      <c r="P8" s="5">
        <f t="shared" si="1"/>
        <v>75000</v>
      </c>
      <c r="Q8" s="5">
        <f t="shared" si="2"/>
        <v>117995</v>
      </c>
    </row>
    <row r="9" spans="1:17" s="3" customFormat="1" ht="15.75">
      <c r="A9" s="7" t="s">
        <v>253</v>
      </c>
      <c r="B9" s="99">
        <v>2</v>
      </c>
      <c r="C9" s="5">
        <v>200000</v>
      </c>
      <c r="D9" s="5">
        <v>200000</v>
      </c>
      <c r="E9" s="5">
        <v>200000</v>
      </c>
      <c r="F9" s="5">
        <v>44000</v>
      </c>
      <c r="G9" s="5">
        <v>44000</v>
      </c>
      <c r="H9" s="5">
        <v>44000</v>
      </c>
      <c r="I9" s="5">
        <v>310000</v>
      </c>
      <c r="J9" s="5">
        <v>310000</v>
      </c>
      <c r="K9" s="5">
        <v>310000</v>
      </c>
      <c r="L9" s="5">
        <v>83700</v>
      </c>
      <c r="M9" s="5">
        <v>83700</v>
      </c>
      <c r="N9" s="5">
        <v>83700</v>
      </c>
      <c r="O9" s="5">
        <f t="shared" si="0"/>
        <v>637700</v>
      </c>
      <c r="P9" s="5">
        <f t="shared" si="1"/>
        <v>637700</v>
      </c>
      <c r="Q9" s="5">
        <f t="shared" si="2"/>
        <v>637700</v>
      </c>
    </row>
    <row r="10" spans="1:17" s="3" customFormat="1" ht="31.5">
      <c r="A10" s="7" t="s">
        <v>254</v>
      </c>
      <c r="B10" s="99">
        <v>2</v>
      </c>
      <c r="C10" s="139"/>
      <c r="D10" s="139"/>
      <c r="E10" s="139"/>
      <c r="F10" s="139"/>
      <c r="G10" s="139"/>
      <c r="H10" s="139"/>
      <c r="I10" s="5">
        <v>260000</v>
      </c>
      <c r="J10" s="5">
        <v>260000</v>
      </c>
      <c r="K10" s="5">
        <v>260000</v>
      </c>
      <c r="L10" s="5">
        <v>70200</v>
      </c>
      <c r="M10" s="5">
        <v>70200</v>
      </c>
      <c r="N10" s="5">
        <v>70200</v>
      </c>
      <c r="O10" s="5">
        <f t="shared" si="0"/>
        <v>330200</v>
      </c>
      <c r="P10" s="5">
        <f t="shared" si="1"/>
        <v>330200</v>
      </c>
      <c r="Q10" s="5">
        <f t="shared" si="2"/>
        <v>330200</v>
      </c>
    </row>
    <row r="11" spans="1:17" s="3" customFormat="1" ht="15.75" hidden="1">
      <c r="A11" s="7" t="s">
        <v>255</v>
      </c>
      <c r="B11" s="99">
        <v>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5">
        <f t="shared" si="0"/>
        <v>0</v>
      </c>
      <c r="P11" s="5">
        <f t="shared" si="1"/>
        <v>0</v>
      </c>
      <c r="Q11" s="5">
        <f t="shared" si="2"/>
        <v>0</v>
      </c>
    </row>
    <row r="12" spans="1:17" s="3" customFormat="1" ht="15.75" hidden="1">
      <c r="A12" s="7" t="s">
        <v>256</v>
      </c>
      <c r="B12" s="99">
        <v>2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257</v>
      </c>
      <c r="B13" s="99">
        <v>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535</v>
      </c>
      <c r="B14" s="99">
        <v>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8" customHeight="1" hidden="1">
      <c r="A15" s="7" t="s">
        <v>534</v>
      </c>
      <c r="B15" s="99">
        <v>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503</v>
      </c>
      <c r="B16" s="99">
        <v>2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258</v>
      </c>
      <c r="B17" s="99">
        <v>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259</v>
      </c>
      <c r="B18" s="99">
        <v>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260</v>
      </c>
      <c r="B19" s="99">
        <v>2</v>
      </c>
      <c r="C19" s="139"/>
      <c r="D19" s="139"/>
      <c r="E19" s="139"/>
      <c r="F19" s="139"/>
      <c r="G19" s="139"/>
      <c r="H19" s="139"/>
      <c r="I19" s="5">
        <v>1550000</v>
      </c>
      <c r="J19" s="5">
        <v>1806608</v>
      </c>
      <c r="K19" s="5">
        <v>2403618</v>
      </c>
      <c r="L19" s="5">
        <v>418500</v>
      </c>
      <c r="M19" s="5">
        <v>487784</v>
      </c>
      <c r="N19" s="5">
        <v>700384</v>
      </c>
      <c r="O19" s="5">
        <f t="shared" si="0"/>
        <v>1968500</v>
      </c>
      <c r="P19" s="5">
        <f t="shared" si="1"/>
        <v>2294392</v>
      </c>
      <c r="Q19" s="5">
        <f t="shared" si="2"/>
        <v>3104002</v>
      </c>
    </row>
    <row r="20" spans="1:17" ht="15.75" hidden="1">
      <c r="A20" s="7" t="s">
        <v>466</v>
      </c>
      <c r="B20" s="99">
        <v>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15.75">
      <c r="A21" s="7" t="s">
        <v>261</v>
      </c>
      <c r="B21" s="99">
        <v>2</v>
      </c>
      <c r="C21" s="139"/>
      <c r="D21" s="139"/>
      <c r="E21" s="139"/>
      <c r="F21" s="139"/>
      <c r="G21" s="139"/>
      <c r="H21" s="139"/>
      <c r="I21" s="5">
        <v>500000</v>
      </c>
      <c r="J21" s="5">
        <v>500000</v>
      </c>
      <c r="K21" s="5">
        <v>296695</v>
      </c>
      <c r="L21" s="5">
        <v>135000</v>
      </c>
      <c r="M21" s="5">
        <v>135000</v>
      </c>
      <c r="N21" s="5">
        <v>28700</v>
      </c>
      <c r="O21" s="5">
        <f t="shared" si="0"/>
        <v>635000</v>
      </c>
      <c r="P21" s="5">
        <f t="shared" si="1"/>
        <v>635000</v>
      </c>
      <c r="Q21" s="5">
        <f t="shared" si="2"/>
        <v>325395</v>
      </c>
    </row>
    <row r="22" spans="1:17" s="3" customFormat="1" ht="31.5">
      <c r="A22" s="7" t="s">
        <v>262</v>
      </c>
      <c r="B22" s="99">
        <v>2</v>
      </c>
      <c r="C22" s="139"/>
      <c r="D22" s="139"/>
      <c r="E22" s="139"/>
      <c r="F22" s="139"/>
      <c r="G22" s="139"/>
      <c r="H22" s="139"/>
      <c r="I22" s="5">
        <v>20000</v>
      </c>
      <c r="J22" s="5">
        <v>20000</v>
      </c>
      <c r="K22" s="5">
        <v>20000</v>
      </c>
      <c r="L22" s="5">
        <v>5400</v>
      </c>
      <c r="M22" s="5">
        <v>5400</v>
      </c>
      <c r="N22" s="5">
        <v>5400</v>
      </c>
      <c r="O22" s="5">
        <f t="shared" si="0"/>
        <v>25400</v>
      </c>
      <c r="P22" s="5">
        <f t="shared" si="1"/>
        <v>25400</v>
      </c>
      <c r="Q22" s="5">
        <f t="shared" si="2"/>
        <v>25400</v>
      </c>
    </row>
    <row r="23" spans="1:17" s="3" customFormat="1" ht="15.75" hidden="1">
      <c r="A23" s="7" t="s">
        <v>263</v>
      </c>
      <c r="B23" s="99">
        <v>2</v>
      </c>
      <c r="C23" s="139"/>
      <c r="D23" s="139"/>
      <c r="E23" s="139"/>
      <c r="F23" s="139"/>
      <c r="G23" s="139"/>
      <c r="H23" s="139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ht="15.75">
      <c r="A24" s="7" t="s">
        <v>264</v>
      </c>
      <c r="B24" s="99">
        <v>2</v>
      </c>
      <c r="C24" s="139"/>
      <c r="D24" s="139"/>
      <c r="E24" s="139"/>
      <c r="F24" s="139"/>
      <c r="G24" s="139"/>
      <c r="H24" s="139"/>
      <c r="I24" s="5">
        <v>5000</v>
      </c>
      <c r="J24" s="5">
        <v>5000</v>
      </c>
      <c r="K24" s="5">
        <v>5000</v>
      </c>
      <c r="L24" s="5">
        <v>1350</v>
      </c>
      <c r="M24" s="5">
        <v>1350</v>
      </c>
      <c r="N24" s="5">
        <v>1350</v>
      </c>
      <c r="O24" s="5">
        <f t="shared" si="0"/>
        <v>6350</v>
      </c>
      <c r="P24" s="5">
        <f t="shared" si="1"/>
        <v>6350</v>
      </c>
      <c r="Q24" s="5">
        <f t="shared" si="2"/>
        <v>6350</v>
      </c>
    </row>
    <row r="25" spans="1:17" ht="15.75">
      <c r="A25" s="7" t="s">
        <v>265</v>
      </c>
      <c r="B25" s="99">
        <v>2</v>
      </c>
      <c r="C25" s="139"/>
      <c r="D25" s="139"/>
      <c r="E25" s="139"/>
      <c r="F25" s="139"/>
      <c r="G25" s="139"/>
      <c r="H25" s="139"/>
      <c r="I25" s="5">
        <v>420000</v>
      </c>
      <c r="J25" s="5">
        <v>420000</v>
      </c>
      <c r="K25" s="5">
        <v>420000</v>
      </c>
      <c r="L25" s="5">
        <v>113400</v>
      </c>
      <c r="M25" s="5">
        <v>113400</v>
      </c>
      <c r="N25" s="5">
        <v>113400</v>
      </c>
      <c r="O25" s="5">
        <f t="shared" si="0"/>
        <v>533400</v>
      </c>
      <c r="P25" s="5">
        <f t="shared" si="1"/>
        <v>533400</v>
      </c>
      <c r="Q25" s="5">
        <f t="shared" si="2"/>
        <v>533400</v>
      </c>
    </row>
    <row r="26" spans="1:17" s="3" customFormat="1" ht="15.75">
      <c r="A26" s="7" t="s">
        <v>266</v>
      </c>
      <c r="B26" s="99">
        <v>2</v>
      </c>
      <c r="C26" s="5">
        <v>936000</v>
      </c>
      <c r="D26" s="5">
        <v>936000</v>
      </c>
      <c r="E26" s="5">
        <v>936000</v>
      </c>
      <c r="F26" s="5">
        <v>205920</v>
      </c>
      <c r="G26" s="5">
        <v>205920</v>
      </c>
      <c r="H26" s="5">
        <v>205920</v>
      </c>
      <c r="I26" s="5">
        <v>600000</v>
      </c>
      <c r="J26" s="5">
        <v>594458</v>
      </c>
      <c r="K26" s="5">
        <v>594458</v>
      </c>
      <c r="L26" s="5">
        <v>162000</v>
      </c>
      <c r="M26" s="5">
        <v>162000</v>
      </c>
      <c r="N26" s="5">
        <v>162000</v>
      </c>
      <c r="O26" s="5">
        <f t="shared" si="0"/>
        <v>1903920</v>
      </c>
      <c r="P26" s="5">
        <f t="shared" si="1"/>
        <v>1898378</v>
      </c>
      <c r="Q26" s="5">
        <f t="shared" si="2"/>
        <v>1898378</v>
      </c>
    </row>
    <row r="27" spans="1:17" s="3" customFormat="1" ht="15.75">
      <c r="A27" s="7" t="s">
        <v>508</v>
      </c>
      <c r="B27" s="99">
        <v>2</v>
      </c>
      <c r="C27" s="139"/>
      <c r="D27" s="139"/>
      <c r="E27" s="139"/>
      <c r="F27" s="139"/>
      <c r="G27" s="139"/>
      <c r="H27" s="139"/>
      <c r="I27" s="5">
        <v>20000</v>
      </c>
      <c r="J27" s="5">
        <v>20000</v>
      </c>
      <c r="K27" s="5">
        <v>20000</v>
      </c>
      <c r="L27" s="5">
        <v>5400</v>
      </c>
      <c r="M27" s="5">
        <v>5400</v>
      </c>
      <c r="N27" s="5">
        <v>5400</v>
      </c>
      <c r="O27" s="5">
        <f t="shared" si="0"/>
        <v>25400</v>
      </c>
      <c r="P27" s="5">
        <f t="shared" si="1"/>
        <v>25400</v>
      </c>
      <c r="Q27" s="5">
        <f t="shared" si="2"/>
        <v>25400</v>
      </c>
    </row>
    <row r="28" spans="1:17" s="3" customFormat="1" ht="15.75">
      <c r="A28" s="7" t="s">
        <v>267</v>
      </c>
      <c r="B28" s="99">
        <v>2</v>
      </c>
      <c r="C28" s="139"/>
      <c r="D28" s="139"/>
      <c r="E28" s="139"/>
      <c r="F28" s="139"/>
      <c r="G28" s="139"/>
      <c r="H28" s="139"/>
      <c r="I28" s="5">
        <v>20000</v>
      </c>
      <c r="J28" s="5">
        <v>20000</v>
      </c>
      <c r="K28" s="5">
        <v>20000</v>
      </c>
      <c r="L28" s="5">
        <v>5400</v>
      </c>
      <c r="M28" s="5">
        <v>5400</v>
      </c>
      <c r="N28" s="5">
        <v>5400</v>
      </c>
      <c r="O28" s="5">
        <f t="shared" si="0"/>
        <v>25400</v>
      </c>
      <c r="P28" s="5">
        <f t="shared" si="1"/>
        <v>25400</v>
      </c>
      <c r="Q28" s="5">
        <f t="shared" si="2"/>
        <v>25400</v>
      </c>
    </row>
    <row r="29" spans="1:17" ht="15.75" hidden="1">
      <c r="A29" s="7" t="s">
        <v>268</v>
      </c>
      <c r="B29" s="99">
        <v>2</v>
      </c>
      <c r="C29" s="139"/>
      <c r="D29" s="139"/>
      <c r="E29" s="139"/>
      <c r="F29" s="139"/>
      <c r="G29" s="139"/>
      <c r="H29" s="139"/>
      <c r="I29" s="5"/>
      <c r="J29" s="5"/>
      <c r="K29" s="5"/>
      <c r="L29" s="139"/>
      <c r="M29" s="139"/>
      <c r="N29" s="139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31.5" hidden="1">
      <c r="A30" s="7" t="s">
        <v>269</v>
      </c>
      <c r="B30" s="99">
        <v>2</v>
      </c>
      <c r="C30" s="139"/>
      <c r="D30" s="139"/>
      <c r="E30" s="139"/>
      <c r="F30" s="139"/>
      <c r="G30" s="139"/>
      <c r="H30" s="139"/>
      <c r="I30" s="5"/>
      <c r="J30" s="5"/>
      <c r="K30" s="5"/>
      <c r="L30" s="139"/>
      <c r="M30" s="139"/>
      <c r="N30" s="139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270</v>
      </c>
      <c r="B31" s="99">
        <v>2</v>
      </c>
      <c r="C31" s="139"/>
      <c r="D31" s="139"/>
      <c r="E31" s="139"/>
      <c r="F31" s="139"/>
      <c r="G31" s="139"/>
      <c r="H31" s="139"/>
      <c r="I31" s="5"/>
      <c r="J31" s="5"/>
      <c r="K31" s="5"/>
      <c r="L31" s="139"/>
      <c r="M31" s="139"/>
      <c r="N31" s="139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>
      <c r="A32" s="7" t="s">
        <v>271</v>
      </c>
      <c r="B32" s="99">
        <v>2</v>
      </c>
      <c r="C32" s="139"/>
      <c r="D32" s="139"/>
      <c r="E32" s="139"/>
      <c r="F32" s="139"/>
      <c r="G32" s="139"/>
      <c r="H32" s="139"/>
      <c r="I32" s="5">
        <v>10000</v>
      </c>
      <c r="J32" s="5">
        <v>10000</v>
      </c>
      <c r="K32" s="5">
        <v>10000</v>
      </c>
      <c r="L32" s="139"/>
      <c r="M32" s="139"/>
      <c r="N32" s="139"/>
      <c r="O32" s="5">
        <f t="shared" si="0"/>
        <v>10000</v>
      </c>
      <c r="P32" s="5">
        <f t="shared" si="1"/>
        <v>10000</v>
      </c>
      <c r="Q32" s="5">
        <f t="shared" si="2"/>
        <v>10000</v>
      </c>
    </row>
    <row r="33" spans="1:17" s="3" customFormat="1" ht="15.75" hidden="1">
      <c r="A33" s="7" t="s">
        <v>272</v>
      </c>
      <c r="B33" s="99">
        <v>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273</v>
      </c>
      <c r="B34" s="99">
        <v>2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274</v>
      </c>
      <c r="B35" s="99">
        <v>2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498</v>
      </c>
      <c r="B36" s="99">
        <v>2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275</v>
      </c>
      <c r="B37" s="99">
        <v>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276</v>
      </c>
      <c r="B38" s="99">
        <v>2</v>
      </c>
      <c r="C38" s="5">
        <v>100000</v>
      </c>
      <c r="D38" s="5">
        <v>110000</v>
      </c>
      <c r="E38" s="5">
        <v>110000</v>
      </c>
      <c r="F38" s="5">
        <v>22000</v>
      </c>
      <c r="G38" s="5">
        <v>24200</v>
      </c>
      <c r="H38" s="5">
        <v>24200</v>
      </c>
      <c r="I38" s="5">
        <v>500000</v>
      </c>
      <c r="J38" s="5">
        <v>500000</v>
      </c>
      <c r="K38" s="5">
        <v>500000</v>
      </c>
      <c r="L38" s="5">
        <v>135000</v>
      </c>
      <c r="M38" s="5">
        <v>135000</v>
      </c>
      <c r="N38" s="5">
        <v>135000</v>
      </c>
      <c r="O38" s="5">
        <f t="shared" si="0"/>
        <v>757000</v>
      </c>
      <c r="P38" s="5">
        <f t="shared" si="1"/>
        <v>769200</v>
      </c>
      <c r="Q38" s="5">
        <f t="shared" si="2"/>
        <v>769200</v>
      </c>
    </row>
    <row r="39" spans="1:17" s="3" customFormat="1" ht="31.5">
      <c r="A39" s="7" t="s">
        <v>277</v>
      </c>
      <c r="B39" s="99">
        <v>2</v>
      </c>
      <c r="C39" s="5">
        <v>189200</v>
      </c>
      <c r="D39" s="5">
        <v>189200</v>
      </c>
      <c r="E39" s="5">
        <v>189200</v>
      </c>
      <c r="F39" s="5">
        <v>41624</v>
      </c>
      <c r="G39" s="5">
        <v>41624</v>
      </c>
      <c r="H39" s="5">
        <v>41624</v>
      </c>
      <c r="I39" s="5">
        <v>2000000</v>
      </c>
      <c r="J39" s="5">
        <v>2196850</v>
      </c>
      <c r="K39" s="5">
        <v>2196850</v>
      </c>
      <c r="L39" s="5">
        <v>540000</v>
      </c>
      <c r="M39" s="5">
        <v>593150</v>
      </c>
      <c r="N39" s="5">
        <v>593150</v>
      </c>
      <c r="O39" s="5">
        <f t="shared" si="0"/>
        <v>2770824</v>
      </c>
      <c r="P39" s="5">
        <f t="shared" si="1"/>
        <v>3020824</v>
      </c>
      <c r="Q39" s="5">
        <f t="shared" si="2"/>
        <v>3020824</v>
      </c>
    </row>
    <row r="40" spans="1:17" s="3" customFormat="1" ht="31.5" hidden="1">
      <c r="A40" s="7" t="s">
        <v>277</v>
      </c>
      <c r="B40" s="99">
        <v>2</v>
      </c>
      <c r="C40" s="5"/>
      <c r="D40" s="5"/>
      <c r="E40" s="5"/>
      <c r="F40" s="5"/>
      <c r="G40" s="5"/>
      <c r="H40" s="5"/>
      <c r="I40" s="139"/>
      <c r="J40" s="139"/>
      <c r="K40" s="139"/>
      <c r="L40" s="139"/>
      <c r="M40" s="139"/>
      <c r="N40" s="139"/>
      <c r="O40" s="5">
        <f t="shared" si="0"/>
        <v>0</v>
      </c>
      <c r="P40" s="5">
        <f t="shared" si="1"/>
        <v>0</v>
      </c>
      <c r="Q40" s="5">
        <f t="shared" si="2"/>
        <v>0</v>
      </c>
    </row>
    <row r="41" spans="1:17" s="3" customFormat="1" ht="15.75">
      <c r="A41" s="7" t="s">
        <v>524</v>
      </c>
      <c r="B41" s="99">
        <v>2</v>
      </c>
      <c r="C41" s="5">
        <v>600000</v>
      </c>
      <c r="D41" s="5">
        <v>600000</v>
      </c>
      <c r="E41" s="5">
        <v>600000</v>
      </c>
      <c r="F41" s="5"/>
      <c r="G41" s="5"/>
      <c r="H41" s="5"/>
      <c r="I41" s="139"/>
      <c r="J41" s="139"/>
      <c r="K41" s="139"/>
      <c r="L41" s="139"/>
      <c r="M41" s="139"/>
      <c r="N41" s="139"/>
      <c r="O41" s="5">
        <f t="shared" si="0"/>
        <v>600000</v>
      </c>
      <c r="P41" s="5">
        <f t="shared" si="1"/>
        <v>600000</v>
      </c>
      <c r="Q41" s="5">
        <f t="shared" si="2"/>
        <v>600000</v>
      </c>
    </row>
    <row r="42" spans="1:17" s="3" customFormat="1" ht="31.5">
      <c r="A42" s="7" t="s">
        <v>525</v>
      </c>
      <c r="B42" s="99">
        <v>2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5">
        <f t="shared" si="0"/>
        <v>0</v>
      </c>
      <c r="P42" s="5">
        <f t="shared" si="1"/>
        <v>0</v>
      </c>
      <c r="Q42" s="5">
        <f t="shared" si="2"/>
        <v>0</v>
      </c>
    </row>
    <row r="43" spans="1:17" ht="15.75">
      <c r="A43" s="7" t="s">
        <v>491</v>
      </c>
      <c r="B43" s="99">
        <v>2</v>
      </c>
      <c r="C43" s="139"/>
      <c r="D43" s="139"/>
      <c r="E43" s="139"/>
      <c r="F43" s="139"/>
      <c r="G43" s="139"/>
      <c r="H43" s="139"/>
      <c r="I43" s="139"/>
      <c r="J43" s="139">
        <v>40000</v>
      </c>
      <c r="K43" s="139">
        <v>49360</v>
      </c>
      <c r="L43" s="139"/>
      <c r="M43" s="139">
        <v>10800</v>
      </c>
      <c r="N43" s="139">
        <v>13330</v>
      </c>
      <c r="O43" s="5">
        <f t="shared" si="0"/>
        <v>0</v>
      </c>
      <c r="P43" s="5">
        <f t="shared" si="1"/>
        <v>50800</v>
      </c>
      <c r="Q43" s="5">
        <f t="shared" si="2"/>
        <v>62690</v>
      </c>
    </row>
    <row r="44" spans="1:17" ht="15.75">
      <c r="A44" s="7" t="s">
        <v>659</v>
      </c>
      <c r="B44" s="99">
        <v>2</v>
      </c>
      <c r="C44" s="139"/>
      <c r="D44" s="139"/>
      <c r="E44" s="139"/>
      <c r="F44" s="139"/>
      <c r="G44" s="139"/>
      <c r="H44" s="139"/>
      <c r="I44" s="139"/>
      <c r="J44" s="139"/>
      <c r="K44" s="139">
        <v>311400</v>
      </c>
      <c r="L44" s="139"/>
      <c r="M44" s="139"/>
      <c r="N44" s="139">
        <v>84078</v>
      </c>
      <c r="O44" s="5">
        <f t="shared" si="0"/>
        <v>0</v>
      </c>
      <c r="P44" s="5">
        <f t="shared" si="1"/>
        <v>0</v>
      </c>
      <c r="Q44" s="5">
        <f t="shared" si="2"/>
        <v>395478</v>
      </c>
    </row>
    <row r="45" spans="1:17" ht="15.75">
      <c r="A45" s="7" t="s">
        <v>278</v>
      </c>
      <c r="B45" s="99">
        <v>2</v>
      </c>
      <c r="C45" s="139"/>
      <c r="D45" s="139"/>
      <c r="E45" s="139"/>
      <c r="F45" s="139"/>
      <c r="G45" s="139"/>
      <c r="H45" s="139"/>
      <c r="I45" s="5">
        <v>249024</v>
      </c>
      <c r="J45" s="5">
        <v>299024</v>
      </c>
      <c r="K45" s="5">
        <v>392967</v>
      </c>
      <c r="L45" s="5">
        <v>67236</v>
      </c>
      <c r="M45" s="5">
        <v>80736</v>
      </c>
      <c r="N45" s="5">
        <v>106103</v>
      </c>
      <c r="O45" s="5">
        <f t="shared" si="0"/>
        <v>316260</v>
      </c>
      <c r="P45" s="5">
        <f t="shared" si="1"/>
        <v>379760</v>
      </c>
      <c r="Q45" s="5">
        <f t="shared" si="2"/>
        <v>499070</v>
      </c>
    </row>
    <row r="46" spans="1:17" s="3" customFormat="1" ht="15.75">
      <c r="A46" s="7" t="s">
        <v>158</v>
      </c>
      <c r="B46" s="99"/>
      <c r="C46" s="5"/>
      <c r="D46" s="5"/>
      <c r="E46" s="5"/>
      <c r="F46" s="5"/>
      <c r="G46" s="5"/>
      <c r="H46" s="5"/>
      <c r="I46" s="5">
        <f>SUM(I47:I49)</f>
        <v>2957586</v>
      </c>
      <c r="J46" s="5">
        <f>SUM(J47:J49)</f>
        <v>2243296</v>
      </c>
      <c r="K46" s="5">
        <f>SUM(K47:K49)</f>
        <v>2445943</v>
      </c>
      <c r="L46" s="5"/>
      <c r="M46" s="5"/>
      <c r="N46" s="5"/>
      <c r="O46" s="5">
        <f t="shared" si="0"/>
        <v>2957586</v>
      </c>
      <c r="P46" s="5">
        <f t="shared" si="1"/>
        <v>2243296</v>
      </c>
      <c r="Q46" s="5">
        <f t="shared" si="2"/>
        <v>2445943</v>
      </c>
    </row>
    <row r="47" spans="1:17" s="3" customFormat="1" ht="15.75">
      <c r="A47" s="87" t="s">
        <v>404</v>
      </c>
      <c r="B47" s="99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7" t="s">
        <v>245</v>
      </c>
      <c r="B48" s="99">
        <v>2</v>
      </c>
      <c r="C48" s="5"/>
      <c r="D48" s="5"/>
      <c r="E48" s="5"/>
      <c r="F48" s="5"/>
      <c r="G48" s="5"/>
      <c r="H48" s="5"/>
      <c r="I48" s="5">
        <f>SUMIF($B$6:$B$46,"2",L$6:L$46)</f>
        <v>2957586</v>
      </c>
      <c r="J48" s="5">
        <f>SUMIF($B$6:$B$46,"2",M$6:M$46)</f>
        <v>2243296</v>
      </c>
      <c r="K48" s="5">
        <f>SUMIF($B$6:$B$46,"2",N$6:N$46)</f>
        <v>2426172</v>
      </c>
      <c r="L48" s="5"/>
      <c r="M48" s="5"/>
      <c r="N48" s="5"/>
      <c r="O48" s="5">
        <f t="shared" si="0"/>
        <v>2957586</v>
      </c>
      <c r="P48" s="5">
        <f t="shared" si="1"/>
        <v>2243296</v>
      </c>
      <c r="Q48" s="5">
        <f t="shared" si="2"/>
        <v>2426172</v>
      </c>
    </row>
    <row r="49" spans="1:17" s="3" customFormat="1" ht="15.75">
      <c r="A49" s="87" t="s">
        <v>137</v>
      </c>
      <c r="B49" s="99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19771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19771</v>
      </c>
    </row>
    <row r="50" spans="1:17" s="3" customFormat="1" ht="15.75">
      <c r="A50" s="8" t="s">
        <v>411</v>
      </c>
      <c r="B50" s="99"/>
      <c r="C50" s="14">
        <f aca="true" t="shared" si="3" ref="C50:N50">SUM(C51:C53)</f>
        <v>6116047</v>
      </c>
      <c r="D50" s="14">
        <f t="shared" si="3"/>
        <v>6126047</v>
      </c>
      <c r="E50" s="14">
        <f t="shared" si="3"/>
        <v>6126047</v>
      </c>
      <c r="F50" s="14">
        <f t="shared" si="3"/>
        <v>1245735</v>
      </c>
      <c r="G50" s="14">
        <f t="shared" si="3"/>
        <v>1247935</v>
      </c>
      <c r="H50" s="14">
        <f t="shared" si="3"/>
        <v>1247935</v>
      </c>
      <c r="I50" s="14">
        <f t="shared" si="3"/>
        <v>9871610</v>
      </c>
      <c r="J50" s="14">
        <f t="shared" si="3"/>
        <v>10556260</v>
      </c>
      <c r="K50" s="14">
        <f t="shared" si="3"/>
        <v>11509455</v>
      </c>
      <c r="L50" s="14">
        <f t="shared" si="3"/>
        <v>0</v>
      </c>
      <c r="M50" s="14">
        <f t="shared" si="3"/>
        <v>0</v>
      </c>
      <c r="N50" s="14">
        <f t="shared" si="3"/>
        <v>0</v>
      </c>
      <c r="O50" s="14">
        <f t="shared" si="0"/>
        <v>17233392</v>
      </c>
      <c r="P50" s="14">
        <f t="shared" si="1"/>
        <v>17930242</v>
      </c>
      <c r="Q50" s="14">
        <f t="shared" si="2"/>
        <v>18883437</v>
      </c>
    </row>
    <row r="51" spans="1:17" s="3" customFormat="1" ht="15.75">
      <c r="A51" s="87" t="s">
        <v>404</v>
      </c>
      <c r="B51" s="99">
        <v>1</v>
      </c>
      <c r="C51" s="83">
        <f aca="true" t="shared" si="4" ref="C51:K51">SUMIF($B$6:$B$50,"1",C$6:C$50)</f>
        <v>0</v>
      </c>
      <c r="D51" s="83">
        <f t="shared" si="4"/>
        <v>0</v>
      </c>
      <c r="E51" s="83">
        <f t="shared" si="4"/>
        <v>0</v>
      </c>
      <c r="F51" s="83">
        <f t="shared" si="4"/>
        <v>0</v>
      </c>
      <c r="G51" s="83">
        <f t="shared" si="4"/>
        <v>0</v>
      </c>
      <c r="H51" s="83">
        <f t="shared" si="4"/>
        <v>0</v>
      </c>
      <c r="I51" s="83">
        <f t="shared" si="4"/>
        <v>0</v>
      </c>
      <c r="J51" s="83">
        <f t="shared" si="4"/>
        <v>0</v>
      </c>
      <c r="K51" s="83">
        <f t="shared" si="4"/>
        <v>0</v>
      </c>
      <c r="L51" s="5"/>
      <c r="M51" s="5"/>
      <c r="N51" s="5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7" t="s">
        <v>245</v>
      </c>
      <c r="B52" s="99">
        <v>2</v>
      </c>
      <c r="C52" s="83">
        <f aca="true" t="shared" si="5" ref="C52:K52">SUMIF($B$6:$B$50,"2",C$6:C$50)</f>
        <v>5802047</v>
      </c>
      <c r="D52" s="83">
        <f t="shared" si="5"/>
        <v>5812047</v>
      </c>
      <c r="E52" s="83">
        <f t="shared" si="5"/>
        <v>5733823</v>
      </c>
      <c r="F52" s="83">
        <f t="shared" si="5"/>
        <v>1161555</v>
      </c>
      <c r="G52" s="83">
        <f t="shared" si="5"/>
        <v>1163755</v>
      </c>
      <c r="H52" s="83">
        <f t="shared" si="5"/>
        <v>1158783</v>
      </c>
      <c r="I52" s="83">
        <f t="shared" si="5"/>
        <v>9871610</v>
      </c>
      <c r="J52" s="83">
        <f t="shared" si="5"/>
        <v>10556260</v>
      </c>
      <c r="K52" s="83">
        <f t="shared" si="5"/>
        <v>11489684</v>
      </c>
      <c r="L52" s="5"/>
      <c r="M52" s="5"/>
      <c r="N52" s="5"/>
      <c r="O52" s="5">
        <f t="shared" si="0"/>
        <v>16835212</v>
      </c>
      <c r="P52" s="5">
        <f t="shared" si="1"/>
        <v>17532062</v>
      </c>
      <c r="Q52" s="5">
        <f t="shared" si="2"/>
        <v>18382290</v>
      </c>
    </row>
    <row r="53" spans="1:17" s="3" customFormat="1" ht="15.75">
      <c r="A53" s="87" t="s">
        <v>137</v>
      </c>
      <c r="B53" s="99">
        <v>3</v>
      </c>
      <c r="C53" s="83">
        <f aca="true" t="shared" si="6" ref="C53:K53">SUMIF($B$6:$B$50,"3",C$6:C$50)</f>
        <v>314000</v>
      </c>
      <c r="D53" s="83">
        <f t="shared" si="6"/>
        <v>314000</v>
      </c>
      <c r="E53" s="83">
        <f t="shared" si="6"/>
        <v>392224</v>
      </c>
      <c r="F53" s="83">
        <f t="shared" si="6"/>
        <v>84180</v>
      </c>
      <c r="G53" s="83">
        <f t="shared" si="6"/>
        <v>84180</v>
      </c>
      <c r="H53" s="83">
        <f t="shared" si="6"/>
        <v>89152</v>
      </c>
      <c r="I53" s="83">
        <f t="shared" si="6"/>
        <v>0</v>
      </c>
      <c r="J53" s="83">
        <f t="shared" si="6"/>
        <v>0</v>
      </c>
      <c r="K53" s="83">
        <f t="shared" si="6"/>
        <v>19771</v>
      </c>
      <c r="L53" s="5"/>
      <c r="M53" s="5"/>
      <c r="N53" s="5"/>
      <c r="O53" s="5">
        <f t="shared" si="0"/>
        <v>398180</v>
      </c>
      <c r="P53" s="5">
        <f t="shared" si="1"/>
        <v>398180</v>
      </c>
      <c r="Q53" s="5">
        <f t="shared" si="2"/>
        <v>501147</v>
      </c>
    </row>
  </sheetData>
  <sheetProtection/>
  <mergeCells count="9">
    <mergeCell ref="L4:N4"/>
    <mergeCell ref="I4:K4"/>
    <mergeCell ref="F4:H4"/>
    <mergeCell ref="A1:O1"/>
    <mergeCell ref="A2:O2"/>
    <mergeCell ref="A4:A5"/>
    <mergeCell ref="B4:B5"/>
    <mergeCell ref="C4:E4"/>
    <mergeCell ref="O4:Q4"/>
  </mergeCells>
  <printOptions horizontalCentered="1"/>
  <pageMargins left="0.7086614173228347" right="0.4724409448818898" top="0.51" bottom="0.46" header="0.24" footer="0.31496062992125984"/>
  <pageSetup fitToHeight="1" fitToWidth="1" horizontalDpi="300" verticalDpi="300" orientation="landscape" paperSize="9" scale="58" r:id="rId1"/>
  <headerFoot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7" customWidth="1"/>
    <col min="2" max="2" width="11.57421875" style="31" customWidth="1"/>
    <col min="3" max="4" width="11.140625" style="31" customWidth="1"/>
    <col min="5" max="5" width="11.57421875" style="31" customWidth="1"/>
    <col min="6" max="16384" width="9.140625" style="31" customWidth="1"/>
  </cols>
  <sheetData>
    <row r="1" spans="1:6" s="24" customFormat="1" ht="48.75" customHeight="1">
      <c r="A1" s="320" t="s">
        <v>565</v>
      </c>
      <c r="B1" s="320"/>
      <c r="C1" s="320"/>
      <c r="D1" s="320"/>
      <c r="E1" s="320"/>
      <c r="F1" s="120"/>
    </row>
    <row r="2" spans="1:5" s="24" customFormat="1" ht="13.5" customHeight="1">
      <c r="A2" s="125"/>
      <c r="B2" s="125"/>
      <c r="C2" s="125"/>
      <c r="D2" s="125"/>
      <c r="E2" s="125"/>
    </row>
    <row r="3" spans="1:5" s="24" customFormat="1" ht="40.5" customHeight="1">
      <c r="A3" s="321" t="s">
        <v>555</v>
      </c>
      <c r="B3" s="321"/>
      <c r="C3" s="321"/>
      <c r="D3" s="321"/>
      <c r="E3" s="321"/>
    </row>
    <row r="4" spans="1:5" s="24" customFormat="1" ht="14.25" customHeight="1">
      <c r="A4" s="25"/>
      <c r="B4" s="25"/>
      <c r="C4" s="25"/>
      <c r="D4" s="25"/>
      <c r="E4" s="126" t="s">
        <v>502</v>
      </c>
    </row>
    <row r="5" spans="1:6" s="28" customFormat="1" ht="21.75" customHeight="1">
      <c r="A5" s="116" t="s">
        <v>9</v>
      </c>
      <c r="B5" s="26" t="s">
        <v>410</v>
      </c>
      <c r="C5" s="26" t="s">
        <v>496</v>
      </c>
      <c r="D5" s="26" t="s">
        <v>551</v>
      </c>
      <c r="E5" s="26" t="s">
        <v>5</v>
      </c>
      <c r="F5" s="27"/>
    </row>
    <row r="6" spans="1:5" ht="15">
      <c r="A6" s="29" t="s">
        <v>408</v>
      </c>
      <c r="B6" s="30">
        <v>530000</v>
      </c>
      <c r="C6" s="30">
        <v>535000</v>
      </c>
      <c r="D6" s="30">
        <v>535000</v>
      </c>
      <c r="E6" s="30">
        <f aca="true" t="shared" si="0" ref="E6:E21">SUM(B6:D6)</f>
        <v>1600000</v>
      </c>
    </row>
    <row r="7" spans="1:5" ht="15">
      <c r="A7" s="29" t="s">
        <v>406</v>
      </c>
      <c r="B7" s="30"/>
      <c r="C7" s="30"/>
      <c r="D7" s="30"/>
      <c r="E7" s="30">
        <f t="shared" si="0"/>
        <v>0</v>
      </c>
    </row>
    <row r="8" spans="1:5" ht="15">
      <c r="A8" s="29" t="s">
        <v>31</v>
      </c>
      <c r="B8" s="30">
        <v>8000</v>
      </c>
      <c r="C8" s="30">
        <v>5000</v>
      </c>
      <c r="D8" s="30">
        <v>5000</v>
      </c>
      <c r="E8" s="30">
        <f t="shared" si="0"/>
        <v>18000</v>
      </c>
    </row>
    <row r="9" spans="1:5" ht="32.25" customHeight="1">
      <c r="A9" s="32" t="s">
        <v>32</v>
      </c>
      <c r="B9" s="30">
        <v>90000</v>
      </c>
      <c r="C9" s="30">
        <v>80000</v>
      </c>
      <c r="D9" s="30">
        <v>80000</v>
      </c>
      <c r="E9" s="30">
        <f t="shared" si="0"/>
        <v>250000</v>
      </c>
    </row>
    <row r="10" spans="1:5" ht="20.25" customHeight="1">
      <c r="A10" s="29" t="s">
        <v>33</v>
      </c>
      <c r="B10" s="30"/>
      <c r="C10" s="30"/>
      <c r="D10" s="30"/>
      <c r="E10" s="30">
        <f t="shared" si="0"/>
        <v>0</v>
      </c>
    </row>
    <row r="11" spans="1:5" ht="19.5" customHeight="1">
      <c r="A11" s="29" t="s">
        <v>34</v>
      </c>
      <c r="B11" s="30"/>
      <c r="C11" s="30"/>
      <c r="D11" s="30"/>
      <c r="E11" s="30">
        <f t="shared" si="0"/>
        <v>0</v>
      </c>
    </row>
    <row r="12" spans="1:5" ht="15.75" customHeight="1">
      <c r="A12" s="32" t="s">
        <v>407</v>
      </c>
      <c r="B12" s="30"/>
      <c r="C12" s="30"/>
      <c r="D12" s="30"/>
      <c r="E12" s="30">
        <f t="shared" si="0"/>
        <v>0</v>
      </c>
    </row>
    <row r="13" spans="1:5" s="35" customFormat="1" ht="14.25">
      <c r="A13" s="33" t="s">
        <v>47</v>
      </c>
      <c r="B13" s="34">
        <f>SUM(B6:B12)</f>
        <v>628000</v>
      </c>
      <c r="C13" s="34">
        <f>SUM(C6:C12)</f>
        <v>620000</v>
      </c>
      <c r="D13" s="34">
        <f>SUM(D6:D12)</f>
        <v>620000</v>
      </c>
      <c r="E13" s="34">
        <f>SUM(E6:E12)</f>
        <v>1868000</v>
      </c>
    </row>
    <row r="14" spans="1:5" ht="15">
      <c r="A14" s="33" t="s">
        <v>48</v>
      </c>
      <c r="B14" s="34">
        <f>ROUNDDOWN(B13*0.5,0)</f>
        <v>314000</v>
      </c>
      <c r="C14" s="34">
        <f>ROUNDDOWN(C13*0.5,0)</f>
        <v>310000</v>
      </c>
      <c r="D14" s="34">
        <f>ROUNDDOWN(D13*0.5,0)</f>
        <v>310000</v>
      </c>
      <c r="E14" s="34">
        <f t="shared" si="0"/>
        <v>934000</v>
      </c>
    </row>
    <row r="15" spans="1:5" ht="19.5" customHeight="1">
      <c r="A15" s="32" t="s">
        <v>36</v>
      </c>
      <c r="B15" s="30"/>
      <c r="C15" s="30"/>
      <c r="D15" s="30"/>
      <c r="E15" s="30">
        <f t="shared" si="0"/>
        <v>0</v>
      </c>
    </row>
    <row r="16" spans="1:5" ht="20.25" customHeight="1">
      <c r="A16" s="32" t="s">
        <v>43</v>
      </c>
      <c r="B16" s="30"/>
      <c r="C16" s="30"/>
      <c r="D16" s="30"/>
      <c r="E16" s="30">
        <f t="shared" si="0"/>
        <v>0</v>
      </c>
    </row>
    <row r="17" spans="1:5" ht="17.25" customHeight="1">
      <c r="A17" s="32" t="s">
        <v>38</v>
      </c>
      <c r="B17" s="30"/>
      <c r="C17" s="30"/>
      <c r="D17" s="30"/>
      <c r="E17" s="30">
        <f t="shared" si="0"/>
        <v>0</v>
      </c>
    </row>
    <row r="18" spans="1:5" ht="14.25" customHeight="1">
      <c r="A18" s="29" t="s">
        <v>39</v>
      </c>
      <c r="B18" s="30"/>
      <c r="C18" s="30"/>
      <c r="D18" s="30"/>
      <c r="E18" s="30">
        <f t="shared" si="0"/>
        <v>0</v>
      </c>
    </row>
    <row r="19" spans="1:5" ht="15">
      <c r="A19" s="29" t="s">
        <v>40</v>
      </c>
      <c r="B19" s="30"/>
      <c r="C19" s="30"/>
      <c r="D19" s="30"/>
      <c r="E19" s="30">
        <f t="shared" si="0"/>
        <v>0</v>
      </c>
    </row>
    <row r="20" spans="1:5" ht="15">
      <c r="A20" s="29" t="s">
        <v>44</v>
      </c>
      <c r="B20" s="30"/>
      <c r="C20" s="30"/>
      <c r="D20" s="30"/>
      <c r="E20" s="30">
        <f t="shared" si="0"/>
        <v>0</v>
      </c>
    </row>
    <row r="21" spans="1:5" ht="24">
      <c r="A21" s="32" t="s">
        <v>99</v>
      </c>
      <c r="B21" s="30"/>
      <c r="C21" s="30"/>
      <c r="D21" s="30"/>
      <c r="E21" s="30">
        <f t="shared" si="0"/>
        <v>0</v>
      </c>
    </row>
    <row r="22" spans="1:5" s="35" customFormat="1" ht="18" customHeight="1">
      <c r="A22" s="36" t="s">
        <v>51</v>
      </c>
      <c r="B22" s="34">
        <f>SUM(B15:B21)</f>
        <v>0</v>
      </c>
      <c r="C22" s="34">
        <f>SUM(C15:C21)</f>
        <v>0</v>
      </c>
      <c r="D22" s="34">
        <f>SUM(D15:D21)</f>
        <v>0</v>
      </c>
      <c r="E22" s="34">
        <f>SUM(E15:E21)</f>
        <v>0</v>
      </c>
    </row>
    <row r="23" spans="1:5" s="35" customFormat="1" ht="18.75" customHeight="1">
      <c r="A23" s="36" t="s">
        <v>52</v>
      </c>
      <c r="B23" s="34">
        <f>B14-B22</f>
        <v>314000</v>
      </c>
      <c r="C23" s="34">
        <f>C14-C22</f>
        <v>310000</v>
      </c>
      <c r="D23" s="34">
        <f>D14-D22</f>
        <v>310000</v>
      </c>
      <c r="E23" s="34">
        <f>E14-E22</f>
        <v>934000</v>
      </c>
    </row>
    <row r="24" spans="1:5" s="35" customFormat="1" ht="25.5" customHeight="1">
      <c r="A24" s="37" t="s">
        <v>64</v>
      </c>
      <c r="B24" s="34"/>
      <c r="C24" s="34"/>
      <c r="D24" s="34"/>
      <c r="E24" s="34">
        <f>SUM(B24:D24)</f>
        <v>0</v>
      </c>
    </row>
    <row r="25" spans="1:5" s="35" customFormat="1" ht="18.75" customHeight="1">
      <c r="A25" s="96"/>
      <c r="B25" s="97"/>
      <c r="C25" s="97"/>
      <c r="D25" s="97"/>
      <c r="E25" s="97"/>
    </row>
    <row r="26" spans="1:5" s="35" customFormat="1" ht="27.75" customHeight="1">
      <c r="A26" s="322" t="s">
        <v>398</v>
      </c>
      <c r="B26" s="322"/>
      <c r="C26" s="322"/>
      <c r="D26" s="322"/>
      <c r="E26" s="322"/>
    </row>
    <row r="27" ht="18.75" customHeight="1"/>
    <row r="28" ht="15">
      <c r="A28" s="98" t="s">
        <v>556</v>
      </c>
    </row>
    <row r="29" spans="1:3" ht="15">
      <c r="A29" s="38" t="s">
        <v>530</v>
      </c>
      <c r="C29" s="64"/>
    </row>
    <row r="30" ht="15">
      <c r="C30" s="64"/>
    </row>
    <row r="31" spans="1:4" ht="15">
      <c r="A31" s="64" t="s">
        <v>557</v>
      </c>
      <c r="B31" s="27"/>
      <c r="D31" s="64" t="s">
        <v>531</v>
      </c>
    </row>
    <row r="32" spans="1:4" ht="15">
      <c r="A32" s="64" t="s">
        <v>558</v>
      </c>
      <c r="B32" s="27"/>
      <c r="D32" s="64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23" t="s">
        <v>397</v>
      </c>
      <c r="B1" s="323"/>
      <c r="C1" s="323"/>
      <c r="D1" s="323"/>
      <c r="E1" s="323"/>
    </row>
    <row r="2" spans="1:5" s="24" customFormat="1" ht="14.25" customHeight="1">
      <c r="A2" s="119"/>
      <c r="B2" s="119"/>
      <c r="C2" s="119"/>
      <c r="D2" s="119"/>
      <c r="E2" s="119"/>
    </row>
    <row r="3" spans="1:5" s="24" customFormat="1" ht="27" customHeight="1">
      <c r="A3" s="323" t="s">
        <v>122</v>
      </c>
      <c r="B3" s="323"/>
      <c r="C3" s="323"/>
      <c r="D3" s="323"/>
      <c r="E3" s="323"/>
    </row>
    <row r="4" spans="1:5" s="24" customFormat="1" ht="13.5" customHeight="1">
      <c r="A4" s="119"/>
      <c r="B4" s="119"/>
      <c r="C4" s="119"/>
      <c r="D4" s="119"/>
      <c r="E4" s="119"/>
    </row>
    <row r="5" spans="1:5" s="24" customFormat="1" ht="40.5" customHeight="1">
      <c r="A5" s="323" t="s">
        <v>400</v>
      </c>
      <c r="B5" s="323"/>
      <c r="C5" s="323"/>
      <c r="D5" s="323"/>
      <c r="E5" s="323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6" t="s">
        <v>9</v>
      </c>
      <c r="B7" s="26" t="s">
        <v>46</v>
      </c>
      <c r="C7" s="26" t="s">
        <v>100</v>
      </c>
      <c r="D7" s="26" t="s">
        <v>387</v>
      </c>
      <c r="E7" s="26" t="s">
        <v>5</v>
      </c>
      <c r="F7" s="27"/>
    </row>
    <row r="8" spans="1:5" ht="15">
      <c r="A8" s="29" t="s">
        <v>29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30</v>
      </c>
      <c r="B9" s="30"/>
      <c r="C9" s="30"/>
      <c r="D9" s="30"/>
      <c r="E9" s="30">
        <f t="shared" si="0"/>
        <v>0</v>
      </c>
    </row>
    <row r="10" spans="1:5" ht="15">
      <c r="A10" s="29" t="s">
        <v>31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32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33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34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35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47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48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49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36</v>
      </c>
      <c r="B18" s="30"/>
      <c r="C18" s="30"/>
      <c r="D18" s="30"/>
      <c r="E18" s="30">
        <f t="shared" si="0"/>
        <v>0</v>
      </c>
    </row>
    <row r="19" spans="1:5" ht="15">
      <c r="A19" s="29" t="s">
        <v>37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38</v>
      </c>
      <c r="B20" s="30"/>
      <c r="C20" s="30"/>
      <c r="D20" s="30"/>
      <c r="E20" s="30">
        <f t="shared" si="0"/>
        <v>0</v>
      </c>
    </row>
    <row r="21" spans="1:5" ht="15">
      <c r="A21" s="29" t="s">
        <v>39</v>
      </c>
      <c r="B21" s="30"/>
      <c r="C21" s="30"/>
      <c r="D21" s="30"/>
      <c r="E21" s="30">
        <f t="shared" si="0"/>
        <v>0</v>
      </c>
    </row>
    <row r="22" spans="1:5" ht="15">
      <c r="A22" s="29" t="s">
        <v>40</v>
      </c>
      <c r="B22" s="30"/>
      <c r="C22" s="30"/>
      <c r="D22" s="30"/>
      <c r="E22" s="30">
        <f t="shared" si="0"/>
        <v>0</v>
      </c>
    </row>
    <row r="23" spans="1:5" ht="15">
      <c r="A23" s="29" t="s">
        <v>41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42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50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36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43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38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39</v>
      </c>
      <c r="B29" s="30"/>
      <c r="C29" s="30"/>
      <c r="D29" s="30"/>
      <c r="E29" s="30">
        <f t="shared" si="0"/>
        <v>0</v>
      </c>
    </row>
    <row r="30" spans="1:5" ht="15">
      <c r="A30" s="29" t="s">
        <v>40</v>
      </c>
      <c r="B30" s="30"/>
      <c r="C30" s="30"/>
      <c r="D30" s="30"/>
      <c r="E30" s="30">
        <f t="shared" si="0"/>
        <v>0</v>
      </c>
    </row>
    <row r="31" spans="1:5" ht="15">
      <c r="A31" s="29" t="s">
        <v>44</v>
      </c>
      <c r="B31" s="30"/>
      <c r="C31" s="30"/>
      <c r="D31" s="30"/>
      <c r="E31" s="30">
        <f t="shared" si="0"/>
        <v>0</v>
      </c>
    </row>
    <row r="32" spans="1:5" ht="15">
      <c r="A32" s="32" t="s">
        <v>42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51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52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6"/>
      <c r="B35" s="97"/>
      <c r="C35" s="97"/>
      <c r="D35" s="97"/>
      <c r="E35" s="97"/>
    </row>
    <row r="36" spans="1:5" s="35" customFormat="1" ht="27.75" customHeight="1">
      <c r="A36" s="322" t="s">
        <v>398</v>
      </c>
      <c r="B36" s="322"/>
      <c r="C36" s="322"/>
      <c r="D36" s="322"/>
      <c r="E36" s="322"/>
    </row>
    <row r="37" ht="18.75" customHeight="1"/>
    <row r="38" ht="15">
      <c r="A38" s="98" t="s">
        <v>399</v>
      </c>
    </row>
    <row r="39" spans="1:3" ht="15">
      <c r="A39" s="38" t="s">
        <v>123</v>
      </c>
      <c r="C39" s="64"/>
    </row>
    <row r="40" ht="15">
      <c r="C40" s="64" t="s">
        <v>124</v>
      </c>
    </row>
    <row r="41" ht="15">
      <c r="C41" s="64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B58" sqref="B58:C59"/>
    </sheetView>
  </sheetViews>
  <sheetFormatPr defaultColWidth="9.140625" defaultRowHeight="15"/>
  <cols>
    <col min="1" max="1" width="3.28125" style="0" customWidth="1"/>
    <col min="4" max="4" width="10.8515625" style="0" customWidth="1"/>
    <col min="5" max="5" width="3.57421875" style="0" customWidth="1"/>
    <col min="6" max="6" width="10.7109375" style="0" customWidth="1"/>
    <col min="7" max="7" width="3.7109375" style="0" customWidth="1"/>
    <col min="8" max="8" width="12.00390625" style="0" customWidth="1"/>
    <col min="9" max="9" width="17.28125" style="0" customWidth="1"/>
    <col min="10" max="10" width="9.8515625" style="0" customWidth="1"/>
    <col min="11" max="11" width="9.7109375" style="0" customWidth="1"/>
    <col min="14" max="14" width="9.7109375" style="0" bestFit="1" customWidth="1"/>
  </cols>
  <sheetData>
    <row r="1" spans="1:11" s="168" customFormat="1" ht="40.5" customHeight="1">
      <c r="A1" s="272" t="s">
        <v>633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168" customFormat="1" ht="18.75">
      <c r="A2" s="273" t="s">
        <v>592</v>
      </c>
      <c r="B2" s="273"/>
      <c r="C2" s="273"/>
      <c r="D2" s="273"/>
      <c r="E2" s="273"/>
      <c r="F2" s="273"/>
      <c r="G2" s="273"/>
      <c r="H2" s="273"/>
      <c r="I2" s="273"/>
      <c r="J2" s="273"/>
      <c r="K2" s="176"/>
    </row>
    <row r="3" spans="1:11" s="168" customFormat="1" ht="18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6"/>
    </row>
    <row r="4" spans="1:11" s="168" customFormat="1" ht="19.5">
      <c r="A4" s="151" t="s">
        <v>574</v>
      </c>
      <c r="B4" s="151"/>
      <c r="C4" s="151"/>
      <c r="D4" s="151"/>
      <c r="E4" s="151"/>
      <c r="F4" s="152"/>
      <c r="G4" s="151"/>
      <c r="H4" s="151"/>
      <c r="I4" s="151"/>
      <c r="J4" s="177"/>
      <c r="K4" s="176"/>
    </row>
    <row r="5" spans="1:11" s="168" customFormat="1" ht="18.75">
      <c r="A5" s="143"/>
      <c r="B5" s="143"/>
      <c r="C5" s="143"/>
      <c r="D5" s="143"/>
      <c r="E5" s="143"/>
      <c r="F5" s="144"/>
      <c r="G5" s="143"/>
      <c r="H5" s="143"/>
      <c r="I5" s="143"/>
      <c r="J5" s="177"/>
      <c r="K5" s="176"/>
    </row>
    <row r="6" spans="2:11" s="168" customFormat="1" ht="18.75">
      <c r="B6" s="2" t="s">
        <v>616</v>
      </c>
      <c r="C6" s="214"/>
      <c r="D6" s="214"/>
      <c r="E6" s="214"/>
      <c r="F6" s="215"/>
      <c r="G6" s="214"/>
      <c r="H6" s="214"/>
      <c r="I6" s="214"/>
      <c r="J6" s="177"/>
      <c r="K6" s="176"/>
    </row>
    <row r="7" spans="2:11" s="168" customFormat="1" ht="18.75">
      <c r="B7" s="143"/>
      <c r="C7" s="216" t="s">
        <v>617</v>
      </c>
      <c r="D7" s="216"/>
      <c r="E7" s="216"/>
      <c r="F7" s="190"/>
      <c r="G7" s="216"/>
      <c r="H7" s="216"/>
      <c r="I7" s="190">
        <v>882500</v>
      </c>
      <c r="J7" s="177"/>
      <c r="K7" s="176"/>
    </row>
    <row r="8" spans="2:11" s="168" customFormat="1" ht="18.75" customHeight="1">
      <c r="B8" s="147"/>
      <c r="C8" s="222" t="s">
        <v>625</v>
      </c>
      <c r="D8" s="216"/>
      <c r="E8" s="216"/>
      <c r="F8" s="190"/>
      <c r="G8" s="216"/>
      <c r="H8" s="216"/>
      <c r="I8" s="190">
        <v>78000</v>
      </c>
      <c r="J8" s="177"/>
      <c r="K8" s="176"/>
    </row>
    <row r="9" spans="2:11" s="168" customFormat="1" ht="18.75" customHeight="1">
      <c r="B9" s="147"/>
      <c r="C9" s="222" t="s">
        <v>626</v>
      </c>
      <c r="D9" s="218"/>
      <c r="E9" s="218"/>
      <c r="F9" s="201"/>
      <c r="G9" s="218"/>
      <c r="H9" s="218"/>
      <c r="I9" s="201">
        <v>320040</v>
      </c>
      <c r="J9" s="177"/>
      <c r="K9" s="176"/>
    </row>
    <row r="10" spans="2:11" s="168" customFormat="1" ht="18.75" customHeight="1">
      <c r="B10" s="185" t="s">
        <v>638</v>
      </c>
      <c r="C10" s="223"/>
      <c r="D10" s="185"/>
      <c r="E10" s="185"/>
      <c r="F10" s="186"/>
      <c r="G10" s="185"/>
      <c r="H10" s="185"/>
      <c r="I10" s="186"/>
      <c r="J10" s="177"/>
      <c r="K10" s="176"/>
    </row>
    <row r="11" spans="2:11" s="168" customFormat="1" ht="18.75" customHeight="1">
      <c r="B11" s="147"/>
      <c r="C11" s="217" t="s">
        <v>637</v>
      </c>
      <c r="D11" s="216"/>
      <c r="E11" s="216"/>
      <c r="F11" s="190"/>
      <c r="G11" s="216"/>
      <c r="H11" s="216"/>
      <c r="I11" s="190">
        <v>7000</v>
      </c>
      <c r="J11" s="177"/>
      <c r="K11" s="176"/>
    </row>
    <row r="12" spans="1:11" s="168" customFormat="1" ht="18.75">
      <c r="A12" s="154"/>
      <c r="B12" s="216" t="s">
        <v>619</v>
      </c>
      <c r="C12" s="218"/>
      <c r="D12" s="218"/>
      <c r="E12" s="218"/>
      <c r="F12" s="201"/>
      <c r="G12" s="218"/>
      <c r="H12" s="218"/>
      <c r="I12" s="201">
        <v>7752</v>
      </c>
      <c r="J12" s="177"/>
      <c r="K12" s="176"/>
    </row>
    <row r="13" spans="1:11" s="168" customFormat="1" ht="18.75">
      <c r="A13" s="154"/>
      <c r="B13" s="185"/>
      <c r="C13" s="185"/>
      <c r="D13" s="193" t="s">
        <v>623</v>
      </c>
      <c r="E13" s="193"/>
      <c r="F13" s="245"/>
      <c r="G13" s="193"/>
      <c r="H13" s="193"/>
      <c r="I13" s="245">
        <f>SUM(I7:I12)</f>
        <v>1295292</v>
      </c>
      <c r="J13" s="177"/>
      <c r="K13" s="176"/>
    </row>
    <row r="14" spans="1:11" s="168" customFormat="1" ht="19.5">
      <c r="A14" s="158" t="s">
        <v>575</v>
      </c>
      <c r="B14" s="159"/>
      <c r="C14" s="159"/>
      <c r="D14" s="159"/>
      <c r="E14" s="159"/>
      <c r="F14" s="160"/>
      <c r="G14" s="161"/>
      <c r="H14" s="161"/>
      <c r="I14" s="162"/>
      <c r="J14" s="177"/>
      <c r="K14" s="176"/>
    </row>
    <row r="15" spans="1:11" s="168" customFormat="1" ht="18.75">
      <c r="A15" s="154"/>
      <c r="B15" s="148"/>
      <c r="C15" s="148"/>
      <c r="D15" s="148"/>
      <c r="E15" s="148"/>
      <c r="F15" s="155"/>
      <c r="G15" s="156"/>
      <c r="H15" s="156"/>
      <c r="I15" s="157"/>
      <c r="J15" s="177"/>
      <c r="K15" s="176"/>
    </row>
    <row r="16" spans="2:11" s="168" customFormat="1" ht="18.75">
      <c r="B16" s="225" t="s">
        <v>627</v>
      </c>
      <c r="C16" s="225"/>
      <c r="D16" s="225"/>
      <c r="E16" s="225"/>
      <c r="F16" s="189"/>
      <c r="G16" s="192"/>
      <c r="H16" s="192"/>
      <c r="I16" s="228"/>
      <c r="J16" s="229"/>
      <c r="K16" s="176"/>
    </row>
    <row r="17" spans="2:11" s="168" customFormat="1" ht="18.75">
      <c r="B17" s="220"/>
      <c r="C17" s="217" t="s">
        <v>628</v>
      </c>
      <c r="D17" s="226"/>
      <c r="E17" s="217"/>
      <c r="F17" s="230"/>
      <c r="G17" s="231"/>
      <c r="H17" s="231"/>
      <c r="I17" s="232">
        <v>342900</v>
      </c>
      <c r="J17" s="229"/>
      <c r="K17" s="176"/>
    </row>
    <row r="18" spans="2:11" s="168" customFormat="1" ht="18.75">
      <c r="B18" s="223" t="s">
        <v>639</v>
      </c>
      <c r="C18" s="219"/>
      <c r="D18" s="219"/>
      <c r="E18" s="223"/>
      <c r="F18" s="189"/>
      <c r="G18" s="192"/>
      <c r="H18" s="192"/>
      <c r="I18" s="228"/>
      <c r="J18" s="229"/>
      <c r="K18" s="176"/>
    </row>
    <row r="19" spans="2:11" s="168" customFormat="1" ht="18.75">
      <c r="B19" s="220"/>
      <c r="C19" s="217" t="s">
        <v>640</v>
      </c>
      <c r="D19" s="217"/>
      <c r="E19" s="217"/>
      <c r="F19" s="230"/>
      <c r="G19" s="231"/>
      <c r="H19" s="231"/>
      <c r="I19" s="232">
        <v>10000</v>
      </c>
      <c r="J19" s="229"/>
      <c r="K19" s="176"/>
    </row>
    <row r="20" spans="2:11" s="168" customFormat="1" ht="18.75">
      <c r="B20" s="220"/>
      <c r="C20" s="222" t="s">
        <v>641</v>
      </c>
      <c r="D20" s="222"/>
      <c r="E20" s="222"/>
      <c r="F20" s="233"/>
      <c r="G20" s="234"/>
      <c r="H20" s="234"/>
      <c r="I20" s="235">
        <v>2200</v>
      </c>
      <c r="J20" s="229"/>
      <c r="K20" s="176"/>
    </row>
    <row r="21" spans="2:11" s="168" customFormat="1" ht="18.75">
      <c r="B21" s="223" t="s">
        <v>629</v>
      </c>
      <c r="C21" s="219"/>
      <c r="D21" s="219"/>
      <c r="E21" s="223"/>
      <c r="F21" s="189"/>
      <c r="G21" s="192"/>
      <c r="H21" s="192"/>
      <c r="I21" s="228"/>
      <c r="J21" s="229"/>
      <c r="K21" s="176"/>
    </row>
    <row r="22" spans="2:11" s="168" customFormat="1" ht="18.75">
      <c r="B22" s="220"/>
      <c r="C22" s="217" t="s">
        <v>630</v>
      </c>
      <c r="D22" s="217"/>
      <c r="E22" s="217"/>
      <c r="F22" s="230"/>
      <c r="G22" s="231"/>
      <c r="H22" s="231"/>
      <c r="I22" s="232">
        <v>40000</v>
      </c>
      <c r="J22" s="229"/>
      <c r="K22" s="176"/>
    </row>
    <row r="23" spans="2:11" s="168" customFormat="1" ht="18.75">
      <c r="B23" s="220"/>
      <c r="C23" s="222" t="s">
        <v>631</v>
      </c>
      <c r="D23" s="222"/>
      <c r="E23" s="222"/>
      <c r="F23" s="233"/>
      <c r="G23" s="234"/>
      <c r="H23" s="234"/>
      <c r="I23" s="235">
        <v>10800</v>
      </c>
      <c r="J23" s="229"/>
      <c r="K23" s="176"/>
    </row>
    <row r="24" spans="2:11" s="168" customFormat="1" ht="18.75">
      <c r="B24" s="220" t="s">
        <v>644</v>
      </c>
      <c r="C24" s="217"/>
      <c r="D24" s="217"/>
      <c r="E24" s="217"/>
      <c r="F24" s="230"/>
      <c r="G24" s="231"/>
      <c r="H24" s="231"/>
      <c r="I24" s="232"/>
      <c r="J24" s="229"/>
      <c r="K24" s="176"/>
    </row>
    <row r="25" spans="2:11" s="168" customFormat="1" ht="18.75">
      <c r="B25" s="220"/>
      <c r="C25" s="217" t="s">
        <v>645</v>
      </c>
      <c r="D25" s="217"/>
      <c r="E25" s="217"/>
      <c r="F25" s="230"/>
      <c r="G25" s="231"/>
      <c r="H25" s="231"/>
      <c r="I25" s="232">
        <v>196850</v>
      </c>
      <c r="J25" s="229"/>
      <c r="K25" s="176"/>
    </row>
    <row r="26" spans="2:11" s="168" customFormat="1" ht="18.75">
      <c r="B26" s="220"/>
      <c r="C26" s="217" t="s">
        <v>646</v>
      </c>
      <c r="D26" s="217"/>
      <c r="E26" s="217"/>
      <c r="F26" s="230"/>
      <c r="G26" s="231"/>
      <c r="H26" s="231"/>
      <c r="I26" s="232">
        <v>53150</v>
      </c>
      <c r="J26" s="229"/>
      <c r="K26" s="176"/>
    </row>
    <row r="27" spans="2:11" s="168" customFormat="1" ht="18.75">
      <c r="B27" s="220"/>
      <c r="C27" s="217" t="s">
        <v>647</v>
      </c>
      <c r="D27" s="217"/>
      <c r="E27" s="217"/>
      <c r="F27" s="230"/>
      <c r="G27" s="231"/>
      <c r="H27" s="231"/>
      <c r="I27" s="232">
        <v>118110</v>
      </c>
      <c r="J27" s="229"/>
      <c r="K27" s="176"/>
    </row>
    <row r="28" spans="2:11" s="168" customFormat="1" ht="18.75">
      <c r="B28" s="220"/>
      <c r="C28" s="217" t="s">
        <v>648</v>
      </c>
      <c r="D28" s="217"/>
      <c r="E28" s="217"/>
      <c r="F28" s="230"/>
      <c r="G28" s="231"/>
      <c r="H28" s="231"/>
      <c r="I28" s="232">
        <v>31890</v>
      </c>
      <c r="J28" s="229"/>
      <c r="K28" s="176"/>
    </row>
    <row r="29" spans="2:11" s="168" customFormat="1" ht="18.75">
      <c r="B29" s="220"/>
      <c r="C29" s="217" t="s">
        <v>649</v>
      </c>
      <c r="D29" s="217"/>
      <c r="E29" s="217"/>
      <c r="F29" s="230"/>
      <c r="G29" s="231"/>
      <c r="H29" s="231"/>
      <c r="I29" s="232">
        <v>78740</v>
      </c>
      <c r="J29" s="229"/>
      <c r="K29" s="176"/>
    </row>
    <row r="30" spans="2:11" s="168" customFormat="1" ht="18.75">
      <c r="B30" s="220"/>
      <c r="C30" s="217" t="s">
        <v>650</v>
      </c>
      <c r="D30" s="217"/>
      <c r="E30" s="217"/>
      <c r="F30" s="230"/>
      <c r="G30" s="231"/>
      <c r="H30" s="231"/>
      <c r="I30" s="232">
        <v>21260</v>
      </c>
      <c r="J30" s="229"/>
      <c r="K30" s="176"/>
    </row>
    <row r="31" spans="2:11" s="168" customFormat="1" ht="18.75">
      <c r="B31" s="223" t="s">
        <v>651</v>
      </c>
      <c r="C31" s="219"/>
      <c r="D31" s="219"/>
      <c r="E31" s="223"/>
      <c r="F31" s="189"/>
      <c r="G31" s="192"/>
      <c r="H31" s="192"/>
      <c r="I31" s="228"/>
      <c r="J31" s="229"/>
      <c r="K31" s="176"/>
    </row>
    <row r="32" spans="2:11" s="168" customFormat="1" ht="18.75">
      <c r="B32" s="220"/>
      <c r="C32" s="217" t="s">
        <v>630</v>
      </c>
      <c r="D32" s="217"/>
      <c r="E32" s="217"/>
      <c r="F32" s="230"/>
      <c r="G32" s="231"/>
      <c r="H32" s="231"/>
      <c r="I32" s="232">
        <v>50000</v>
      </c>
      <c r="J32" s="229"/>
      <c r="K32" s="176"/>
    </row>
    <row r="33" spans="2:11" s="168" customFormat="1" ht="18.75">
      <c r="B33" s="220"/>
      <c r="C33" s="222" t="s">
        <v>631</v>
      </c>
      <c r="D33" s="222"/>
      <c r="E33" s="222"/>
      <c r="F33" s="233"/>
      <c r="G33" s="234"/>
      <c r="H33" s="234"/>
      <c r="I33" s="235">
        <v>13500</v>
      </c>
      <c r="J33" s="229"/>
      <c r="K33" s="176"/>
    </row>
    <row r="34" spans="2:11" s="168" customFormat="1" ht="18.75">
      <c r="B34" s="223" t="s">
        <v>653</v>
      </c>
      <c r="C34" s="219"/>
      <c r="D34" s="219"/>
      <c r="E34" s="223"/>
      <c r="F34" s="189"/>
      <c r="G34" s="192"/>
      <c r="H34" s="192"/>
      <c r="I34" s="228"/>
      <c r="J34" s="229"/>
      <c r="K34" s="176"/>
    </row>
    <row r="35" spans="2:11" s="168" customFormat="1" ht="18.75">
      <c r="B35" s="220"/>
      <c r="C35" s="217" t="s">
        <v>630</v>
      </c>
      <c r="D35" s="217"/>
      <c r="E35" s="217"/>
      <c r="F35" s="230"/>
      <c r="G35" s="231"/>
      <c r="H35" s="231"/>
      <c r="I35" s="232">
        <v>256608</v>
      </c>
      <c r="J35" s="229"/>
      <c r="K35" s="176"/>
    </row>
    <row r="36" spans="2:11" s="168" customFormat="1" ht="18.75">
      <c r="B36" s="220"/>
      <c r="C36" s="222" t="s">
        <v>631</v>
      </c>
      <c r="D36" s="222"/>
      <c r="E36" s="222"/>
      <c r="F36" s="233"/>
      <c r="G36" s="234"/>
      <c r="H36" s="234"/>
      <c r="I36" s="235">
        <v>69284</v>
      </c>
      <c r="J36" s="229"/>
      <c r="K36" s="176"/>
    </row>
    <row r="37" spans="2:11" s="168" customFormat="1" ht="18.75">
      <c r="B37" s="185"/>
      <c r="C37" s="185"/>
      <c r="D37" s="193" t="s">
        <v>623</v>
      </c>
      <c r="E37" s="193"/>
      <c r="F37" s="245"/>
      <c r="G37" s="193"/>
      <c r="H37" s="193"/>
      <c r="I37" s="245">
        <f>SUM(I16:I36)</f>
        <v>1295292</v>
      </c>
      <c r="J37" s="229"/>
      <c r="K37" s="176"/>
    </row>
    <row r="38" spans="2:11" s="168" customFormat="1" ht="18.75">
      <c r="B38" s="185"/>
      <c r="C38" s="185"/>
      <c r="D38" s="185"/>
      <c r="E38" s="185"/>
      <c r="F38" s="186"/>
      <c r="G38" s="185"/>
      <c r="H38" s="185"/>
      <c r="I38" s="186"/>
      <c r="J38" s="229"/>
      <c r="K38" s="176"/>
    </row>
    <row r="39" spans="1:11" s="168" customFormat="1" ht="18.75">
      <c r="A39" s="227" t="s">
        <v>642</v>
      </c>
      <c r="B39" s="169"/>
      <c r="C39" s="170"/>
      <c r="D39" s="170"/>
      <c r="E39" s="170"/>
      <c r="F39" s="171"/>
      <c r="G39" s="169"/>
      <c r="H39" s="172"/>
      <c r="I39" s="173"/>
      <c r="J39" s="229"/>
      <c r="K39" s="176"/>
    </row>
    <row r="40" spans="1:11" s="168" customFormat="1" ht="18.75">
      <c r="A40"/>
      <c r="B40"/>
      <c r="C40"/>
      <c r="D40"/>
      <c r="E40"/>
      <c r="F40" s="41"/>
      <c r="G40"/>
      <c r="H40"/>
      <c r="I40"/>
      <c r="J40" s="229"/>
      <c r="K40" s="176"/>
    </row>
    <row r="41" spans="2:11" s="168" customFormat="1" ht="18.75">
      <c r="B41" s="169"/>
      <c r="C41" s="170"/>
      <c r="D41" s="170"/>
      <c r="E41" s="170"/>
      <c r="F41" s="171"/>
      <c r="G41" s="274" t="s">
        <v>578</v>
      </c>
      <c r="H41" s="274"/>
      <c r="I41" s="274"/>
      <c r="J41" s="229"/>
      <c r="K41" s="176"/>
    </row>
    <row r="42" spans="2:11" s="168" customFormat="1" ht="18.75">
      <c r="B42" s="169"/>
      <c r="C42" s="170"/>
      <c r="D42" s="170"/>
      <c r="E42" s="170"/>
      <c r="F42" s="171"/>
      <c r="G42" s="274" t="s">
        <v>87</v>
      </c>
      <c r="H42" s="274"/>
      <c r="I42" s="274"/>
      <c r="J42" s="229"/>
      <c r="K42" s="176"/>
    </row>
    <row r="43" spans="1:11" s="168" customFormat="1" ht="18.75">
      <c r="A43"/>
      <c r="B43"/>
      <c r="C43"/>
      <c r="D43"/>
      <c r="E43"/>
      <c r="F43"/>
      <c r="G43"/>
      <c r="H43"/>
      <c r="I43"/>
      <c r="J43" s="229"/>
      <c r="K43" s="176"/>
    </row>
    <row r="44" spans="1:11" s="168" customFormat="1" ht="18.75">
      <c r="A44" s="154"/>
      <c r="B44" s="148"/>
      <c r="C44" s="148"/>
      <c r="D44" s="148"/>
      <c r="E44" s="148"/>
      <c r="F44" s="155"/>
      <c r="G44" s="156"/>
      <c r="H44" s="156"/>
      <c r="I44" s="156"/>
      <c r="J44" s="177"/>
      <c r="K44" s="176"/>
    </row>
    <row r="45" spans="1:11" s="168" customFormat="1" ht="18.75">
      <c r="A45" s="277" t="s">
        <v>571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</row>
    <row r="46" spans="1:11" s="168" customFormat="1" ht="18.75">
      <c r="A46" s="277" t="s">
        <v>572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</row>
    <row r="47" spans="1:11" s="168" customFormat="1" ht="18.75">
      <c r="A47" s="277" t="s">
        <v>634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</row>
    <row r="48" spans="1:11" s="168" customFormat="1" ht="18.75">
      <c r="A48" s="140"/>
      <c r="B48" s="140"/>
      <c r="C48" s="140"/>
      <c r="D48" s="140"/>
      <c r="E48" s="140"/>
      <c r="F48" s="140"/>
      <c r="G48" s="140" t="s">
        <v>573</v>
      </c>
      <c r="H48" s="140"/>
      <c r="I48" s="141"/>
      <c r="J48" s="244"/>
      <c r="K48" s="244"/>
    </row>
    <row r="49" spans="1:11" ht="18.75">
      <c r="A49" s="237" t="s">
        <v>574</v>
      </c>
      <c r="B49" s="237"/>
      <c r="C49" s="237"/>
      <c r="D49" s="237"/>
      <c r="E49" s="237"/>
      <c r="F49" s="238"/>
      <c r="G49" s="237"/>
      <c r="H49" s="237"/>
      <c r="I49" s="237"/>
      <c r="J49" s="146"/>
      <c r="K49" s="143"/>
    </row>
    <row r="50" spans="1:11" s="168" customFormat="1" ht="19.5">
      <c r="A50" s="227"/>
      <c r="B50" s="2" t="s">
        <v>616</v>
      </c>
      <c r="C50" s="214"/>
      <c r="D50" s="214"/>
      <c r="E50" s="214"/>
      <c r="F50" s="215"/>
      <c r="G50" s="214"/>
      <c r="H50" s="214"/>
      <c r="I50" s="214"/>
      <c r="J50" s="151"/>
      <c r="K50" s="152"/>
    </row>
    <row r="51" spans="1:11" s="168" customFormat="1" ht="18.75" customHeight="1">
      <c r="A51" s="227"/>
      <c r="B51" s="185"/>
      <c r="C51" s="217" t="s">
        <v>618</v>
      </c>
      <c r="D51" s="216"/>
      <c r="E51" s="216"/>
      <c r="F51" s="190"/>
      <c r="G51" s="216"/>
      <c r="H51" s="216"/>
      <c r="I51" s="190">
        <v>56500</v>
      </c>
      <c r="J51" s="151"/>
      <c r="K51" s="152"/>
    </row>
    <row r="52" spans="1:11" s="168" customFormat="1" ht="19.5">
      <c r="A52" s="227"/>
      <c r="B52" s="185" t="s">
        <v>635</v>
      </c>
      <c r="C52" s="223"/>
      <c r="D52" s="185"/>
      <c r="E52" s="185"/>
      <c r="F52" s="186"/>
      <c r="G52" s="185"/>
      <c r="H52" s="185"/>
      <c r="I52" s="186"/>
      <c r="J52" s="151"/>
      <c r="K52" s="152"/>
    </row>
    <row r="53" spans="1:11" s="168" customFormat="1" ht="19.5">
      <c r="A53" s="191"/>
      <c r="C53" s="216" t="s">
        <v>636</v>
      </c>
      <c r="D53" s="216"/>
      <c r="E53" s="216"/>
      <c r="F53" s="190"/>
      <c r="G53" s="216"/>
      <c r="H53" s="216"/>
      <c r="I53" s="190">
        <v>13000</v>
      </c>
      <c r="J53" s="151"/>
      <c r="K53" s="152"/>
    </row>
    <row r="54" spans="1:11" s="168" customFormat="1" ht="19.5">
      <c r="A54" s="191"/>
      <c r="C54" s="185"/>
      <c r="D54" s="185" t="s">
        <v>623</v>
      </c>
      <c r="E54" s="185"/>
      <c r="F54" s="186"/>
      <c r="G54" s="185"/>
      <c r="H54" s="185"/>
      <c r="I54" s="186">
        <f>SUM(I51:I53)</f>
        <v>69500</v>
      </c>
      <c r="J54" s="151"/>
      <c r="K54" s="152"/>
    </row>
    <row r="55" spans="1:11" ht="19.5">
      <c r="A55" s="239" t="s">
        <v>575</v>
      </c>
      <c r="B55" s="240"/>
      <c r="C55" s="240"/>
      <c r="D55" s="240"/>
      <c r="E55" s="240"/>
      <c r="F55" s="241"/>
      <c r="G55" s="242"/>
      <c r="H55" s="242"/>
      <c r="I55" s="243"/>
      <c r="J55" s="151"/>
      <c r="K55" s="152"/>
    </row>
    <row r="56" spans="1:11" ht="19.5">
      <c r="A56" s="191"/>
      <c r="B56" s="219" t="s">
        <v>621</v>
      </c>
      <c r="C56" s="219"/>
      <c r="D56" s="219"/>
      <c r="E56" s="219"/>
      <c r="F56" s="219"/>
      <c r="G56" s="219"/>
      <c r="H56" s="219"/>
      <c r="I56" s="219"/>
      <c r="J56" s="151"/>
      <c r="K56" s="152"/>
    </row>
    <row r="57" spans="1:10" ht="18.75" customHeight="1">
      <c r="A57" s="227"/>
      <c r="B57" s="220"/>
      <c r="C57" s="223" t="s">
        <v>622</v>
      </c>
      <c r="D57" s="223"/>
      <c r="E57" s="223"/>
      <c r="F57" s="223"/>
      <c r="G57" s="223"/>
      <c r="H57" s="223"/>
      <c r="I57" s="224">
        <v>56500</v>
      </c>
      <c r="J57" s="184"/>
    </row>
    <row r="58" spans="1:10" ht="18.75" customHeight="1">
      <c r="A58" s="227"/>
      <c r="B58" s="225" t="s">
        <v>627</v>
      </c>
      <c r="C58" s="225"/>
      <c r="D58" s="225"/>
      <c r="E58" s="225"/>
      <c r="F58" s="189"/>
      <c r="G58" s="192"/>
      <c r="H58" s="192"/>
      <c r="I58" s="228"/>
      <c r="J58" s="175"/>
    </row>
    <row r="59" spans="1:9" ht="15.75">
      <c r="A59" s="227"/>
      <c r="B59" s="220"/>
      <c r="C59" s="222" t="s">
        <v>632</v>
      </c>
      <c r="D59" s="236"/>
      <c r="E59" s="222"/>
      <c r="F59" s="233"/>
      <c r="G59" s="234"/>
      <c r="H59" s="234"/>
      <c r="I59" s="235">
        <v>13000</v>
      </c>
    </row>
    <row r="60" spans="1:9" ht="15.75">
      <c r="A60" s="188"/>
      <c r="B60" s="188"/>
      <c r="C60" s="188"/>
      <c r="D60" s="185" t="s">
        <v>623</v>
      </c>
      <c r="E60" s="185"/>
      <c r="F60" s="186"/>
      <c r="G60" s="185"/>
      <c r="H60" s="185"/>
      <c r="I60" s="186">
        <f>SUM(I57:I59)</f>
        <v>69500</v>
      </c>
    </row>
    <row r="61" spans="1:9" ht="15.75">
      <c r="A61" s="188"/>
      <c r="B61" s="188"/>
      <c r="C61" s="188"/>
      <c r="D61" s="188"/>
      <c r="E61" s="188"/>
      <c r="F61" s="188"/>
      <c r="G61" s="188"/>
      <c r="H61" s="188"/>
      <c r="I61" s="188"/>
    </row>
    <row r="63" spans="1:9" ht="18.75">
      <c r="A63" s="227" t="s">
        <v>643</v>
      </c>
      <c r="B63" s="169"/>
      <c r="C63" s="170"/>
      <c r="D63" s="170"/>
      <c r="E63" s="170"/>
      <c r="F63" s="171"/>
      <c r="G63" s="169"/>
      <c r="H63" s="172"/>
      <c r="I63" s="173"/>
    </row>
    <row r="64" ht="15">
      <c r="F64" s="41"/>
    </row>
    <row r="65" spans="1:9" ht="18.75">
      <c r="A65" s="168"/>
      <c r="B65" s="169"/>
      <c r="C65" s="170"/>
      <c r="D65" s="170"/>
      <c r="E65" s="170"/>
      <c r="F65" s="171"/>
      <c r="G65" s="274" t="s">
        <v>578</v>
      </c>
      <c r="H65" s="274"/>
      <c r="I65" s="274"/>
    </row>
    <row r="66" spans="1:9" ht="18.75">
      <c r="A66" s="168"/>
      <c r="B66" s="169"/>
      <c r="C66" s="170"/>
      <c r="D66" s="170"/>
      <c r="E66" s="170"/>
      <c r="F66" s="171"/>
      <c r="G66" s="274" t="s">
        <v>87</v>
      </c>
      <c r="H66" s="274"/>
      <c r="I66" s="274"/>
    </row>
  </sheetData>
  <sheetProtection/>
  <mergeCells count="9">
    <mergeCell ref="A1:K1"/>
    <mergeCell ref="A2:J2"/>
    <mergeCell ref="G65:I65"/>
    <mergeCell ref="G66:I66"/>
    <mergeCell ref="A45:K45"/>
    <mergeCell ref="A46:K46"/>
    <mergeCell ref="A47:K47"/>
    <mergeCell ref="G41:I41"/>
    <mergeCell ref="G42:I42"/>
  </mergeCells>
  <printOptions horizontalCentered="1"/>
  <pageMargins left="0.7086614173228347" right="0.7086614173228347" top="0.63" bottom="0.52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40">
      <selection activeCell="B26" sqref="B26:E26"/>
    </sheetView>
  </sheetViews>
  <sheetFormatPr defaultColWidth="9.140625" defaultRowHeight="15"/>
  <cols>
    <col min="1" max="1" width="3.28125" style="0" customWidth="1"/>
    <col min="4" max="4" width="10.8515625" style="0" customWidth="1"/>
    <col min="5" max="5" width="3.57421875" style="0" customWidth="1"/>
    <col min="6" max="6" width="10.7109375" style="0" customWidth="1"/>
    <col min="7" max="7" width="3.7109375" style="0" customWidth="1"/>
    <col min="9" max="9" width="19.57421875" style="0" customWidth="1"/>
    <col min="10" max="10" width="9.8515625" style="0" customWidth="1"/>
    <col min="11" max="11" width="9.7109375" style="0" customWidth="1"/>
  </cols>
  <sheetData>
    <row r="1" spans="1:11" s="168" customFormat="1" ht="40.5" customHeight="1">
      <c r="A1" s="272" t="s">
        <v>601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168" customFormat="1" ht="18.75">
      <c r="A2" s="273" t="s">
        <v>592</v>
      </c>
      <c r="B2" s="273"/>
      <c r="C2" s="273"/>
      <c r="D2" s="273"/>
      <c r="E2" s="273"/>
      <c r="F2" s="273"/>
      <c r="G2" s="273"/>
      <c r="H2" s="273"/>
      <c r="I2" s="273"/>
      <c r="J2" s="273"/>
      <c r="K2" s="176"/>
    </row>
    <row r="3" spans="1:11" s="168" customFormat="1" ht="18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6"/>
    </row>
    <row r="4" spans="1:11" s="168" customFormat="1" ht="19.5">
      <c r="A4" s="151" t="s">
        <v>574</v>
      </c>
      <c r="B4" s="151"/>
      <c r="C4" s="151"/>
      <c r="D4" s="151"/>
      <c r="E4" s="151"/>
      <c r="F4" s="152"/>
      <c r="G4" s="151"/>
      <c r="H4" s="151"/>
      <c r="I4" s="151"/>
      <c r="J4" s="177"/>
      <c r="K4" s="176"/>
    </row>
    <row r="5" spans="1:11" s="168" customFormat="1" ht="18.75">
      <c r="A5" s="143"/>
      <c r="B5" s="143"/>
      <c r="C5" s="143"/>
      <c r="D5" s="143"/>
      <c r="E5" s="143"/>
      <c r="F5" s="144"/>
      <c r="G5" s="143"/>
      <c r="H5" s="143"/>
      <c r="I5" s="143"/>
      <c r="J5" s="177"/>
      <c r="K5" s="176"/>
    </row>
    <row r="6" spans="2:11" s="168" customFormat="1" ht="18.75">
      <c r="B6" s="149" t="s">
        <v>576</v>
      </c>
      <c r="C6" s="149"/>
      <c r="D6" s="149"/>
      <c r="E6" s="149"/>
      <c r="F6" s="150"/>
      <c r="G6" s="149"/>
      <c r="H6" s="149"/>
      <c r="I6" s="150">
        <v>-29889</v>
      </c>
      <c r="J6" s="177"/>
      <c r="K6" s="176"/>
    </row>
    <row r="7" spans="2:11" s="168" customFormat="1" ht="18.75">
      <c r="B7" s="147" t="s">
        <v>609</v>
      </c>
      <c r="C7" s="147"/>
      <c r="D7" s="147"/>
      <c r="E7" s="147"/>
      <c r="F7" s="209"/>
      <c r="G7" s="147"/>
      <c r="H7" s="147"/>
      <c r="I7" s="209"/>
      <c r="J7" s="177"/>
      <c r="K7" s="176"/>
    </row>
    <row r="8" spans="2:11" s="168" customFormat="1" ht="18.75" customHeight="1">
      <c r="B8" s="279" t="s">
        <v>610</v>
      </c>
      <c r="C8" s="279"/>
      <c r="D8" s="279"/>
      <c r="E8" s="279"/>
      <c r="F8" s="279"/>
      <c r="G8" s="279"/>
      <c r="H8" s="279"/>
      <c r="I8" s="167">
        <v>250000</v>
      </c>
      <c r="J8" s="177"/>
      <c r="K8" s="176"/>
    </row>
    <row r="9" spans="1:11" s="168" customFormat="1" ht="18.75">
      <c r="A9" s="154"/>
      <c r="B9" s="148"/>
      <c r="C9" s="148"/>
      <c r="D9" s="148"/>
      <c r="E9" s="148"/>
      <c r="F9" s="155"/>
      <c r="G9" s="156"/>
      <c r="H9" s="156"/>
      <c r="I9" s="157"/>
      <c r="J9" s="177"/>
      <c r="K9" s="176"/>
    </row>
    <row r="10" spans="1:11" s="168" customFormat="1" ht="19.5">
      <c r="A10" s="158" t="s">
        <v>575</v>
      </c>
      <c r="B10" s="159"/>
      <c r="C10" s="159"/>
      <c r="D10" s="159"/>
      <c r="E10" s="159"/>
      <c r="F10" s="160"/>
      <c r="G10" s="161"/>
      <c r="H10" s="161"/>
      <c r="I10" s="162"/>
      <c r="J10" s="177"/>
      <c r="K10" s="176"/>
    </row>
    <row r="11" spans="1:11" s="168" customFormat="1" ht="18.75">
      <c r="A11" s="154"/>
      <c r="B11" s="148"/>
      <c r="C11" s="148"/>
      <c r="D11" s="148"/>
      <c r="E11" s="148"/>
      <c r="F11" s="155"/>
      <c r="G11" s="156"/>
      <c r="H11" s="156"/>
      <c r="I11" s="157"/>
      <c r="J11" s="177"/>
      <c r="K11" s="176"/>
    </row>
    <row r="12" spans="2:11" s="168" customFormat="1" ht="18.75">
      <c r="B12" s="163" t="s">
        <v>577</v>
      </c>
      <c r="C12" s="164"/>
      <c r="D12" s="164"/>
      <c r="E12" s="164"/>
      <c r="F12" s="165"/>
      <c r="G12" s="166"/>
      <c r="H12" s="166"/>
      <c r="I12" s="167">
        <v>-29889</v>
      </c>
      <c r="J12" s="177"/>
      <c r="K12" s="176"/>
    </row>
    <row r="13" spans="2:11" s="168" customFormat="1" ht="18.75">
      <c r="B13" s="284" t="s">
        <v>90</v>
      </c>
      <c r="C13" s="284"/>
      <c r="D13" s="284"/>
      <c r="E13" s="284"/>
      <c r="F13" s="155"/>
      <c r="G13" s="156"/>
      <c r="H13" s="156"/>
      <c r="I13" s="210"/>
      <c r="J13" s="177"/>
      <c r="K13" s="176"/>
    </row>
    <row r="14" spans="2:11" s="168" customFormat="1" ht="18.75">
      <c r="B14" s="285" t="s">
        <v>608</v>
      </c>
      <c r="C14" s="286"/>
      <c r="D14" s="286"/>
      <c r="E14" s="286"/>
      <c r="F14" s="165"/>
      <c r="G14" s="166"/>
      <c r="H14" s="166"/>
      <c r="I14" s="167">
        <v>196850</v>
      </c>
      <c r="J14" s="177"/>
      <c r="K14" s="176"/>
    </row>
    <row r="15" spans="2:11" s="168" customFormat="1" ht="18.75">
      <c r="B15" s="285" t="s">
        <v>607</v>
      </c>
      <c r="C15" s="286"/>
      <c r="D15" s="286"/>
      <c r="E15" s="286"/>
      <c r="F15" s="165"/>
      <c r="G15" s="166"/>
      <c r="H15" s="166"/>
      <c r="I15" s="167">
        <v>53150</v>
      </c>
      <c r="J15" s="177"/>
      <c r="K15" s="176"/>
    </row>
    <row r="16" spans="1:11" s="168" customFormat="1" ht="18.75">
      <c r="A16" s="154"/>
      <c r="B16" s="148"/>
      <c r="C16" s="148"/>
      <c r="D16" s="148"/>
      <c r="E16" s="148"/>
      <c r="F16" s="155"/>
      <c r="G16" s="156"/>
      <c r="H16" s="156"/>
      <c r="I16" s="156"/>
      <c r="J16" s="177"/>
      <c r="K16" s="176"/>
    </row>
    <row r="17" spans="1:11" ht="18.75">
      <c r="A17" s="145" t="s">
        <v>579</v>
      </c>
      <c r="B17" s="145"/>
      <c r="C17" s="145"/>
      <c r="D17" s="145"/>
      <c r="E17" s="145"/>
      <c r="F17" s="145"/>
      <c r="G17" s="145"/>
      <c r="H17" s="145"/>
      <c r="I17" s="145"/>
      <c r="J17" s="146"/>
      <c r="K17" s="143"/>
    </row>
    <row r="18" spans="1:11" ht="19.5">
      <c r="A18" s="151"/>
      <c r="B18" s="151"/>
      <c r="C18" s="151"/>
      <c r="D18" s="151"/>
      <c r="E18" s="151"/>
      <c r="F18" s="151"/>
      <c r="G18" s="151"/>
      <c r="H18" s="151"/>
      <c r="I18" s="151"/>
      <c r="J18" s="152"/>
      <c r="K18" s="143"/>
    </row>
    <row r="19" spans="1:11" s="168" customFormat="1" ht="19.5">
      <c r="A19" s="178"/>
      <c r="B19" s="151" t="s">
        <v>580</v>
      </c>
      <c r="C19" s="151"/>
      <c r="D19" s="151"/>
      <c r="E19" s="151"/>
      <c r="F19" s="152"/>
      <c r="G19" s="152"/>
      <c r="H19" s="151" t="s">
        <v>589</v>
      </c>
      <c r="I19" s="151"/>
      <c r="J19" s="151"/>
      <c r="K19" s="152"/>
    </row>
    <row r="20" spans="1:11" s="168" customFormat="1" ht="19.5">
      <c r="A20" s="178" t="s">
        <v>575</v>
      </c>
      <c r="B20"/>
      <c r="C20" s="151"/>
      <c r="D20" s="151"/>
      <c r="E20" s="151"/>
      <c r="F20" s="179"/>
      <c r="G20" s="179"/>
      <c r="H20" s="147"/>
      <c r="I20" s="147"/>
      <c r="J20" s="147"/>
      <c r="K20" s="152"/>
    </row>
    <row r="21" spans="1:11" s="168" customFormat="1" ht="37.5" customHeight="1">
      <c r="A21" s="143"/>
      <c r="B21" s="278" t="s">
        <v>599</v>
      </c>
      <c r="C21" s="278"/>
      <c r="D21" s="278"/>
      <c r="E21" s="278"/>
      <c r="F21" s="197"/>
      <c r="G21" s="189"/>
      <c r="H21" s="275" t="s">
        <v>597</v>
      </c>
      <c r="I21" s="275"/>
      <c r="J21" s="275"/>
      <c r="K21" s="186"/>
    </row>
    <row r="22" spans="1:11" s="168" customFormat="1" ht="18.75">
      <c r="A22" s="143"/>
      <c r="B22" s="271" t="s">
        <v>600</v>
      </c>
      <c r="C22" s="270"/>
      <c r="D22" s="270"/>
      <c r="E22" s="270"/>
      <c r="F22" s="194">
        <v>30000</v>
      </c>
      <c r="G22" s="189"/>
      <c r="H22" s="280" t="s">
        <v>594</v>
      </c>
      <c r="I22" s="281"/>
      <c r="J22" s="281"/>
      <c r="K22" s="190">
        <v>10000</v>
      </c>
    </row>
    <row r="23" spans="1:11" s="168" customFormat="1" ht="37.5" customHeight="1">
      <c r="A23" s="154"/>
      <c r="B23" s="148"/>
      <c r="C23" s="148"/>
      <c r="D23" s="148"/>
      <c r="E23" s="148"/>
      <c r="F23" s="155"/>
      <c r="G23" s="156"/>
      <c r="H23" s="275" t="s">
        <v>599</v>
      </c>
      <c r="I23" s="275"/>
      <c r="J23" s="275"/>
      <c r="K23" s="186"/>
    </row>
    <row r="24" spans="1:11" s="168" customFormat="1" ht="37.5" customHeight="1">
      <c r="A24" s="154"/>
      <c r="B24" s="148"/>
      <c r="C24" s="148"/>
      <c r="D24" s="148"/>
      <c r="E24" s="148"/>
      <c r="F24" s="155"/>
      <c r="G24" s="156"/>
      <c r="H24" s="280" t="s">
        <v>598</v>
      </c>
      <c r="I24" s="281"/>
      <c r="J24" s="281"/>
      <c r="K24" s="221">
        <v>20000</v>
      </c>
    </row>
    <row r="25" spans="1:11" s="168" customFormat="1" ht="37.5" customHeight="1">
      <c r="A25" s="143"/>
      <c r="B25" s="278" t="s">
        <v>90</v>
      </c>
      <c r="C25" s="278"/>
      <c r="D25" s="278"/>
      <c r="E25" s="278"/>
      <c r="F25" s="197"/>
      <c r="G25" s="189"/>
      <c r="H25" s="275" t="s">
        <v>90</v>
      </c>
      <c r="I25" s="275"/>
      <c r="J25" s="275"/>
      <c r="K25" s="186"/>
    </row>
    <row r="26" spans="1:11" s="168" customFormat="1" ht="18.75">
      <c r="A26" s="143"/>
      <c r="B26" s="271" t="s">
        <v>605</v>
      </c>
      <c r="C26" s="270"/>
      <c r="D26" s="270"/>
      <c r="E26" s="270"/>
      <c r="F26" s="194">
        <v>861024</v>
      </c>
      <c r="G26" s="189"/>
      <c r="H26" s="280" t="s">
        <v>606</v>
      </c>
      <c r="I26" s="281"/>
      <c r="J26" s="281"/>
      <c r="K26" s="194">
        <v>861024</v>
      </c>
    </row>
    <row r="27" spans="1:11" s="168" customFormat="1" ht="18.75">
      <c r="A27" s="154"/>
      <c r="B27" s="148"/>
      <c r="C27" s="148"/>
      <c r="D27" s="148"/>
      <c r="E27" s="148"/>
      <c r="F27" s="155"/>
      <c r="G27" s="156"/>
      <c r="H27" s="156"/>
      <c r="I27" s="156"/>
      <c r="J27" s="177"/>
      <c r="K27" s="176"/>
    </row>
    <row r="28" spans="1:11" s="168" customFormat="1" ht="20.25">
      <c r="A28" s="282" t="s">
        <v>571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</row>
    <row r="29" spans="1:11" s="168" customFormat="1" ht="18.75">
      <c r="A29" s="277" t="s">
        <v>572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11" s="168" customFormat="1" ht="18.75">
      <c r="A30" s="277" t="s">
        <v>590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</row>
    <row r="31" spans="1:11" s="168" customFormat="1" ht="18.75">
      <c r="A31" s="140"/>
      <c r="B31" s="140"/>
      <c r="C31" s="140"/>
      <c r="D31" s="140"/>
      <c r="E31" s="140"/>
      <c r="F31" s="140"/>
      <c r="G31" s="142" t="s">
        <v>573</v>
      </c>
      <c r="H31" s="140"/>
      <c r="I31" s="141"/>
      <c r="J31"/>
      <c r="K31"/>
    </row>
    <row r="32" spans="1:9" ht="18.75">
      <c r="A32" s="143"/>
      <c r="B32" s="143"/>
      <c r="C32" s="143"/>
      <c r="D32" s="143"/>
      <c r="E32" s="143"/>
      <c r="F32" s="143"/>
      <c r="G32" s="143"/>
      <c r="H32" s="143"/>
      <c r="I32" s="144"/>
    </row>
    <row r="33" spans="1:11" ht="18.75">
      <c r="A33" s="145" t="s">
        <v>579</v>
      </c>
      <c r="B33" s="145"/>
      <c r="C33" s="145"/>
      <c r="D33" s="145"/>
      <c r="E33" s="145"/>
      <c r="F33" s="145"/>
      <c r="G33" s="145"/>
      <c r="H33" s="145"/>
      <c r="I33" s="145"/>
      <c r="J33" s="146"/>
      <c r="K33" s="143"/>
    </row>
    <row r="34" spans="1:11" ht="19.5">
      <c r="A34" s="151"/>
      <c r="B34" s="151"/>
      <c r="C34" s="151"/>
      <c r="D34" s="151"/>
      <c r="E34" s="151"/>
      <c r="F34" s="151"/>
      <c r="G34" s="151"/>
      <c r="H34" s="151"/>
      <c r="I34" s="151"/>
      <c r="J34" s="152"/>
      <c r="K34" s="143"/>
    </row>
    <row r="35" spans="1:11" s="168" customFormat="1" ht="19.5">
      <c r="A35" s="178"/>
      <c r="B35" s="151" t="s">
        <v>580</v>
      </c>
      <c r="C35" s="151"/>
      <c r="D35" s="151"/>
      <c r="E35" s="151"/>
      <c r="F35" s="152"/>
      <c r="G35" s="152"/>
      <c r="H35" s="151" t="s">
        <v>589</v>
      </c>
      <c r="I35" s="151"/>
      <c r="J35" s="151"/>
      <c r="K35" s="152"/>
    </row>
    <row r="36" spans="1:11" s="168" customFormat="1" ht="19.5">
      <c r="A36" s="178" t="s">
        <v>575</v>
      </c>
      <c r="B36"/>
      <c r="C36" s="151"/>
      <c r="D36" s="151"/>
      <c r="E36" s="151"/>
      <c r="F36" s="179"/>
      <c r="G36" s="179"/>
      <c r="H36" s="147"/>
      <c r="I36" s="147"/>
      <c r="J36" s="147"/>
      <c r="K36" s="152"/>
    </row>
    <row r="37" spans="1:11" s="168" customFormat="1" ht="37.5" customHeight="1">
      <c r="A37" s="143"/>
      <c r="B37" s="270" t="s">
        <v>591</v>
      </c>
      <c r="C37" s="270"/>
      <c r="D37" s="270"/>
      <c r="E37" s="270"/>
      <c r="F37" s="194">
        <v>5542</v>
      </c>
      <c r="G37" s="189"/>
      <c r="H37" s="283" t="s">
        <v>588</v>
      </c>
      <c r="I37" s="283"/>
      <c r="J37" s="283"/>
      <c r="K37" s="190">
        <v>5542</v>
      </c>
    </row>
    <row r="38" spans="1:11" s="168" customFormat="1" ht="36" customHeight="1">
      <c r="A38" s="143"/>
      <c r="B38" s="276" t="s">
        <v>586</v>
      </c>
      <c r="C38" s="276"/>
      <c r="D38" s="276"/>
      <c r="E38" s="276"/>
      <c r="F38" s="199">
        <v>182</v>
      </c>
      <c r="G38" s="189"/>
      <c r="H38" s="200" t="s">
        <v>581</v>
      </c>
      <c r="I38" s="200"/>
      <c r="J38" s="200"/>
      <c r="K38" s="201">
        <v>182</v>
      </c>
    </row>
    <row r="39" spans="1:11" s="168" customFormat="1" ht="18.75" customHeight="1">
      <c r="A39" s="143"/>
      <c r="B39" s="185"/>
      <c r="C39" s="188"/>
      <c r="D39" s="191"/>
      <c r="E39" s="191"/>
      <c r="F39" s="189"/>
      <c r="G39" s="189"/>
      <c r="H39" s="187"/>
      <c r="I39" s="192"/>
      <c r="J39" s="192"/>
      <c r="K39" s="186"/>
    </row>
    <row r="40" spans="1:11" s="168" customFormat="1" ht="18.75">
      <c r="A40" s="168" t="s">
        <v>593</v>
      </c>
      <c r="B40" s="169"/>
      <c r="C40" s="170"/>
      <c r="D40" s="170"/>
      <c r="E40" s="170"/>
      <c r="F40" s="171"/>
      <c r="G40" s="169"/>
      <c r="H40" s="172"/>
      <c r="I40" s="173"/>
      <c r="J40" s="177"/>
      <c r="K40" s="176"/>
    </row>
    <row r="41" spans="1:11" s="168" customFormat="1" ht="18.75">
      <c r="A41"/>
      <c r="B41"/>
      <c r="C41"/>
      <c r="D41"/>
      <c r="E41"/>
      <c r="F41" s="41"/>
      <c r="G41"/>
      <c r="H41"/>
      <c r="I41"/>
      <c r="J41" s="177"/>
      <c r="K41" s="176"/>
    </row>
    <row r="42" spans="2:11" s="168" customFormat="1" ht="18.75">
      <c r="B42" s="169"/>
      <c r="C42" s="170"/>
      <c r="D42" s="170"/>
      <c r="E42" s="170"/>
      <c r="F42" s="171"/>
      <c r="G42" s="274" t="s">
        <v>578</v>
      </c>
      <c r="H42" s="274"/>
      <c r="I42" s="274"/>
      <c r="J42" s="177"/>
      <c r="K42" s="176"/>
    </row>
    <row r="43" spans="2:11" s="168" customFormat="1" ht="18.75">
      <c r="B43" s="169"/>
      <c r="C43" s="170"/>
      <c r="D43" s="170"/>
      <c r="E43" s="170"/>
      <c r="F43" s="171"/>
      <c r="G43" s="274" t="s">
        <v>87</v>
      </c>
      <c r="H43" s="274"/>
      <c r="I43" s="274"/>
      <c r="J43" s="177"/>
      <c r="K43" s="176"/>
    </row>
    <row r="44" spans="1:11" ht="18.75">
      <c r="A44" s="145"/>
      <c r="B44" s="207"/>
      <c r="C44" s="183"/>
      <c r="D44" s="180"/>
      <c r="E44" s="180"/>
      <c r="F44" s="181"/>
      <c r="G44" s="181"/>
      <c r="H44" s="208"/>
      <c r="I44" s="182"/>
      <c r="J44" s="182"/>
      <c r="K44" s="186"/>
    </row>
    <row r="46" spans="1:10" ht="18.75" hidden="1">
      <c r="A46" s="143" t="s">
        <v>582</v>
      </c>
      <c r="B46" s="143"/>
      <c r="F46" s="143"/>
      <c r="G46" s="143"/>
      <c r="H46" s="143"/>
      <c r="J46" s="184">
        <v>1000000</v>
      </c>
    </row>
    <row r="47" spans="1:10" ht="18.75" hidden="1">
      <c r="A47" s="143" t="s">
        <v>583</v>
      </c>
      <c r="B47" s="143"/>
      <c r="F47" s="143"/>
      <c r="G47" s="143"/>
      <c r="H47" s="143"/>
      <c r="J47" s="144">
        <v>10000</v>
      </c>
    </row>
    <row r="48" spans="1:10" ht="18.75" hidden="1">
      <c r="A48" s="143" t="s">
        <v>584</v>
      </c>
      <c r="F48" s="143"/>
      <c r="G48" s="143"/>
      <c r="H48" s="143"/>
      <c r="J48" s="175">
        <f>J46-J47</f>
        <v>990000</v>
      </c>
    </row>
    <row r="49" spans="1:10" ht="18.75" hidden="1">
      <c r="A49" s="143"/>
      <c r="F49" s="143"/>
      <c r="G49" s="143"/>
      <c r="H49" s="143"/>
      <c r="J49" s="175"/>
    </row>
    <row r="51" ht="15">
      <c r="J51" s="41"/>
    </row>
    <row r="52" ht="15">
      <c r="J52" s="41"/>
    </row>
    <row r="53" ht="18.75">
      <c r="J53" s="174"/>
    </row>
    <row r="54" ht="15">
      <c r="J54" s="41"/>
    </row>
  </sheetData>
  <sheetProtection/>
  <mergeCells count="24">
    <mergeCell ref="B37:E37"/>
    <mergeCell ref="B38:E38"/>
    <mergeCell ref="B26:E26"/>
    <mergeCell ref="H26:J26"/>
    <mergeCell ref="B22:E22"/>
    <mergeCell ref="H22:J22"/>
    <mergeCell ref="G42:I42"/>
    <mergeCell ref="G43:I43"/>
    <mergeCell ref="A30:K30"/>
    <mergeCell ref="A28:K28"/>
    <mergeCell ref="H37:J37"/>
    <mergeCell ref="B13:E13"/>
    <mergeCell ref="B14:E14"/>
    <mergeCell ref="B15:E15"/>
    <mergeCell ref="B21:E21"/>
    <mergeCell ref="H21:J21"/>
    <mergeCell ref="A1:K1"/>
    <mergeCell ref="A2:J2"/>
    <mergeCell ref="A29:K29"/>
    <mergeCell ref="B25:E25"/>
    <mergeCell ref="H25:J25"/>
    <mergeCell ref="B8:H8"/>
    <mergeCell ref="H23:J23"/>
    <mergeCell ref="H24:J24"/>
  </mergeCells>
  <printOptions horizontalCentered="1"/>
  <pageMargins left="0.7086614173228347" right="0.7086614173228347" top="0.63" bottom="0.52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5.140625" style="0" customWidth="1"/>
    <col min="7" max="7" width="4.421875" style="0" customWidth="1"/>
    <col min="8" max="8" width="15.7109375" style="0" customWidth="1"/>
    <col min="9" max="9" width="9.00390625" style="41" customWidth="1"/>
  </cols>
  <sheetData>
    <row r="1" spans="1:11" ht="20.25">
      <c r="A1" s="282" t="s">
        <v>571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8.75">
      <c r="A2" s="277" t="s">
        <v>572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8.75">
      <c r="A3" s="277" t="s">
        <v>590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9" ht="18.75">
      <c r="A4" s="140"/>
      <c r="B4" s="140"/>
      <c r="C4" s="140"/>
      <c r="D4" s="140"/>
      <c r="E4" s="140"/>
      <c r="F4" s="140"/>
      <c r="G4" s="142" t="s">
        <v>573</v>
      </c>
      <c r="H4" s="140"/>
      <c r="I4" s="141"/>
    </row>
    <row r="5" spans="1:9" ht="18.75">
      <c r="A5" s="143"/>
      <c r="B5" s="143"/>
      <c r="C5" s="143"/>
      <c r="D5" s="143"/>
      <c r="E5" s="143"/>
      <c r="F5" s="143"/>
      <c r="G5" s="143"/>
      <c r="H5" s="143"/>
      <c r="I5" s="144"/>
    </row>
    <row r="6" spans="1:12" s="153" customFormat="1" ht="18.75">
      <c r="A6" s="145" t="s">
        <v>579</v>
      </c>
      <c r="B6" s="145"/>
      <c r="C6" s="145"/>
      <c r="D6" s="145"/>
      <c r="E6" s="145"/>
      <c r="F6" s="145"/>
      <c r="G6" s="145"/>
      <c r="H6" s="145"/>
      <c r="I6" s="145"/>
      <c r="J6" s="146"/>
      <c r="K6" s="143"/>
      <c r="L6" s="143"/>
    </row>
    <row r="7" spans="1:12" ht="19.5">
      <c r="A7" s="151"/>
      <c r="B7" s="151"/>
      <c r="C7" s="151"/>
      <c r="D7" s="151"/>
      <c r="E7" s="151"/>
      <c r="F7" s="151"/>
      <c r="G7" s="151"/>
      <c r="H7" s="151"/>
      <c r="I7" s="151"/>
      <c r="J7" s="152"/>
      <c r="K7" s="143"/>
      <c r="L7" s="143"/>
    </row>
    <row r="8" spans="1:12" ht="19.5">
      <c r="A8" s="178"/>
      <c r="B8" s="151" t="s">
        <v>580</v>
      </c>
      <c r="C8" s="151"/>
      <c r="D8" s="151"/>
      <c r="E8" s="151"/>
      <c r="F8" s="152"/>
      <c r="G8" s="152"/>
      <c r="H8" s="151" t="s">
        <v>589</v>
      </c>
      <c r="I8" s="151"/>
      <c r="J8" s="151"/>
      <c r="K8" s="152"/>
      <c r="L8" s="143"/>
    </row>
    <row r="9" spans="1:12" s="143" customFormat="1" ht="19.5">
      <c r="A9" s="178" t="s">
        <v>575</v>
      </c>
      <c r="B9"/>
      <c r="C9" s="151"/>
      <c r="D9" s="151"/>
      <c r="E9" s="151"/>
      <c r="F9" s="179"/>
      <c r="G9" s="179"/>
      <c r="H9" s="147"/>
      <c r="I9" s="147"/>
      <c r="J9" s="147"/>
      <c r="K9" s="152"/>
      <c r="L9"/>
    </row>
    <row r="10" spans="2:12" s="143" customFormat="1" ht="39" customHeight="1">
      <c r="B10" s="270" t="s">
        <v>587</v>
      </c>
      <c r="C10" s="270"/>
      <c r="D10" s="270"/>
      <c r="E10" s="270"/>
      <c r="F10" s="194">
        <v>5542</v>
      </c>
      <c r="G10" s="189"/>
      <c r="H10" s="283" t="s">
        <v>588</v>
      </c>
      <c r="I10" s="283"/>
      <c r="J10" s="283"/>
      <c r="K10" s="190">
        <v>5542</v>
      </c>
      <c r="L10" s="188"/>
    </row>
    <row r="11" spans="2:12" s="143" customFormat="1" ht="36" customHeight="1">
      <c r="B11" s="276" t="s">
        <v>586</v>
      </c>
      <c r="C11" s="276"/>
      <c r="D11" s="276"/>
      <c r="E11" s="276"/>
      <c r="F11" s="199">
        <v>182</v>
      </c>
      <c r="G11" s="189"/>
      <c r="H11" s="200" t="s">
        <v>581</v>
      </c>
      <c r="I11" s="200"/>
      <c r="J11" s="200"/>
      <c r="K11" s="201">
        <v>182</v>
      </c>
      <c r="L11" s="188"/>
    </row>
    <row r="12" spans="2:12" s="143" customFormat="1" ht="39" customHeight="1">
      <c r="B12" s="195"/>
      <c r="C12" s="196"/>
      <c r="D12" s="191"/>
      <c r="E12" s="191"/>
      <c r="F12" s="197"/>
      <c r="G12" s="189"/>
      <c r="H12" s="198"/>
      <c r="I12" s="198"/>
      <c r="J12" s="198"/>
      <c r="K12" s="186"/>
      <c r="L12" s="188"/>
    </row>
    <row r="13" spans="2:12" s="143" customFormat="1" ht="18.75">
      <c r="B13" s="185"/>
      <c r="C13" s="188"/>
      <c r="D13" s="191"/>
      <c r="E13" s="191"/>
      <c r="F13" s="189"/>
      <c r="G13" s="189"/>
      <c r="H13" s="187"/>
      <c r="I13" s="192"/>
      <c r="J13" s="192"/>
      <c r="K13" s="186"/>
      <c r="L13" s="188"/>
    </row>
    <row r="14" spans="2:12" s="143" customFormat="1" ht="18.75">
      <c r="B14" s="202" t="s">
        <v>585</v>
      </c>
      <c r="C14" s="169"/>
      <c r="D14" s="169"/>
      <c r="E14" s="169"/>
      <c r="F14" s="169"/>
      <c r="G14" s="203"/>
      <c r="H14" s="169"/>
      <c r="I14" s="204"/>
      <c r="J14" s="205"/>
      <c r="K14" s="186"/>
      <c r="L14" s="188"/>
    </row>
    <row r="15" spans="2:12" s="143" customFormat="1" ht="18.75">
      <c r="B15" s="183"/>
      <c r="C15" s="183"/>
      <c r="D15" s="183"/>
      <c r="E15" s="183"/>
      <c r="F15" s="183"/>
      <c r="G15" s="206"/>
      <c r="H15" s="183"/>
      <c r="I15" s="183"/>
      <c r="J15" s="183"/>
      <c r="K15" s="186"/>
      <c r="L15" s="188"/>
    </row>
    <row r="16" spans="2:12" ht="16.5">
      <c r="B16" s="202"/>
      <c r="C16" s="169"/>
      <c r="D16" s="169"/>
      <c r="E16" s="169"/>
      <c r="F16" s="169"/>
      <c r="G16" s="203"/>
      <c r="H16" s="287" t="s">
        <v>578</v>
      </c>
      <c r="I16" s="287"/>
      <c r="J16" s="287"/>
      <c r="K16" s="186"/>
      <c r="L16" s="188"/>
    </row>
    <row r="17" spans="1:12" ht="18.75">
      <c r="A17" s="143"/>
      <c r="B17" s="202"/>
      <c r="C17" s="169"/>
      <c r="D17" s="169"/>
      <c r="E17" s="169"/>
      <c r="F17" s="169"/>
      <c r="G17" s="203"/>
      <c r="H17" s="287" t="s">
        <v>87</v>
      </c>
      <c r="I17" s="287"/>
      <c r="J17" s="287"/>
      <c r="K17" s="186"/>
      <c r="L17" s="188"/>
    </row>
    <row r="18" spans="1:12" ht="18.75">
      <c r="A18" s="145"/>
      <c r="B18" s="207"/>
      <c r="C18" s="183"/>
      <c r="D18" s="180"/>
      <c r="E18" s="180"/>
      <c r="F18" s="181"/>
      <c r="G18" s="181"/>
      <c r="H18" s="208"/>
      <c r="I18" s="182"/>
      <c r="J18" s="182"/>
      <c r="K18" s="186"/>
      <c r="L18" s="188"/>
    </row>
    <row r="19" spans="1:12" ht="18.75">
      <c r="A19" s="143"/>
      <c r="B19" s="207"/>
      <c r="C19" s="183"/>
      <c r="D19" s="180"/>
      <c r="E19" s="180"/>
      <c r="F19" s="181"/>
      <c r="G19" s="181"/>
      <c r="H19" s="208"/>
      <c r="I19" s="182"/>
      <c r="J19" s="182"/>
      <c r="K19" s="186"/>
      <c r="L19" s="193"/>
    </row>
    <row r="20" spans="1:12" ht="18.75">
      <c r="A20" s="143"/>
      <c r="B20" s="2" t="s">
        <v>613</v>
      </c>
      <c r="C20" s="180"/>
      <c r="D20" s="207"/>
      <c r="E20" s="207"/>
      <c r="F20" s="181"/>
      <c r="G20" s="181"/>
      <c r="H20" s="212">
        <v>1000000</v>
      </c>
      <c r="I20" s="211"/>
      <c r="J20" s="182"/>
      <c r="K20" s="186"/>
      <c r="L20" s="188"/>
    </row>
    <row r="21" spans="2:8" ht="16.5">
      <c r="B21" s="188"/>
      <c r="H21" s="212"/>
    </row>
    <row r="22" spans="2:8" ht="16.5">
      <c r="B22" s="188" t="s">
        <v>612</v>
      </c>
      <c r="H22" s="212">
        <v>5724</v>
      </c>
    </row>
    <row r="23" spans="1:8" ht="18.75">
      <c r="A23" s="143"/>
      <c r="B23" s="2"/>
      <c r="F23" s="143"/>
      <c r="G23" s="143"/>
      <c r="H23" s="212"/>
    </row>
    <row r="24" spans="1:8" ht="18.75">
      <c r="A24" s="143"/>
      <c r="B24" s="2" t="s">
        <v>614</v>
      </c>
      <c r="F24" s="143"/>
      <c r="G24" s="143"/>
      <c r="H24" s="212">
        <f>H20-H22</f>
        <v>994276</v>
      </c>
    </row>
    <row r="25" spans="1:8" ht="18.75">
      <c r="A25" s="143"/>
      <c r="F25" s="143"/>
      <c r="G25" s="143"/>
      <c r="H25" s="175"/>
    </row>
  </sheetData>
  <sheetProtection/>
  <mergeCells count="8">
    <mergeCell ref="H16:J16"/>
    <mergeCell ref="H17:J17"/>
    <mergeCell ref="H10:J10"/>
    <mergeCell ref="B10:E10"/>
    <mergeCell ref="B11:E11"/>
    <mergeCell ref="A1:K1"/>
    <mergeCell ref="A2:K2"/>
    <mergeCell ref="A3:K3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8"/>
  <sheetViews>
    <sheetView zoomScalePageLayoutView="0" workbookViewId="0" topLeftCell="S1">
      <selection activeCell="AA32" sqref="AA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5" s="2" customFormat="1" ht="15.75">
      <c r="A1" s="300" t="s">
        <v>552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2:25" s="2" customFormat="1" ht="15" customHeight="1">
      <c r="B2" s="11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602</v>
      </c>
      <c r="Q3" s="1" t="s">
        <v>709</v>
      </c>
      <c r="R3" s="1" t="s">
        <v>603</v>
      </c>
      <c r="S3" s="1" t="s">
        <v>710</v>
      </c>
      <c r="T3" s="1" t="s">
        <v>711</v>
      </c>
      <c r="U3" s="1" t="s">
        <v>712</v>
      </c>
      <c r="V3" s="1" t="s">
        <v>713</v>
      </c>
      <c r="W3" s="1" t="s">
        <v>714</v>
      </c>
      <c r="X3" s="1" t="s">
        <v>715</v>
      </c>
      <c r="Y3" s="1" t="s">
        <v>716</v>
      </c>
      <c r="Z3" s="1" t="s">
        <v>717</v>
      </c>
      <c r="AA3" s="1" t="s">
        <v>718</v>
      </c>
    </row>
    <row r="4" spans="1:27" s="11" customFormat="1" ht="15.75">
      <c r="A4" s="1">
        <v>1</v>
      </c>
      <c r="B4" s="298" t="s">
        <v>9</v>
      </c>
      <c r="C4" s="298" t="s">
        <v>403</v>
      </c>
      <c r="D4" s="298"/>
      <c r="E4" s="298"/>
      <c r="F4" s="298" t="s">
        <v>135</v>
      </c>
      <c r="G4" s="298"/>
      <c r="H4" s="298"/>
      <c r="I4" s="298" t="s">
        <v>136</v>
      </c>
      <c r="J4" s="298"/>
      <c r="K4" s="298"/>
      <c r="L4" s="298" t="s">
        <v>5</v>
      </c>
      <c r="M4" s="298"/>
      <c r="N4" s="298"/>
      <c r="O4" s="298" t="s">
        <v>9</v>
      </c>
      <c r="P4" s="298" t="s">
        <v>403</v>
      </c>
      <c r="Q4" s="298"/>
      <c r="R4" s="298"/>
      <c r="S4" s="298" t="s">
        <v>135</v>
      </c>
      <c r="T4" s="298"/>
      <c r="U4" s="298"/>
      <c r="V4" s="298" t="s">
        <v>136</v>
      </c>
      <c r="W4" s="298"/>
      <c r="X4" s="298"/>
      <c r="Y4" s="298" t="s">
        <v>5</v>
      </c>
      <c r="Z4" s="298"/>
      <c r="AA4" s="298"/>
    </row>
    <row r="5" spans="1:27" s="11" customFormat="1" ht="15.75">
      <c r="A5" s="1">
        <v>2</v>
      </c>
      <c r="B5" s="298"/>
      <c r="C5" s="88" t="s">
        <v>4</v>
      </c>
      <c r="D5" s="39" t="s">
        <v>654</v>
      </c>
      <c r="E5" s="39" t="s">
        <v>655</v>
      </c>
      <c r="F5" s="88" t="s">
        <v>4</v>
      </c>
      <c r="G5" s="39" t="s">
        <v>654</v>
      </c>
      <c r="H5" s="39" t="s">
        <v>655</v>
      </c>
      <c r="I5" s="88" t="s">
        <v>4</v>
      </c>
      <c r="J5" s="39" t="s">
        <v>654</v>
      </c>
      <c r="K5" s="39" t="s">
        <v>655</v>
      </c>
      <c r="L5" s="88" t="s">
        <v>4</v>
      </c>
      <c r="M5" s="39" t="s">
        <v>654</v>
      </c>
      <c r="N5" s="39" t="s">
        <v>655</v>
      </c>
      <c r="O5" s="298"/>
      <c r="P5" s="88" t="s">
        <v>4</v>
      </c>
      <c r="Q5" s="39" t="s">
        <v>654</v>
      </c>
      <c r="R5" s="39" t="s">
        <v>655</v>
      </c>
      <c r="S5" s="88" t="s">
        <v>4</v>
      </c>
      <c r="T5" s="39" t="s">
        <v>654</v>
      </c>
      <c r="U5" s="39" t="s">
        <v>655</v>
      </c>
      <c r="V5" s="88" t="s">
        <v>4</v>
      </c>
      <c r="W5" s="39" t="s">
        <v>654</v>
      </c>
      <c r="X5" s="39" t="s">
        <v>655</v>
      </c>
      <c r="Y5" s="88" t="s">
        <v>4</v>
      </c>
      <c r="Z5" s="39" t="s">
        <v>654</v>
      </c>
      <c r="AA5" s="39" t="s">
        <v>655</v>
      </c>
    </row>
    <row r="6" spans="1:27" s="95" customFormat="1" ht="16.5">
      <c r="A6" s="1">
        <v>3</v>
      </c>
      <c r="B6" s="288" t="s">
        <v>53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9" t="s">
        <v>147</v>
      </c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</row>
    <row r="7" spans="1:27" s="11" customFormat="1" ht="47.25">
      <c r="A7" s="1">
        <v>4</v>
      </c>
      <c r="B7" s="90" t="s">
        <v>303</v>
      </c>
      <c r="C7" s="5">
        <f>Bevételek!C90</f>
        <v>0</v>
      </c>
      <c r="D7" s="5">
        <f>Bevételek!D90</f>
        <v>0</v>
      </c>
      <c r="E7" s="5">
        <f>Bevételek!E90</f>
        <v>0</v>
      </c>
      <c r="F7" s="5">
        <f>Bevételek!C91</f>
        <v>11616754</v>
      </c>
      <c r="G7" s="5">
        <f>Bevételek!D91</f>
        <v>13216794</v>
      </c>
      <c r="H7" s="5">
        <f>Bevételek!E91</f>
        <v>14229794</v>
      </c>
      <c r="I7" s="5">
        <f>Bevételek!C92</f>
        <v>0</v>
      </c>
      <c r="J7" s="5">
        <f>Bevételek!D92</f>
        <v>0</v>
      </c>
      <c r="K7" s="5">
        <f>Bevételek!E92</f>
        <v>0</v>
      </c>
      <c r="L7" s="5">
        <f aca="true" t="shared" si="0" ref="L7:N10">C7+F7+I7</f>
        <v>11616754</v>
      </c>
      <c r="M7" s="5">
        <f t="shared" si="0"/>
        <v>13216794</v>
      </c>
      <c r="N7" s="5">
        <f t="shared" si="0"/>
        <v>14229794</v>
      </c>
      <c r="O7" s="92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5802047</v>
      </c>
      <c r="T7" s="5">
        <f>Kiadás!D9</f>
        <v>5812047</v>
      </c>
      <c r="U7" s="5">
        <f>Kiadás!E9</f>
        <v>5733823</v>
      </c>
      <c r="V7" s="5">
        <f>Kiadás!C10</f>
        <v>314000</v>
      </c>
      <c r="W7" s="5">
        <f>Kiadás!D10</f>
        <v>314000</v>
      </c>
      <c r="X7" s="5">
        <f>Kiadás!E10</f>
        <v>392224</v>
      </c>
      <c r="Y7" s="5">
        <f aca="true" t="shared" si="1" ref="Y7:AA11">P7+S7+V7</f>
        <v>6116047</v>
      </c>
      <c r="Z7" s="5">
        <f t="shared" si="1"/>
        <v>6126047</v>
      </c>
      <c r="AA7" s="5">
        <f t="shared" si="1"/>
        <v>6126047</v>
      </c>
    </row>
    <row r="8" spans="1:27" s="11" customFormat="1" ht="45">
      <c r="A8" s="1">
        <v>5</v>
      </c>
      <c r="B8" s="90" t="s">
        <v>325</v>
      </c>
      <c r="C8" s="5">
        <f>Bevételek!C154</f>
        <v>0</v>
      </c>
      <c r="D8" s="5">
        <f>Bevételek!D154</f>
        <v>0</v>
      </c>
      <c r="E8" s="5">
        <f>Bevételek!E154</f>
        <v>0</v>
      </c>
      <c r="F8" s="5">
        <f>Bevételek!C155</f>
        <v>195000</v>
      </c>
      <c r="G8" s="5">
        <f>Bevételek!D155</f>
        <v>195000</v>
      </c>
      <c r="H8" s="5">
        <f>Bevételek!E155</f>
        <v>195000</v>
      </c>
      <c r="I8" s="5">
        <f>Bevételek!C156</f>
        <v>1575000</v>
      </c>
      <c r="J8" s="5">
        <f>Bevételek!D156</f>
        <v>1575000</v>
      </c>
      <c r="K8" s="5">
        <f>Bevételek!E156</f>
        <v>1575000</v>
      </c>
      <c r="L8" s="5">
        <f t="shared" si="0"/>
        <v>1770000</v>
      </c>
      <c r="M8" s="5">
        <f t="shared" si="0"/>
        <v>1770000</v>
      </c>
      <c r="N8" s="5">
        <f t="shared" si="0"/>
        <v>1770000</v>
      </c>
      <c r="O8" s="92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1161555</v>
      </c>
      <c r="T8" s="5">
        <f>Kiadás!D13</f>
        <v>1163755</v>
      </c>
      <c r="U8" s="5">
        <f>Kiadás!E13</f>
        <v>1158783</v>
      </c>
      <c r="V8" s="5">
        <f>Kiadás!C14</f>
        <v>84180</v>
      </c>
      <c r="W8" s="5">
        <f>Kiadás!D14</f>
        <v>84180</v>
      </c>
      <c r="X8" s="5">
        <f>Kiadás!E14</f>
        <v>89152</v>
      </c>
      <c r="Y8" s="5">
        <f t="shared" si="1"/>
        <v>1245735</v>
      </c>
      <c r="Z8" s="5">
        <f t="shared" si="1"/>
        <v>1247935</v>
      </c>
      <c r="AA8" s="5">
        <f t="shared" si="1"/>
        <v>1247935</v>
      </c>
    </row>
    <row r="9" spans="1:27" s="11" customFormat="1" ht="15.75">
      <c r="A9" s="1">
        <v>6</v>
      </c>
      <c r="B9" s="90" t="s">
        <v>53</v>
      </c>
      <c r="C9" s="5">
        <f>Bevételek!C211</f>
        <v>0</v>
      </c>
      <c r="D9" s="5">
        <f>Bevételek!D211</f>
        <v>0</v>
      </c>
      <c r="E9" s="5">
        <f>Bevételek!E211</f>
        <v>0</v>
      </c>
      <c r="F9" s="5">
        <f>Bevételek!C212</f>
        <v>298820</v>
      </c>
      <c r="G9" s="5">
        <f>Bevételek!D212</f>
        <v>313572</v>
      </c>
      <c r="H9" s="5">
        <f>Bevételek!E212</f>
        <v>423867</v>
      </c>
      <c r="I9" s="5">
        <f>Bevételek!C213</f>
        <v>0</v>
      </c>
      <c r="J9" s="5">
        <f>Bevételek!D213</f>
        <v>0</v>
      </c>
      <c r="K9" s="5">
        <f>Bevételek!E213</f>
        <v>0</v>
      </c>
      <c r="L9" s="5">
        <f t="shared" si="0"/>
        <v>298820</v>
      </c>
      <c r="M9" s="5">
        <f t="shared" si="0"/>
        <v>313572</v>
      </c>
      <c r="N9" s="5">
        <f t="shared" si="0"/>
        <v>423867</v>
      </c>
      <c r="O9" s="92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9871610</v>
      </c>
      <c r="T9" s="5">
        <f>Kiadás!D17</f>
        <v>10556260</v>
      </c>
      <c r="U9" s="5">
        <f>Kiadás!E17</f>
        <v>11489684</v>
      </c>
      <c r="V9" s="5">
        <f>Kiadás!C18</f>
        <v>0</v>
      </c>
      <c r="W9" s="5">
        <f>Kiadás!D18</f>
        <v>0</v>
      </c>
      <c r="X9" s="5">
        <f>Kiadás!E18</f>
        <v>19771</v>
      </c>
      <c r="Y9" s="5">
        <f t="shared" si="1"/>
        <v>9871610</v>
      </c>
      <c r="Z9" s="5">
        <f t="shared" si="1"/>
        <v>10556260</v>
      </c>
      <c r="AA9" s="5">
        <f t="shared" si="1"/>
        <v>11509455</v>
      </c>
    </row>
    <row r="10" spans="1:27" s="11" customFormat="1" ht="15.75">
      <c r="A10" s="1">
        <v>7</v>
      </c>
      <c r="B10" s="297" t="s">
        <v>381</v>
      </c>
      <c r="C10" s="296">
        <f>Bevételek!C244</f>
        <v>0</v>
      </c>
      <c r="D10" s="296">
        <f>Bevételek!D244</f>
        <v>0</v>
      </c>
      <c r="E10" s="296">
        <f>Bevételek!E244</f>
        <v>0</v>
      </c>
      <c r="F10" s="296">
        <f>Bevételek!C245</f>
        <v>100000</v>
      </c>
      <c r="G10" s="296">
        <f>Bevételek!D245</f>
        <v>100000</v>
      </c>
      <c r="H10" s="296">
        <f>Bevételek!E245</f>
        <v>100000</v>
      </c>
      <c r="I10" s="296">
        <f>Bevételek!C246</f>
        <v>0</v>
      </c>
      <c r="J10" s="296">
        <f>Bevételek!D246</f>
        <v>0</v>
      </c>
      <c r="K10" s="296">
        <f>Bevételek!E246</f>
        <v>0</v>
      </c>
      <c r="L10" s="296">
        <f t="shared" si="0"/>
        <v>100000</v>
      </c>
      <c r="M10" s="296">
        <f t="shared" si="0"/>
        <v>100000</v>
      </c>
      <c r="N10" s="296">
        <f t="shared" si="0"/>
        <v>100000</v>
      </c>
      <c r="O10" s="92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884800</v>
      </c>
      <c r="T10" s="5">
        <f>Kiadás!D62</f>
        <v>1240700</v>
      </c>
      <c r="U10" s="5">
        <f>Kiadás!E62</f>
        <v>910800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884800</v>
      </c>
      <c r="Z10" s="5">
        <f t="shared" si="1"/>
        <v>1240700</v>
      </c>
      <c r="AA10" s="5">
        <f t="shared" si="1"/>
        <v>910800</v>
      </c>
    </row>
    <row r="11" spans="1:27" s="11" customFormat="1" ht="30">
      <c r="A11" s="1">
        <v>8</v>
      </c>
      <c r="B11" s="297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92" t="s">
        <v>92</v>
      </c>
      <c r="P11" s="5">
        <f>Kiadás!C126</f>
        <v>0</v>
      </c>
      <c r="Q11" s="5">
        <f>Kiadás!D126</f>
        <v>0</v>
      </c>
      <c r="R11" s="5">
        <f>Kiadás!E126</f>
        <v>0</v>
      </c>
      <c r="S11" s="5">
        <f>Kiadás!C127</f>
        <v>1760455</v>
      </c>
      <c r="T11" s="5">
        <f>Kiadás!D127</f>
        <v>1782790</v>
      </c>
      <c r="U11" s="5">
        <f>Kiadás!E127</f>
        <v>1782790</v>
      </c>
      <c r="V11" s="5">
        <f>Kiadás!C128</f>
        <v>0</v>
      </c>
      <c r="W11" s="5">
        <f>Kiadás!D128</f>
        <v>0</v>
      </c>
      <c r="X11" s="5">
        <f>Kiadás!E128</f>
        <v>0</v>
      </c>
      <c r="Y11" s="5">
        <f t="shared" si="1"/>
        <v>1760455</v>
      </c>
      <c r="Z11" s="5">
        <f t="shared" si="1"/>
        <v>1782790</v>
      </c>
      <c r="AA11" s="5">
        <f t="shared" si="1"/>
        <v>1782790</v>
      </c>
    </row>
    <row r="12" spans="1:27" s="11" customFormat="1" ht="15.75">
      <c r="A12" s="1">
        <v>9</v>
      </c>
      <c r="B12" s="91" t="s">
        <v>94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12210574</v>
      </c>
      <c r="G12" s="13">
        <f t="shared" si="2"/>
        <v>13825366</v>
      </c>
      <c r="H12" s="13">
        <f t="shared" si="2"/>
        <v>14948661</v>
      </c>
      <c r="I12" s="13">
        <f t="shared" si="2"/>
        <v>1575000</v>
      </c>
      <c r="J12" s="13">
        <f t="shared" si="2"/>
        <v>1575000</v>
      </c>
      <c r="K12" s="13">
        <f t="shared" si="2"/>
        <v>1575000</v>
      </c>
      <c r="L12" s="13">
        <f t="shared" si="2"/>
        <v>13785574</v>
      </c>
      <c r="M12" s="13">
        <f t="shared" si="2"/>
        <v>15400366</v>
      </c>
      <c r="N12" s="13">
        <f t="shared" si="2"/>
        <v>16523661</v>
      </c>
      <c r="O12" s="91" t="s">
        <v>95</v>
      </c>
      <c r="P12" s="13">
        <f aca="true" t="shared" si="3" ref="P12:V12">SUM(P7:P11)</f>
        <v>0</v>
      </c>
      <c r="Q12" s="13">
        <f>SUM(Q7:Q11)</f>
        <v>0</v>
      </c>
      <c r="R12" s="13">
        <f>SUM(R7:R11)</f>
        <v>0</v>
      </c>
      <c r="S12" s="13">
        <f t="shared" si="3"/>
        <v>19480467</v>
      </c>
      <c r="T12" s="13">
        <f>SUM(T7:T11)</f>
        <v>20555552</v>
      </c>
      <c r="U12" s="13">
        <f>SUM(U7:U11)</f>
        <v>21075880</v>
      </c>
      <c r="V12" s="13">
        <f t="shared" si="3"/>
        <v>398180</v>
      </c>
      <c r="W12" s="13">
        <f>SUM(W7:W11)</f>
        <v>398180</v>
      </c>
      <c r="X12" s="13">
        <f>SUM(X7:X11)</f>
        <v>501147</v>
      </c>
      <c r="Y12" s="13">
        <f>SUM(Y7:Y11)</f>
        <v>19878647</v>
      </c>
      <c r="Z12" s="13">
        <f>SUM(Z7:Z11)</f>
        <v>20953732</v>
      </c>
      <c r="AA12" s="13">
        <f>SUM(AA7:AA11)</f>
        <v>21577027</v>
      </c>
    </row>
    <row r="13" spans="1:27" s="11" customFormat="1" ht="15.75">
      <c r="A13" s="1">
        <v>10</v>
      </c>
      <c r="B13" s="93" t="s">
        <v>152</v>
      </c>
      <c r="C13" s="94">
        <f aca="true" t="shared" si="4" ref="C13:N13">C12-P12</f>
        <v>0</v>
      </c>
      <c r="D13" s="94">
        <f t="shared" si="4"/>
        <v>0</v>
      </c>
      <c r="E13" s="94">
        <f t="shared" si="4"/>
        <v>0</v>
      </c>
      <c r="F13" s="94">
        <f t="shared" si="4"/>
        <v>-7269893</v>
      </c>
      <c r="G13" s="94">
        <f t="shared" si="4"/>
        <v>-6730186</v>
      </c>
      <c r="H13" s="94">
        <f t="shared" si="4"/>
        <v>-6127219</v>
      </c>
      <c r="I13" s="94">
        <f t="shared" si="4"/>
        <v>1176820</v>
      </c>
      <c r="J13" s="94">
        <f t="shared" si="4"/>
        <v>1176820</v>
      </c>
      <c r="K13" s="94">
        <f t="shared" si="4"/>
        <v>1073853</v>
      </c>
      <c r="L13" s="94">
        <f t="shared" si="4"/>
        <v>-6093073</v>
      </c>
      <c r="M13" s="94">
        <f t="shared" si="4"/>
        <v>-5553366</v>
      </c>
      <c r="N13" s="94">
        <f t="shared" si="4"/>
        <v>-5053366</v>
      </c>
      <c r="O13" s="294" t="s">
        <v>138</v>
      </c>
      <c r="P13" s="295">
        <f>Kiadás!C156</f>
        <v>0</v>
      </c>
      <c r="Q13" s="295">
        <f>Kiadás!D156</f>
        <v>0</v>
      </c>
      <c r="R13" s="295">
        <f>Kiadás!E156</f>
        <v>0</v>
      </c>
      <c r="S13" s="295">
        <f>Kiadás!C157</f>
        <v>463868</v>
      </c>
      <c r="T13" s="295">
        <f>Kiadás!D157</f>
        <v>463686</v>
      </c>
      <c r="U13" s="295">
        <f>Kiadás!E157</f>
        <v>1011815</v>
      </c>
      <c r="V13" s="295">
        <f>Kiadás!C158</f>
        <v>0</v>
      </c>
      <c r="W13" s="295">
        <f>Kiadás!D158</f>
        <v>0</v>
      </c>
      <c r="X13" s="295">
        <f>Kiadás!E158</f>
        <v>0</v>
      </c>
      <c r="Y13" s="295">
        <f>P13+S13+V13</f>
        <v>463868</v>
      </c>
      <c r="Z13" s="295">
        <f>Q13+T13+W13</f>
        <v>463686</v>
      </c>
      <c r="AA13" s="295">
        <f>R13+U13+X13</f>
        <v>1011815</v>
      </c>
    </row>
    <row r="14" spans="1:27" s="11" customFormat="1" ht="15.75">
      <c r="A14" s="1">
        <v>11</v>
      </c>
      <c r="B14" s="93" t="s">
        <v>143</v>
      </c>
      <c r="C14" s="5">
        <f>Bevételek!C265</f>
        <v>0</v>
      </c>
      <c r="D14" s="5">
        <f>Bevételek!D265</f>
        <v>0</v>
      </c>
      <c r="E14" s="5">
        <f>Bevételek!E265</f>
        <v>0</v>
      </c>
      <c r="F14" s="5">
        <f>Bevételek!C266</f>
        <v>8129596</v>
      </c>
      <c r="G14" s="5">
        <f>Bevételek!D266</f>
        <v>8099707</v>
      </c>
      <c r="H14" s="5">
        <f>Bevételek!E266</f>
        <v>8099707</v>
      </c>
      <c r="I14" s="5">
        <f>Bevételek!C267</f>
        <v>0</v>
      </c>
      <c r="J14" s="5">
        <f>Bevételek!D267</f>
        <v>0</v>
      </c>
      <c r="K14" s="5">
        <f>Bevételek!E267</f>
        <v>0</v>
      </c>
      <c r="L14" s="5">
        <f aca="true" t="shared" si="5" ref="L14:N15">C14+F14+I14</f>
        <v>8129596</v>
      </c>
      <c r="M14" s="5">
        <f t="shared" si="5"/>
        <v>8099707</v>
      </c>
      <c r="N14" s="5">
        <f t="shared" si="5"/>
        <v>8099707</v>
      </c>
      <c r="O14" s="294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</row>
    <row r="15" spans="1:27" s="11" customFormat="1" ht="15.75">
      <c r="A15" s="1">
        <v>12</v>
      </c>
      <c r="B15" s="93" t="s">
        <v>144</v>
      </c>
      <c r="C15" s="5">
        <f>Bevételek!C286</f>
        <v>0</v>
      </c>
      <c r="D15" s="5">
        <f>Bevételek!D286</f>
        <v>0</v>
      </c>
      <c r="E15" s="5">
        <f>Bevételek!E286</f>
        <v>0</v>
      </c>
      <c r="F15" s="5">
        <f>Bevételek!C287</f>
        <v>0</v>
      </c>
      <c r="G15" s="5">
        <f>Bevételek!D287</f>
        <v>0</v>
      </c>
      <c r="H15" s="5">
        <f>Bevételek!E287</f>
        <v>548129</v>
      </c>
      <c r="I15" s="5">
        <f>Bevételek!C288</f>
        <v>0</v>
      </c>
      <c r="J15" s="5">
        <f>Bevételek!D288</f>
        <v>0</v>
      </c>
      <c r="K15" s="5">
        <f>Bevételek!E288</f>
        <v>0</v>
      </c>
      <c r="L15" s="5">
        <f t="shared" si="5"/>
        <v>0</v>
      </c>
      <c r="M15" s="5">
        <f t="shared" si="5"/>
        <v>0</v>
      </c>
      <c r="N15" s="5">
        <f t="shared" si="5"/>
        <v>548129</v>
      </c>
      <c r="O15" s="294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</row>
    <row r="16" spans="1:27" s="11" customFormat="1" ht="31.5">
      <c r="A16" s="1">
        <v>13</v>
      </c>
      <c r="B16" s="91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20340170</v>
      </c>
      <c r="G16" s="14">
        <f t="shared" si="6"/>
        <v>21925073</v>
      </c>
      <c r="H16" s="14">
        <f t="shared" si="6"/>
        <v>23596497</v>
      </c>
      <c r="I16" s="14">
        <f t="shared" si="6"/>
        <v>1575000</v>
      </c>
      <c r="J16" s="14">
        <f t="shared" si="6"/>
        <v>1575000</v>
      </c>
      <c r="K16" s="14">
        <f t="shared" si="6"/>
        <v>1575000</v>
      </c>
      <c r="L16" s="14">
        <f t="shared" si="6"/>
        <v>21915170</v>
      </c>
      <c r="M16" s="14">
        <f t="shared" si="6"/>
        <v>23500073</v>
      </c>
      <c r="N16" s="14">
        <f t="shared" si="6"/>
        <v>25171497</v>
      </c>
      <c r="O16" s="91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19944335</v>
      </c>
      <c r="T16" s="14">
        <f t="shared" si="7"/>
        <v>21019238</v>
      </c>
      <c r="U16" s="14">
        <f t="shared" si="7"/>
        <v>22087695</v>
      </c>
      <c r="V16" s="14">
        <f t="shared" si="7"/>
        <v>398180</v>
      </c>
      <c r="W16" s="14">
        <f t="shared" si="7"/>
        <v>398180</v>
      </c>
      <c r="X16" s="14">
        <f t="shared" si="7"/>
        <v>501147</v>
      </c>
      <c r="Y16" s="14">
        <f t="shared" si="7"/>
        <v>20342515</v>
      </c>
      <c r="Z16" s="14">
        <f t="shared" si="7"/>
        <v>21417418</v>
      </c>
      <c r="AA16" s="14">
        <f t="shared" si="7"/>
        <v>22588842</v>
      </c>
    </row>
    <row r="17" spans="1:27" s="95" customFormat="1" ht="16.5">
      <c r="A17" s="1">
        <v>14</v>
      </c>
      <c r="B17" s="291" t="s">
        <v>146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3"/>
      <c r="O17" s="288" t="s">
        <v>125</v>
      </c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90"/>
    </row>
    <row r="18" spans="1:27" s="11" customFormat="1" ht="47.25">
      <c r="A18" s="1">
        <v>15</v>
      </c>
      <c r="B18" s="90" t="s">
        <v>312</v>
      </c>
      <c r="C18" s="5">
        <f>Bevételek!C125</f>
        <v>0</v>
      </c>
      <c r="D18" s="5">
        <f>Bevételek!D125</f>
        <v>0</v>
      </c>
      <c r="E18" s="5">
        <f>Bevételek!E125</f>
        <v>0</v>
      </c>
      <c r="F18" s="5">
        <f>Bevételek!C126</f>
        <v>0</v>
      </c>
      <c r="G18" s="5">
        <f>Bevételek!D126</f>
        <v>0</v>
      </c>
      <c r="H18" s="5">
        <f>Bevételek!E126</f>
        <v>500000</v>
      </c>
      <c r="I18" s="5">
        <f>Bevételek!C127</f>
        <v>0</v>
      </c>
      <c r="J18" s="5">
        <f>Bevételek!D127</f>
        <v>0</v>
      </c>
      <c r="K18" s="5">
        <f>Bevételek!E127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500000</v>
      </c>
      <c r="O18" s="90" t="s">
        <v>120</v>
      </c>
      <c r="P18" s="5">
        <f>Kiadás!C131</f>
        <v>0</v>
      </c>
      <c r="Q18" s="5">
        <f>Kiadás!D131</f>
        <v>0</v>
      </c>
      <c r="R18" s="5">
        <f>Kiadás!E131</f>
        <v>0</v>
      </c>
      <c r="S18" s="5">
        <f>Kiadás!C132</f>
        <v>127000</v>
      </c>
      <c r="T18" s="5">
        <f>Kiadás!D132</f>
        <v>627000</v>
      </c>
      <c r="U18" s="5">
        <f>Kiadás!E132</f>
        <v>1627000</v>
      </c>
      <c r="V18" s="5">
        <f>Kiadás!C133</f>
        <v>0</v>
      </c>
      <c r="W18" s="5">
        <f>Kiadás!D133</f>
        <v>0</v>
      </c>
      <c r="X18" s="5">
        <f>Kiadás!E133</f>
        <v>0</v>
      </c>
      <c r="Y18" s="5">
        <f aca="true" t="shared" si="9" ref="Y18:AA20">P18+S18+V18</f>
        <v>127000</v>
      </c>
      <c r="Z18" s="5">
        <f t="shared" si="9"/>
        <v>627000</v>
      </c>
      <c r="AA18" s="5">
        <f t="shared" si="9"/>
        <v>1627000</v>
      </c>
    </row>
    <row r="19" spans="1:27" s="11" customFormat="1" ht="15.75">
      <c r="A19" s="1">
        <v>16</v>
      </c>
      <c r="B19" s="90" t="s">
        <v>146</v>
      </c>
      <c r="C19" s="5">
        <f>Bevételek!C230</f>
        <v>0</v>
      </c>
      <c r="D19" s="5">
        <f>Bevételek!D230</f>
        <v>0</v>
      </c>
      <c r="E19" s="5">
        <f>Bevételek!E230</f>
        <v>0</v>
      </c>
      <c r="F19" s="5">
        <f>Bevételek!C231</f>
        <v>0</v>
      </c>
      <c r="G19" s="5">
        <f>Bevételek!D231</f>
        <v>0</v>
      </c>
      <c r="H19" s="5">
        <f>Bevételek!E231</f>
        <v>0</v>
      </c>
      <c r="I19" s="5">
        <f>Bevételek!C232</f>
        <v>0</v>
      </c>
      <c r="J19" s="5">
        <f>Bevételek!D232</f>
        <v>0</v>
      </c>
      <c r="K19" s="5">
        <f>Bevételek!E232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0" t="s">
        <v>54</v>
      </c>
      <c r="P19" s="5">
        <f>Kiadás!C135</f>
        <v>0</v>
      </c>
      <c r="Q19" s="5">
        <f>Kiadás!D135</f>
        <v>0</v>
      </c>
      <c r="R19" s="5">
        <f>Kiadás!E135</f>
        <v>0</v>
      </c>
      <c r="S19" s="5">
        <f>Kiadás!C136</f>
        <v>1017554</v>
      </c>
      <c r="T19" s="5">
        <f>Kiadás!D136</f>
        <v>1017554</v>
      </c>
      <c r="U19" s="5">
        <f>Kiadás!E136</f>
        <v>1981809</v>
      </c>
      <c r="V19" s="5">
        <f>Kiadás!C137</f>
        <v>0</v>
      </c>
      <c r="W19" s="5">
        <f>Kiadás!D137</f>
        <v>0</v>
      </c>
      <c r="X19" s="5">
        <f>Kiadás!E137</f>
        <v>0</v>
      </c>
      <c r="Y19" s="5">
        <f t="shared" si="9"/>
        <v>1017554</v>
      </c>
      <c r="Z19" s="5">
        <f t="shared" si="9"/>
        <v>1017554</v>
      </c>
      <c r="AA19" s="5">
        <f t="shared" si="9"/>
        <v>1981809</v>
      </c>
    </row>
    <row r="20" spans="1:27" s="11" customFormat="1" ht="31.5">
      <c r="A20" s="1">
        <v>17</v>
      </c>
      <c r="B20" s="90" t="s">
        <v>382</v>
      </c>
      <c r="C20" s="5">
        <f>Bevételek!C257</f>
        <v>0</v>
      </c>
      <c r="D20" s="5">
        <f>Bevételek!D257</f>
        <v>0</v>
      </c>
      <c r="E20" s="5">
        <f>Bevételek!E257</f>
        <v>0</v>
      </c>
      <c r="F20" s="5">
        <f>Bevételek!C258</f>
        <v>0</v>
      </c>
      <c r="G20" s="5">
        <f>Bevételek!D258</f>
        <v>0</v>
      </c>
      <c r="H20" s="5">
        <f>Bevételek!E258</f>
        <v>964255</v>
      </c>
      <c r="I20" s="5">
        <f>Bevételek!C259</f>
        <v>0</v>
      </c>
      <c r="J20" s="5">
        <f>Bevételek!D259</f>
        <v>0</v>
      </c>
      <c r="K20" s="5">
        <f>Bevételek!E259</f>
        <v>0</v>
      </c>
      <c r="L20" s="5">
        <f t="shared" si="8"/>
        <v>0</v>
      </c>
      <c r="M20" s="5">
        <f t="shared" si="8"/>
        <v>0</v>
      </c>
      <c r="N20" s="5">
        <f t="shared" si="8"/>
        <v>964255</v>
      </c>
      <c r="O20" s="90" t="s">
        <v>220</v>
      </c>
      <c r="P20" s="5">
        <f>Kiadás!C139</f>
        <v>0</v>
      </c>
      <c r="Q20" s="5">
        <f>Kiadás!D139</f>
        <v>0</v>
      </c>
      <c r="R20" s="5">
        <f>Kiadás!E139</f>
        <v>0</v>
      </c>
      <c r="S20" s="5">
        <f>Kiadás!C140</f>
        <v>428101</v>
      </c>
      <c r="T20" s="5">
        <f>Kiadás!D140</f>
        <v>438101</v>
      </c>
      <c r="U20" s="5">
        <f>Kiadás!E140</f>
        <v>438101</v>
      </c>
      <c r="V20" s="5">
        <f>Kiadás!C141</f>
        <v>0</v>
      </c>
      <c r="W20" s="5">
        <f>Kiadás!D141</f>
        <v>0</v>
      </c>
      <c r="X20" s="5">
        <f>Kiadás!E141</f>
        <v>0</v>
      </c>
      <c r="Y20" s="5">
        <f t="shared" si="9"/>
        <v>428101</v>
      </c>
      <c r="Z20" s="5">
        <f t="shared" si="9"/>
        <v>438101</v>
      </c>
      <c r="AA20" s="5">
        <f t="shared" si="9"/>
        <v>438101</v>
      </c>
    </row>
    <row r="21" spans="1:27" s="11" customFormat="1" ht="15.75">
      <c r="A21" s="1">
        <v>18</v>
      </c>
      <c r="B21" s="91" t="s">
        <v>94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0</v>
      </c>
      <c r="H21" s="13">
        <f t="shared" si="10"/>
        <v>1464255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0</v>
      </c>
      <c r="N21" s="13">
        <f t="shared" si="10"/>
        <v>1464255</v>
      </c>
      <c r="O21" s="91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1572655</v>
      </c>
      <c r="T21" s="13">
        <f t="shared" si="11"/>
        <v>2082655</v>
      </c>
      <c r="U21" s="13">
        <f t="shared" si="11"/>
        <v>4046910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1572655</v>
      </c>
      <c r="Z21" s="13">
        <f t="shared" si="11"/>
        <v>2082655</v>
      </c>
      <c r="AA21" s="13">
        <f t="shared" si="11"/>
        <v>4046910</v>
      </c>
    </row>
    <row r="22" spans="1:27" s="11" customFormat="1" ht="15.75">
      <c r="A22" s="1">
        <v>19</v>
      </c>
      <c r="B22" s="93" t="s">
        <v>152</v>
      </c>
      <c r="C22" s="94">
        <f aca="true" t="shared" si="12" ref="C22:N22">C21-P21</f>
        <v>0</v>
      </c>
      <c r="D22" s="94">
        <f t="shared" si="12"/>
        <v>0</v>
      </c>
      <c r="E22" s="94">
        <f t="shared" si="12"/>
        <v>0</v>
      </c>
      <c r="F22" s="94">
        <f t="shared" si="12"/>
        <v>-1572655</v>
      </c>
      <c r="G22" s="94">
        <f t="shared" si="12"/>
        <v>-2082655</v>
      </c>
      <c r="H22" s="94">
        <f t="shared" si="12"/>
        <v>-2582655</v>
      </c>
      <c r="I22" s="94">
        <f t="shared" si="12"/>
        <v>0</v>
      </c>
      <c r="J22" s="94">
        <f t="shared" si="12"/>
        <v>0</v>
      </c>
      <c r="K22" s="94">
        <f t="shared" si="12"/>
        <v>0</v>
      </c>
      <c r="L22" s="94">
        <f t="shared" si="12"/>
        <v>-1572655</v>
      </c>
      <c r="M22" s="94">
        <f t="shared" si="12"/>
        <v>-2082655</v>
      </c>
      <c r="N22" s="94">
        <f t="shared" si="12"/>
        <v>-2582655</v>
      </c>
      <c r="O22" s="294" t="s">
        <v>138</v>
      </c>
      <c r="P22" s="295">
        <f>Kiadás!C171</f>
        <v>0</v>
      </c>
      <c r="Q22" s="295">
        <f>Kiadás!D171</f>
        <v>0</v>
      </c>
      <c r="R22" s="295">
        <f>Kiadás!E171</f>
        <v>0</v>
      </c>
      <c r="S22" s="295">
        <f>Kiadás!C172</f>
        <v>0</v>
      </c>
      <c r="T22" s="295">
        <f>Kiadás!D172</f>
        <v>0</v>
      </c>
      <c r="U22" s="295">
        <f>Kiadás!E172</f>
        <v>0</v>
      </c>
      <c r="V22" s="295">
        <f>Kiadás!C173</f>
        <v>0</v>
      </c>
      <c r="W22" s="295">
        <f>Kiadás!D173</f>
        <v>0</v>
      </c>
      <c r="X22" s="295">
        <f>Kiadás!E173</f>
        <v>0</v>
      </c>
      <c r="Y22" s="295">
        <f>P22+S22+V22</f>
        <v>0</v>
      </c>
      <c r="Z22" s="295">
        <f>Q22+T22+W22</f>
        <v>0</v>
      </c>
      <c r="AA22" s="295">
        <f>R22+U22+X22</f>
        <v>0</v>
      </c>
    </row>
    <row r="23" spans="1:27" s="11" customFormat="1" ht="15.75">
      <c r="A23" s="1">
        <v>20</v>
      </c>
      <c r="B23" s="93" t="s">
        <v>143</v>
      </c>
      <c r="C23" s="5">
        <f>Bevételek!C272</f>
        <v>0</v>
      </c>
      <c r="D23" s="5">
        <f>Bevételek!D272</f>
        <v>0</v>
      </c>
      <c r="E23" s="5">
        <f>Bevételek!E272</f>
        <v>0</v>
      </c>
      <c r="F23" s="5">
        <f>Bevételek!C273</f>
        <v>0</v>
      </c>
      <c r="G23" s="5">
        <f>Bevételek!D273</f>
        <v>0</v>
      </c>
      <c r="H23" s="5">
        <f>Bevételek!E273</f>
        <v>0</v>
      </c>
      <c r="I23" s="5">
        <f>Bevételek!C274</f>
        <v>0</v>
      </c>
      <c r="J23" s="5">
        <f>Bevételek!D274</f>
        <v>0</v>
      </c>
      <c r="K23" s="5">
        <f>Bevételek!E274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94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</row>
    <row r="24" spans="1:27" s="11" customFormat="1" ht="15.75">
      <c r="A24" s="1">
        <v>21</v>
      </c>
      <c r="B24" s="93" t="s">
        <v>144</v>
      </c>
      <c r="C24" s="5">
        <f>Bevételek!C299</f>
        <v>0</v>
      </c>
      <c r="D24" s="5">
        <f>Bevételek!D299</f>
        <v>0</v>
      </c>
      <c r="E24" s="5">
        <f>Bevételek!E299</f>
        <v>0</v>
      </c>
      <c r="F24" s="5">
        <f>Bevételek!C300</f>
        <v>0</v>
      </c>
      <c r="G24" s="5">
        <f>Bevételek!D300</f>
        <v>0</v>
      </c>
      <c r="H24" s="5">
        <f>Bevételek!E300</f>
        <v>0</v>
      </c>
      <c r="I24" s="5">
        <f>Bevételek!C301</f>
        <v>0</v>
      </c>
      <c r="J24" s="5">
        <f>Bevételek!D301</f>
        <v>0</v>
      </c>
      <c r="K24" s="5">
        <f>Bevételek!E301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94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27" s="11" customFormat="1" ht="31.5">
      <c r="A25" s="1">
        <v>22</v>
      </c>
      <c r="B25" s="91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0</v>
      </c>
      <c r="H25" s="14">
        <f t="shared" si="14"/>
        <v>1464255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0</v>
      </c>
      <c r="N25" s="14">
        <f t="shared" si="14"/>
        <v>1464255</v>
      </c>
      <c r="O25" s="91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1572655</v>
      </c>
      <c r="T25" s="14">
        <f t="shared" si="15"/>
        <v>2082655</v>
      </c>
      <c r="U25" s="14">
        <f t="shared" si="15"/>
        <v>4046910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1572655</v>
      </c>
      <c r="Z25" s="14">
        <f t="shared" si="15"/>
        <v>2082655</v>
      </c>
      <c r="AA25" s="14">
        <f t="shared" si="15"/>
        <v>4046910</v>
      </c>
    </row>
    <row r="26" spans="1:27" s="95" customFormat="1" ht="16.5">
      <c r="A26" s="1">
        <v>23</v>
      </c>
      <c r="B26" s="288" t="s">
        <v>148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90"/>
      <c r="O26" s="288" t="s">
        <v>149</v>
      </c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90"/>
    </row>
    <row r="27" spans="1:27" s="11" customFormat="1" ht="15.75">
      <c r="A27" s="1">
        <v>24</v>
      </c>
      <c r="B27" s="90" t="s">
        <v>150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12210574</v>
      </c>
      <c r="G27" s="5">
        <f t="shared" si="16"/>
        <v>13825366</v>
      </c>
      <c r="H27" s="5">
        <f t="shared" si="16"/>
        <v>16412916</v>
      </c>
      <c r="I27" s="5">
        <f t="shared" si="16"/>
        <v>1575000</v>
      </c>
      <c r="J27" s="5">
        <f t="shared" si="16"/>
        <v>1575000</v>
      </c>
      <c r="K27" s="5">
        <f t="shared" si="16"/>
        <v>1575000</v>
      </c>
      <c r="L27" s="5">
        <f t="shared" si="16"/>
        <v>13785574</v>
      </c>
      <c r="M27" s="5">
        <f t="shared" si="16"/>
        <v>15400366</v>
      </c>
      <c r="N27" s="5">
        <f t="shared" si="16"/>
        <v>17987916</v>
      </c>
      <c r="O27" s="90" t="s">
        <v>151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21053122</v>
      </c>
      <c r="T27" s="5">
        <f t="shared" si="17"/>
        <v>22638207</v>
      </c>
      <c r="U27" s="5">
        <f>U12+U21</f>
        <v>25122790</v>
      </c>
      <c r="V27" s="5">
        <f t="shared" si="17"/>
        <v>398180</v>
      </c>
      <c r="W27" s="5">
        <f t="shared" si="17"/>
        <v>398180</v>
      </c>
      <c r="X27" s="5">
        <f>X12+X21</f>
        <v>501147</v>
      </c>
      <c r="Y27" s="5">
        <f t="shared" si="17"/>
        <v>21451302</v>
      </c>
      <c r="Z27" s="5">
        <f t="shared" si="17"/>
        <v>23036387</v>
      </c>
      <c r="AA27" s="5">
        <f>AA12+AA21</f>
        <v>25623937</v>
      </c>
    </row>
    <row r="28" spans="1:27" s="11" customFormat="1" ht="15.75">
      <c r="A28" s="1">
        <v>25</v>
      </c>
      <c r="B28" s="93" t="s">
        <v>152</v>
      </c>
      <c r="C28" s="94">
        <f aca="true" t="shared" si="18" ref="C28:N28">C27-P27</f>
        <v>0</v>
      </c>
      <c r="D28" s="94">
        <f t="shared" si="18"/>
        <v>0</v>
      </c>
      <c r="E28" s="94">
        <f t="shared" si="18"/>
        <v>0</v>
      </c>
      <c r="F28" s="94">
        <f t="shared" si="18"/>
        <v>-8842548</v>
      </c>
      <c r="G28" s="94">
        <f t="shared" si="18"/>
        <v>-8812841</v>
      </c>
      <c r="H28" s="94">
        <f t="shared" si="18"/>
        <v>-8709874</v>
      </c>
      <c r="I28" s="94">
        <f t="shared" si="18"/>
        <v>1176820</v>
      </c>
      <c r="J28" s="94">
        <f t="shared" si="18"/>
        <v>1176820</v>
      </c>
      <c r="K28" s="94">
        <f t="shared" si="18"/>
        <v>1073853</v>
      </c>
      <c r="L28" s="94">
        <f t="shared" si="18"/>
        <v>-7665728</v>
      </c>
      <c r="M28" s="94">
        <f t="shared" si="18"/>
        <v>-7636021</v>
      </c>
      <c r="N28" s="94">
        <f t="shared" si="18"/>
        <v>-7636021</v>
      </c>
      <c r="O28" s="294" t="s">
        <v>145</v>
      </c>
      <c r="P28" s="295">
        <f aca="true" t="shared" si="19" ref="P28:Z28">P13+P22</f>
        <v>0</v>
      </c>
      <c r="Q28" s="295">
        <f t="shared" si="19"/>
        <v>0</v>
      </c>
      <c r="R28" s="295">
        <f>R13+R22</f>
        <v>0</v>
      </c>
      <c r="S28" s="295">
        <f t="shared" si="19"/>
        <v>463868</v>
      </c>
      <c r="T28" s="295">
        <f t="shared" si="19"/>
        <v>463686</v>
      </c>
      <c r="U28" s="295">
        <f>U13+U22</f>
        <v>1011815</v>
      </c>
      <c r="V28" s="295">
        <f t="shared" si="19"/>
        <v>0</v>
      </c>
      <c r="W28" s="295">
        <f t="shared" si="19"/>
        <v>0</v>
      </c>
      <c r="X28" s="295">
        <f>X13+X22</f>
        <v>0</v>
      </c>
      <c r="Y28" s="295">
        <f t="shared" si="19"/>
        <v>463868</v>
      </c>
      <c r="Z28" s="295">
        <f t="shared" si="19"/>
        <v>463686</v>
      </c>
      <c r="AA28" s="295">
        <f>AA13+AA22</f>
        <v>1011815</v>
      </c>
    </row>
    <row r="29" spans="1:27" s="11" customFormat="1" ht="15.75">
      <c r="A29" s="1">
        <v>26</v>
      </c>
      <c r="B29" s="93" t="s">
        <v>143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8129596</v>
      </c>
      <c r="G29" s="5">
        <f t="shared" si="20"/>
        <v>8099707</v>
      </c>
      <c r="H29" s="5">
        <f>H14+H23</f>
        <v>8099707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8129596</v>
      </c>
      <c r="M29" s="5">
        <f t="shared" si="20"/>
        <v>8099707</v>
      </c>
      <c r="N29" s="5">
        <f>N14+N23</f>
        <v>8099707</v>
      </c>
      <c r="O29" s="294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27" s="11" customFormat="1" ht="15.75">
      <c r="A30" s="1">
        <v>27</v>
      </c>
      <c r="B30" s="93" t="s">
        <v>144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0</v>
      </c>
      <c r="H30" s="5">
        <f>H15+H24</f>
        <v>548129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0</v>
      </c>
      <c r="N30" s="5">
        <f>N15+N24</f>
        <v>548129</v>
      </c>
      <c r="O30" s="294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</row>
    <row r="31" spans="1:27" s="11" customFormat="1" ht="15.75">
      <c r="A31" s="1">
        <v>28</v>
      </c>
      <c r="B31" s="89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20340170</v>
      </c>
      <c r="G31" s="14">
        <f t="shared" si="22"/>
        <v>21925073</v>
      </c>
      <c r="H31" s="14">
        <f t="shared" si="22"/>
        <v>25060752</v>
      </c>
      <c r="I31" s="14">
        <f t="shared" si="22"/>
        <v>1575000</v>
      </c>
      <c r="J31" s="14">
        <f t="shared" si="22"/>
        <v>1575000</v>
      </c>
      <c r="K31" s="14">
        <f t="shared" si="22"/>
        <v>1575000</v>
      </c>
      <c r="L31" s="14">
        <f t="shared" si="22"/>
        <v>21915170</v>
      </c>
      <c r="M31" s="14">
        <f t="shared" si="22"/>
        <v>23500073</v>
      </c>
      <c r="N31" s="14">
        <f t="shared" si="22"/>
        <v>26635752</v>
      </c>
      <c r="O31" s="89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21516990</v>
      </c>
      <c r="T31" s="14">
        <f t="shared" si="23"/>
        <v>23101893</v>
      </c>
      <c r="U31" s="14">
        <f t="shared" si="23"/>
        <v>26134605</v>
      </c>
      <c r="V31" s="14">
        <f t="shared" si="23"/>
        <v>398180</v>
      </c>
      <c r="W31" s="14">
        <f t="shared" si="23"/>
        <v>398180</v>
      </c>
      <c r="X31" s="14">
        <f t="shared" si="23"/>
        <v>501147</v>
      </c>
      <c r="Y31" s="14">
        <f t="shared" si="23"/>
        <v>21915170</v>
      </c>
      <c r="Z31" s="14">
        <f t="shared" si="23"/>
        <v>23500073</v>
      </c>
      <c r="AA31" s="14">
        <f t="shared" si="23"/>
        <v>26635752</v>
      </c>
    </row>
    <row r="32" spans="12:27" ht="15">
      <c r="L32" s="41"/>
      <c r="M32" s="41"/>
      <c r="N32" s="41"/>
      <c r="AA32" s="268" t="s">
        <v>604</v>
      </c>
    </row>
    <row r="33" spans="12:14" ht="15">
      <c r="L33" s="41"/>
      <c r="M33" s="41"/>
      <c r="N33" s="41"/>
    </row>
    <row r="34" spans="12:14" ht="15" hidden="1">
      <c r="L34" s="41"/>
      <c r="M34" s="41"/>
      <c r="N34" s="41"/>
    </row>
    <row r="36" ht="15">
      <c r="L36" s="41"/>
    </row>
    <row r="38" ht="15">
      <c r="L38" s="41"/>
    </row>
  </sheetData>
  <sheetProtection/>
  <mergeCells count="69">
    <mergeCell ref="X22:X24"/>
    <mergeCell ref="X28:X30"/>
    <mergeCell ref="S4:U4"/>
    <mergeCell ref="R28:R30"/>
    <mergeCell ref="Q28:Q30"/>
    <mergeCell ref="P28:P30"/>
    <mergeCell ref="Q13:Q15"/>
    <mergeCell ref="U28:U30"/>
    <mergeCell ref="S22:S24"/>
    <mergeCell ref="A1:Y1"/>
    <mergeCell ref="Y13:Y15"/>
    <mergeCell ref="I10:I11"/>
    <mergeCell ref="Y22:Y24"/>
    <mergeCell ref="P22:P24"/>
    <mergeCell ref="B4:B5"/>
    <mergeCell ref="O4:O5"/>
    <mergeCell ref="Y4:AA4"/>
    <mergeCell ref="L10:L11"/>
    <mergeCell ref="V13:V15"/>
    <mergeCell ref="P4:R4"/>
    <mergeCell ref="C4:E4"/>
    <mergeCell ref="F4:H4"/>
    <mergeCell ref="I4:K4"/>
    <mergeCell ref="N10:N11"/>
    <mergeCell ref="O6:AA6"/>
    <mergeCell ref="E10:E11"/>
    <mergeCell ref="L4:N4"/>
    <mergeCell ref="D10:D11"/>
    <mergeCell ref="V4:X4"/>
    <mergeCell ref="G10:G11"/>
    <mergeCell ref="AA13:AA15"/>
    <mergeCell ref="T13:T15"/>
    <mergeCell ref="Z13:Z15"/>
    <mergeCell ref="X13:X15"/>
    <mergeCell ref="S28:S30"/>
    <mergeCell ref="R13:R15"/>
    <mergeCell ref="U13:U15"/>
    <mergeCell ref="AA22:AA24"/>
    <mergeCell ref="AA28:AA30"/>
    <mergeCell ref="P13:P15"/>
    <mergeCell ref="F10:F11"/>
    <mergeCell ref="J10:J11"/>
    <mergeCell ref="O22:O24"/>
    <mergeCell ref="K10:K11"/>
    <mergeCell ref="B10:B11"/>
    <mergeCell ref="C10:C11"/>
    <mergeCell ref="M10:M11"/>
    <mergeCell ref="O13:O15"/>
    <mergeCell ref="H10:H11"/>
    <mergeCell ref="V22:V24"/>
    <mergeCell ref="T28:T30"/>
    <mergeCell ref="Q22:Q24"/>
    <mergeCell ref="T22:T24"/>
    <mergeCell ref="Z22:Z24"/>
    <mergeCell ref="W28:W30"/>
    <mergeCell ref="R22:R24"/>
    <mergeCell ref="V28:V30"/>
    <mergeCell ref="Z28:Z30"/>
    <mergeCell ref="Y28:Y30"/>
    <mergeCell ref="O17:AA17"/>
    <mergeCell ref="O26:AA26"/>
    <mergeCell ref="B26:N26"/>
    <mergeCell ref="B17:N17"/>
    <mergeCell ref="B6:N6"/>
    <mergeCell ref="O28:O30"/>
    <mergeCell ref="W22:W24"/>
    <mergeCell ref="S13:S15"/>
    <mergeCell ref="W13:W15"/>
    <mergeCell ref="U22:U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  <headerFooter>
    <oddHeader>&amp;R&amp;"Arial,Normál"&amp;10 1. melléklet az 1/2018.(III.12.) önkormányzati rendelethez 
"&amp;"Arial,Dőlt"1. melléklet a 2/2017.(III.13.) önkormányzati rendelethez&amp;"Arial,Normál"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3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9" width="12.7109375" style="16" customWidth="1"/>
    <col min="10" max="10" width="12.7109375" style="132" customWidth="1"/>
    <col min="11" max="12" width="12.7109375" style="16" customWidth="1"/>
    <col min="13" max="16384" width="9.140625" style="16" customWidth="1"/>
  </cols>
  <sheetData>
    <row r="1" spans="1:12" ht="15.75">
      <c r="A1" s="301" t="s">
        <v>541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5.75">
      <c r="A2" s="301" t="s">
        <v>539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298" t="s">
        <v>9</v>
      </c>
      <c r="C5" s="298" t="s">
        <v>153</v>
      </c>
      <c r="D5" s="302" t="s">
        <v>14</v>
      </c>
      <c r="E5" s="303"/>
      <c r="F5" s="304"/>
      <c r="G5" s="302" t="s">
        <v>15</v>
      </c>
      <c r="H5" s="303"/>
      <c r="I5" s="304"/>
      <c r="J5" s="302" t="s">
        <v>16</v>
      </c>
      <c r="K5" s="303"/>
      <c r="L5" s="304"/>
    </row>
    <row r="6" spans="1:12" s="3" customFormat="1" ht="31.5">
      <c r="A6" s="1">
        <v>2</v>
      </c>
      <c r="B6" s="298"/>
      <c r="C6" s="298"/>
      <c r="D6" s="39" t="s">
        <v>4</v>
      </c>
      <c r="E6" s="39" t="s">
        <v>654</v>
      </c>
      <c r="F6" s="39" t="s">
        <v>655</v>
      </c>
      <c r="G6" s="39" t="s">
        <v>4</v>
      </c>
      <c r="H6" s="39" t="s">
        <v>654</v>
      </c>
      <c r="I6" s="39" t="s">
        <v>655</v>
      </c>
      <c r="J6" s="39" t="s">
        <v>4</v>
      </c>
      <c r="K6" s="39" t="s">
        <v>654</v>
      </c>
      <c r="L6" s="39" t="s">
        <v>655</v>
      </c>
    </row>
    <row r="7" spans="1:12" s="3" customFormat="1" ht="15.75">
      <c r="A7" s="1">
        <v>3</v>
      </c>
      <c r="B7" s="104" t="s">
        <v>120</v>
      </c>
      <c r="C7" s="99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 t="s">
        <v>719</v>
      </c>
      <c r="B8" s="7" t="s">
        <v>662</v>
      </c>
      <c r="C8" s="99">
        <v>2</v>
      </c>
      <c r="D8" s="5">
        <v>0</v>
      </c>
      <c r="E8" s="5">
        <v>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0</v>
      </c>
      <c r="L8" s="5">
        <f>F8+I8</f>
        <v>1000000</v>
      </c>
    </row>
    <row r="9" spans="1:12" s="3" customFormat="1" ht="47.25">
      <c r="A9" s="1" t="s">
        <v>720</v>
      </c>
      <c r="B9" s="7" t="s">
        <v>212</v>
      </c>
      <c r="C9" s="99"/>
      <c r="D9" s="5">
        <f>SUM(D8)</f>
        <v>0</v>
      </c>
      <c r="E9" s="5">
        <f>SUM(E8)</f>
        <v>0</v>
      </c>
      <c r="F9" s="5">
        <f>SUM(F8)</f>
        <v>1000000</v>
      </c>
      <c r="G9" s="115"/>
      <c r="H9" s="115"/>
      <c r="I9" s="115"/>
      <c r="J9" s="115"/>
      <c r="K9" s="115"/>
      <c r="L9" s="115"/>
    </row>
    <row r="10" spans="1:12" s="3" customFormat="1" ht="15.75">
      <c r="A10" s="1">
        <v>4</v>
      </c>
      <c r="B10" s="121" t="s">
        <v>521</v>
      </c>
      <c r="C10" s="99">
        <v>2</v>
      </c>
      <c r="D10" s="5">
        <v>100000</v>
      </c>
      <c r="E10" s="5">
        <v>100000</v>
      </c>
      <c r="F10" s="5">
        <v>100000</v>
      </c>
      <c r="G10" s="5">
        <v>27000</v>
      </c>
      <c r="H10" s="5">
        <v>27000</v>
      </c>
      <c r="I10" s="5">
        <v>27000</v>
      </c>
      <c r="J10" s="5">
        <f aca="true" t="shared" si="0" ref="J10:L14">D10+G10</f>
        <v>127000</v>
      </c>
      <c r="K10" s="5">
        <f t="shared" si="0"/>
        <v>127000</v>
      </c>
      <c r="L10" s="5">
        <f t="shared" si="0"/>
        <v>127000</v>
      </c>
    </row>
    <row r="11" spans="1:12" s="3" customFormat="1" ht="15.75" hidden="1">
      <c r="A11" s="1"/>
      <c r="B11" s="121"/>
      <c r="C11" s="99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99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1"/>
      <c r="C13" s="99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15.75" hidden="1">
      <c r="A14" s="1"/>
      <c r="B14" s="121"/>
      <c r="C14" s="99"/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31.5">
      <c r="A15" s="1">
        <v>5</v>
      </c>
      <c r="B15" s="7" t="s">
        <v>211</v>
      </c>
      <c r="C15" s="99"/>
      <c r="D15" s="5">
        <f>SUM(D10:D14)</f>
        <v>100000</v>
      </c>
      <c r="E15" s="5">
        <f>SUM(E10:E14)</f>
        <v>100000</v>
      </c>
      <c r="F15" s="5">
        <f>SUM(F10:F14)</f>
        <v>100000</v>
      </c>
      <c r="G15" s="115"/>
      <c r="H15" s="115"/>
      <c r="I15" s="115"/>
      <c r="J15" s="115"/>
      <c r="K15" s="115"/>
      <c r="L15" s="115"/>
    </row>
    <row r="16" spans="1:12" s="3" customFormat="1" ht="15.75" hidden="1">
      <c r="A16" s="1"/>
      <c r="B16" s="7"/>
      <c r="C16" s="99"/>
      <c r="D16" s="5"/>
      <c r="E16" s="5"/>
      <c r="F16" s="5"/>
      <c r="G16" s="5"/>
      <c r="H16" s="5"/>
      <c r="I16" s="5"/>
      <c r="J16" s="5">
        <f>D16+G16</f>
        <v>0</v>
      </c>
      <c r="K16" s="5">
        <f>E16+H16</f>
        <v>0</v>
      </c>
      <c r="L16" s="5">
        <f>F16+I16</f>
        <v>0</v>
      </c>
    </row>
    <row r="17" spans="1:12" s="3" customFormat="1" ht="29.25" customHeight="1" hidden="1">
      <c r="A17" s="1" t="s">
        <v>537</v>
      </c>
      <c r="B17" s="7" t="s">
        <v>210</v>
      </c>
      <c r="C17" s="99"/>
      <c r="D17" s="5">
        <f>SUM(D16)</f>
        <v>0</v>
      </c>
      <c r="E17" s="5">
        <f>SUM(E16)</f>
        <v>0</v>
      </c>
      <c r="F17" s="5">
        <f>SUM(F16)</f>
        <v>0</v>
      </c>
      <c r="G17" s="115"/>
      <c r="H17" s="115"/>
      <c r="I17" s="115"/>
      <c r="J17" s="115"/>
      <c r="K17" s="115"/>
      <c r="L17" s="115"/>
    </row>
    <row r="18" spans="1:12" s="3" customFormat="1" ht="18" customHeight="1">
      <c r="A18" s="1" t="s">
        <v>703</v>
      </c>
      <c r="B18" s="121" t="s">
        <v>706</v>
      </c>
      <c r="C18" s="99">
        <v>2</v>
      </c>
      <c r="D18" s="5">
        <v>0</v>
      </c>
      <c r="E18" s="5">
        <v>196850</v>
      </c>
      <c r="F18" s="5">
        <v>203071</v>
      </c>
      <c r="G18" s="5">
        <v>0</v>
      </c>
      <c r="H18" s="5">
        <v>53150</v>
      </c>
      <c r="I18" s="5">
        <v>54829</v>
      </c>
      <c r="J18" s="5">
        <f aca="true" t="shared" si="1" ref="J18:L21">D18+G18</f>
        <v>0</v>
      </c>
      <c r="K18" s="5">
        <f t="shared" si="1"/>
        <v>250000</v>
      </c>
      <c r="L18" s="5">
        <f t="shared" si="1"/>
        <v>257900</v>
      </c>
    </row>
    <row r="19" spans="1:12" s="3" customFormat="1" ht="15.75">
      <c r="A19" s="1" t="s">
        <v>704</v>
      </c>
      <c r="B19" s="121" t="s">
        <v>707</v>
      </c>
      <c r="C19" s="99">
        <v>2</v>
      </c>
      <c r="D19" s="5">
        <v>0</v>
      </c>
      <c r="E19" s="5">
        <v>118110</v>
      </c>
      <c r="F19" s="5">
        <v>111889</v>
      </c>
      <c r="G19" s="5">
        <v>0</v>
      </c>
      <c r="H19" s="5">
        <v>31890</v>
      </c>
      <c r="I19" s="5">
        <v>30211</v>
      </c>
      <c r="J19" s="5">
        <f t="shared" si="1"/>
        <v>0</v>
      </c>
      <c r="K19" s="5">
        <f t="shared" si="1"/>
        <v>150000</v>
      </c>
      <c r="L19" s="5">
        <f t="shared" si="1"/>
        <v>142100</v>
      </c>
    </row>
    <row r="20" spans="1:12" s="3" customFormat="1" ht="15.75">
      <c r="A20" s="1" t="s">
        <v>705</v>
      </c>
      <c r="B20" s="121" t="s">
        <v>708</v>
      </c>
      <c r="C20" s="99">
        <v>2</v>
      </c>
      <c r="D20" s="5">
        <v>0</v>
      </c>
      <c r="E20" s="5">
        <v>78740</v>
      </c>
      <c r="F20" s="5">
        <v>78740</v>
      </c>
      <c r="G20" s="5">
        <v>0</v>
      </c>
      <c r="H20" s="5">
        <v>21260</v>
      </c>
      <c r="I20" s="5">
        <v>21260</v>
      </c>
      <c r="J20" s="5">
        <f t="shared" si="1"/>
        <v>0</v>
      </c>
      <c r="K20" s="5">
        <f t="shared" si="1"/>
        <v>100000</v>
      </c>
      <c r="L20" s="5">
        <f t="shared" si="1"/>
        <v>100000</v>
      </c>
    </row>
    <row r="21" spans="1:12" s="3" customFormat="1" ht="15.75" hidden="1">
      <c r="A21" s="1"/>
      <c r="B21" s="121"/>
      <c r="C21" s="99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</row>
    <row r="22" spans="1:12" s="3" customFormat="1" ht="47.25">
      <c r="A22" s="1" t="s">
        <v>721</v>
      </c>
      <c r="B22" s="7" t="s">
        <v>213</v>
      </c>
      <c r="C22" s="99"/>
      <c r="D22" s="5">
        <f>SUM(D18:D20)</f>
        <v>0</v>
      </c>
      <c r="E22" s="5">
        <f>SUM(E18:E20)</f>
        <v>393700</v>
      </c>
      <c r="F22" s="5">
        <f>SUM(F18:F20)</f>
        <v>393700</v>
      </c>
      <c r="G22" s="115"/>
      <c r="H22" s="115"/>
      <c r="I22" s="115"/>
      <c r="J22" s="115"/>
      <c r="K22" s="115"/>
      <c r="L22" s="115"/>
    </row>
    <row r="23" spans="1:12" s="3" customFormat="1" ht="15.75" hidden="1">
      <c r="A23" s="1"/>
      <c r="B23" s="7" t="s">
        <v>214</v>
      </c>
      <c r="C23" s="99"/>
      <c r="D23" s="5"/>
      <c r="E23" s="5"/>
      <c r="F23" s="5"/>
      <c r="G23" s="115"/>
      <c r="H23" s="115"/>
      <c r="I23" s="115"/>
      <c r="J23" s="115"/>
      <c r="K23" s="115"/>
      <c r="L23" s="115"/>
    </row>
    <row r="24" spans="1:12" s="3" customFormat="1" ht="31.5" hidden="1">
      <c r="A24" s="1"/>
      <c r="B24" s="7" t="s">
        <v>215</v>
      </c>
      <c r="C24" s="99"/>
      <c r="D24" s="5"/>
      <c r="E24" s="5"/>
      <c r="F24" s="5"/>
      <c r="G24" s="115"/>
      <c r="H24" s="115"/>
      <c r="I24" s="115"/>
      <c r="J24" s="115"/>
      <c r="K24" s="115"/>
      <c r="L24" s="115"/>
    </row>
    <row r="25" spans="1:12" s="3" customFormat="1" ht="47.25">
      <c r="A25" s="1">
        <v>6</v>
      </c>
      <c r="B25" s="7" t="s">
        <v>234</v>
      </c>
      <c r="C25" s="99"/>
      <c r="D25" s="115"/>
      <c r="E25" s="115"/>
      <c r="F25" s="115"/>
      <c r="G25" s="5">
        <f>SUM(G7:G24)</f>
        <v>27000</v>
      </c>
      <c r="H25" s="5">
        <f>SUM(H7:H24)</f>
        <v>133300</v>
      </c>
      <c r="I25" s="5">
        <f>SUM(I7:I24)</f>
        <v>133300</v>
      </c>
      <c r="J25" s="115"/>
      <c r="K25" s="115"/>
      <c r="L25" s="115"/>
    </row>
    <row r="26" spans="1:12" s="3" customFormat="1" ht="15.75">
      <c r="A26" s="1">
        <v>7</v>
      </c>
      <c r="B26" s="9" t="s">
        <v>120</v>
      </c>
      <c r="C26" s="99"/>
      <c r="D26" s="14">
        <f aca="true" t="shared" si="2" ref="D26:I26">SUM(D27:D29)</f>
        <v>100000</v>
      </c>
      <c r="E26" s="14">
        <f t="shared" si="2"/>
        <v>493700</v>
      </c>
      <c r="F26" s="14">
        <f t="shared" si="2"/>
        <v>1493700</v>
      </c>
      <c r="G26" s="14">
        <f t="shared" si="2"/>
        <v>27000</v>
      </c>
      <c r="H26" s="14">
        <f t="shared" si="2"/>
        <v>133300</v>
      </c>
      <c r="I26" s="14">
        <f t="shared" si="2"/>
        <v>133300</v>
      </c>
      <c r="J26" s="14">
        <f aca="true" t="shared" si="3" ref="J26:L29">D26+G26</f>
        <v>127000</v>
      </c>
      <c r="K26" s="14">
        <f t="shared" si="3"/>
        <v>627000</v>
      </c>
      <c r="L26" s="14">
        <f t="shared" si="3"/>
        <v>1627000</v>
      </c>
    </row>
    <row r="27" spans="1:12" s="3" customFormat="1" ht="31.5">
      <c r="A27" s="1">
        <v>8</v>
      </c>
      <c r="B27" s="87" t="s">
        <v>404</v>
      </c>
      <c r="C27" s="99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</row>
    <row r="28" spans="1:12" s="3" customFormat="1" ht="15.75">
      <c r="A28" s="1">
        <v>9</v>
      </c>
      <c r="B28" s="87" t="s">
        <v>245</v>
      </c>
      <c r="C28" s="99">
        <v>2</v>
      </c>
      <c r="D28" s="5">
        <f aca="true" t="shared" si="5" ref="D28:I28">SUMIF($C$7:$C$26,"2",D$7:D$26)</f>
        <v>100000</v>
      </c>
      <c r="E28" s="5">
        <f t="shared" si="5"/>
        <v>493700</v>
      </c>
      <c r="F28" s="5">
        <f t="shared" si="5"/>
        <v>1493700</v>
      </c>
      <c r="G28" s="5">
        <f t="shared" si="5"/>
        <v>27000</v>
      </c>
      <c r="H28" s="5">
        <f t="shared" si="5"/>
        <v>133300</v>
      </c>
      <c r="I28" s="5">
        <f t="shared" si="5"/>
        <v>133300</v>
      </c>
      <c r="J28" s="5">
        <f t="shared" si="3"/>
        <v>127000</v>
      </c>
      <c r="K28" s="5">
        <f t="shared" si="3"/>
        <v>627000</v>
      </c>
      <c r="L28" s="5">
        <f t="shared" si="3"/>
        <v>1627000</v>
      </c>
    </row>
    <row r="29" spans="1:12" s="3" customFormat="1" ht="15.75">
      <c r="A29" s="1">
        <v>10</v>
      </c>
      <c r="B29" s="87" t="s">
        <v>137</v>
      </c>
      <c r="C29" s="99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</row>
    <row r="30" spans="1:12" s="3" customFormat="1" ht="15.75">
      <c r="A30" s="1">
        <v>11</v>
      </c>
      <c r="B30" s="104" t="s">
        <v>54</v>
      </c>
      <c r="C30" s="99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3" customFormat="1" ht="15.75">
      <c r="A31" s="1">
        <v>12</v>
      </c>
      <c r="B31" s="121" t="s">
        <v>497</v>
      </c>
      <c r="C31" s="99">
        <v>2</v>
      </c>
      <c r="D31" s="5">
        <v>231224</v>
      </c>
      <c r="E31" s="5">
        <v>231224</v>
      </c>
      <c r="F31" s="5">
        <v>231224</v>
      </c>
      <c r="G31" s="5">
        <v>62430</v>
      </c>
      <c r="H31" s="5">
        <v>62430</v>
      </c>
      <c r="I31" s="5">
        <v>62430</v>
      </c>
      <c r="J31" s="5">
        <f aca="true" t="shared" si="7" ref="J31:J39">D31+G31</f>
        <v>293654</v>
      </c>
      <c r="K31" s="5">
        <f aca="true" t="shared" si="8" ref="K31:K39">E31+H31</f>
        <v>293654</v>
      </c>
      <c r="L31" s="5">
        <f aca="true" t="shared" si="9" ref="L31:L39">F31+I31</f>
        <v>293654</v>
      </c>
    </row>
    <row r="32" spans="1:12" s="3" customFormat="1" ht="31.5">
      <c r="A32" s="1" t="s">
        <v>722</v>
      </c>
      <c r="B32" s="7" t="s">
        <v>702</v>
      </c>
      <c r="C32" s="99">
        <v>2</v>
      </c>
      <c r="D32" s="5">
        <v>0</v>
      </c>
      <c r="E32" s="5">
        <v>0</v>
      </c>
      <c r="F32" s="5">
        <v>759256</v>
      </c>
      <c r="G32" s="5">
        <v>0</v>
      </c>
      <c r="H32" s="5">
        <v>0</v>
      </c>
      <c r="I32" s="5">
        <v>204999</v>
      </c>
      <c r="J32" s="5">
        <f t="shared" si="7"/>
        <v>0</v>
      </c>
      <c r="K32" s="5">
        <f t="shared" si="8"/>
        <v>0</v>
      </c>
      <c r="L32" s="5">
        <f t="shared" si="9"/>
        <v>964255</v>
      </c>
    </row>
    <row r="33" spans="1:12" s="3" customFormat="1" ht="15.75" hidden="1">
      <c r="A33" s="1"/>
      <c r="B33" s="121"/>
      <c r="C33" s="99"/>
      <c r="D33" s="5"/>
      <c r="E33" s="5"/>
      <c r="F33" s="5"/>
      <c r="G33" s="5"/>
      <c r="H33" s="5"/>
      <c r="I33" s="5"/>
      <c r="J33" s="5">
        <f t="shared" si="7"/>
        <v>0</v>
      </c>
      <c r="K33" s="5">
        <f t="shared" si="8"/>
        <v>0</v>
      </c>
      <c r="L33" s="5">
        <f t="shared" si="9"/>
        <v>0</v>
      </c>
    </row>
    <row r="34" spans="1:12" s="3" customFormat="1" ht="15.75" hidden="1">
      <c r="A34" s="1"/>
      <c r="B34" s="121"/>
      <c r="C34" s="99"/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8"/>
        <v>0</v>
      </c>
      <c r="L34" s="5">
        <f t="shared" si="9"/>
        <v>0</v>
      </c>
    </row>
    <row r="35" spans="1:12" s="3" customFormat="1" ht="15.75" hidden="1">
      <c r="A35" s="1"/>
      <c r="B35" s="121" t="s">
        <v>507</v>
      </c>
      <c r="C35" s="99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8"/>
        <v>0</v>
      </c>
      <c r="L35" s="5">
        <f t="shared" si="9"/>
        <v>0</v>
      </c>
    </row>
    <row r="36" spans="1:12" s="3" customFormat="1" ht="15.75" hidden="1">
      <c r="A36" s="1"/>
      <c r="B36" s="121" t="s">
        <v>507</v>
      </c>
      <c r="C36" s="99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8"/>
        <v>0</v>
      </c>
      <c r="L36" s="5">
        <f t="shared" si="9"/>
        <v>0</v>
      </c>
    </row>
    <row r="37" spans="1:12" s="3" customFormat="1" ht="15.75" hidden="1">
      <c r="A37" s="1"/>
      <c r="B37" s="121"/>
      <c r="C37" s="99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8"/>
        <v>0</v>
      </c>
      <c r="L37" s="5">
        <f t="shared" si="9"/>
        <v>0</v>
      </c>
    </row>
    <row r="38" spans="1:12" s="3" customFormat="1" ht="15.75" hidden="1">
      <c r="A38" s="1"/>
      <c r="B38" s="7"/>
      <c r="C38" s="99"/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8"/>
        <v>0</v>
      </c>
      <c r="L38" s="5">
        <f t="shared" si="9"/>
        <v>0</v>
      </c>
    </row>
    <row r="39" spans="1:12" s="3" customFormat="1" ht="15.75">
      <c r="A39" s="1">
        <v>13</v>
      </c>
      <c r="B39" s="7" t="s">
        <v>560</v>
      </c>
      <c r="C39" s="99">
        <v>2</v>
      </c>
      <c r="D39" s="5">
        <v>570000</v>
      </c>
      <c r="E39" s="5">
        <v>570000</v>
      </c>
      <c r="F39" s="5">
        <v>570000</v>
      </c>
      <c r="G39" s="5">
        <v>153900</v>
      </c>
      <c r="H39" s="5">
        <v>153900</v>
      </c>
      <c r="I39" s="5">
        <v>153900</v>
      </c>
      <c r="J39" s="5">
        <f t="shared" si="7"/>
        <v>723900</v>
      </c>
      <c r="K39" s="5">
        <f t="shared" si="8"/>
        <v>723900</v>
      </c>
      <c r="L39" s="5">
        <f t="shared" si="9"/>
        <v>723900</v>
      </c>
    </row>
    <row r="40" spans="1:12" s="3" customFormat="1" ht="15.75">
      <c r="A40" s="1">
        <v>14</v>
      </c>
      <c r="B40" s="7" t="s">
        <v>216</v>
      </c>
      <c r="C40" s="99"/>
      <c r="D40" s="5">
        <f>SUM(D31:D39)</f>
        <v>801224</v>
      </c>
      <c r="E40" s="5">
        <f>SUM(E31:E39)</f>
        <v>801224</v>
      </c>
      <c r="F40" s="5">
        <f>SUM(F31:F39)</f>
        <v>1560480</v>
      </c>
      <c r="G40" s="115"/>
      <c r="H40" s="115"/>
      <c r="I40" s="115"/>
      <c r="J40" s="115"/>
      <c r="K40" s="115"/>
      <c r="L40" s="115"/>
    </row>
    <row r="41" spans="1:12" s="3" customFormat="1" ht="31.5" hidden="1">
      <c r="A41" s="1"/>
      <c r="B41" s="7" t="s">
        <v>217</v>
      </c>
      <c r="C41" s="99"/>
      <c r="D41" s="5"/>
      <c r="E41" s="5"/>
      <c r="F41" s="5"/>
      <c r="G41" s="115"/>
      <c r="H41" s="115"/>
      <c r="I41" s="115"/>
      <c r="J41" s="115"/>
      <c r="K41" s="115"/>
      <c r="L41" s="115"/>
    </row>
    <row r="42" spans="1:12" s="3" customFormat="1" ht="15.75" hidden="1">
      <c r="A42" s="1"/>
      <c r="B42" s="7"/>
      <c r="C42" s="99"/>
      <c r="D42" s="5"/>
      <c r="E42" s="5"/>
      <c r="F42" s="5"/>
      <c r="G42" s="5"/>
      <c r="H42" s="5"/>
      <c r="I42" s="5"/>
      <c r="J42" s="5">
        <f aca="true" t="shared" si="10" ref="J42:L43">D42+G42</f>
        <v>0</v>
      </c>
      <c r="K42" s="5">
        <f t="shared" si="10"/>
        <v>0</v>
      </c>
      <c r="L42" s="5">
        <f t="shared" si="10"/>
        <v>0</v>
      </c>
    </row>
    <row r="43" spans="1:12" s="3" customFormat="1" ht="15.75" hidden="1">
      <c r="A43" s="1"/>
      <c r="B43" s="7"/>
      <c r="C43" s="99"/>
      <c r="D43" s="5"/>
      <c r="E43" s="5"/>
      <c r="F43" s="5"/>
      <c r="G43" s="5"/>
      <c r="H43" s="5"/>
      <c r="I43" s="5"/>
      <c r="J43" s="5">
        <f t="shared" si="10"/>
        <v>0</v>
      </c>
      <c r="K43" s="5">
        <f t="shared" si="10"/>
        <v>0</v>
      </c>
      <c r="L43" s="5">
        <f t="shared" si="10"/>
        <v>0</v>
      </c>
    </row>
    <row r="44" spans="1:12" s="3" customFormat="1" ht="31.5" hidden="1">
      <c r="A44" s="1"/>
      <c r="B44" s="7" t="s">
        <v>218</v>
      </c>
      <c r="C44" s="99"/>
      <c r="D44" s="5">
        <f>SUM(D42:D43)</f>
        <v>0</v>
      </c>
      <c r="E44" s="5">
        <f>SUM(E42:E43)</f>
        <v>0</v>
      </c>
      <c r="F44" s="5">
        <f>SUM(F42:F43)</f>
        <v>0</v>
      </c>
      <c r="G44" s="115"/>
      <c r="H44" s="115"/>
      <c r="I44" s="115"/>
      <c r="J44" s="115"/>
      <c r="K44" s="115"/>
      <c r="L44" s="115"/>
    </row>
    <row r="45" spans="1:12" s="3" customFormat="1" ht="47.25">
      <c r="A45" s="1">
        <v>15</v>
      </c>
      <c r="B45" s="7" t="s">
        <v>219</v>
      </c>
      <c r="C45" s="99"/>
      <c r="D45" s="115"/>
      <c r="E45" s="115"/>
      <c r="F45" s="115"/>
      <c r="G45" s="5">
        <f>SUM(G30:G44)</f>
        <v>216330</v>
      </c>
      <c r="H45" s="5">
        <f>SUM(H30:H44)</f>
        <v>216330</v>
      </c>
      <c r="I45" s="5">
        <f>SUM(I30:I44)</f>
        <v>421329</v>
      </c>
      <c r="J45" s="115"/>
      <c r="K45" s="115"/>
      <c r="L45" s="115"/>
    </row>
    <row r="46" spans="1:12" s="3" customFormat="1" ht="15.75">
      <c r="A46" s="1">
        <v>16</v>
      </c>
      <c r="B46" s="9" t="s">
        <v>54</v>
      </c>
      <c r="C46" s="99"/>
      <c r="D46" s="14">
        <f aca="true" t="shared" si="11" ref="D46:I46">SUM(D47:D49)</f>
        <v>801224</v>
      </c>
      <c r="E46" s="14">
        <f t="shared" si="11"/>
        <v>801224</v>
      </c>
      <c r="F46" s="14">
        <f t="shared" si="11"/>
        <v>1560480</v>
      </c>
      <c r="G46" s="14">
        <f t="shared" si="11"/>
        <v>216330</v>
      </c>
      <c r="H46" s="14">
        <f t="shared" si="11"/>
        <v>216330</v>
      </c>
      <c r="I46" s="14">
        <f t="shared" si="11"/>
        <v>421329</v>
      </c>
      <c r="J46" s="14">
        <f aca="true" t="shared" si="12" ref="J46:L49">D46+G46</f>
        <v>1017554</v>
      </c>
      <c r="K46" s="14">
        <f t="shared" si="12"/>
        <v>1017554</v>
      </c>
      <c r="L46" s="14">
        <f t="shared" si="12"/>
        <v>1981809</v>
      </c>
    </row>
    <row r="47" spans="1:12" s="3" customFormat="1" ht="31.5">
      <c r="A47" s="1">
        <v>17</v>
      </c>
      <c r="B47" s="87" t="s">
        <v>404</v>
      </c>
      <c r="C47" s="99">
        <v>1</v>
      </c>
      <c r="D47" s="5">
        <f aca="true" t="shared" si="13" ref="D47:I47">SUMIF($C$30:$C$46,"1",D$30:D$46)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2"/>
        <v>0</v>
      </c>
      <c r="K47" s="5">
        <f t="shared" si="12"/>
        <v>0</v>
      </c>
      <c r="L47" s="5">
        <f t="shared" si="12"/>
        <v>0</v>
      </c>
    </row>
    <row r="48" spans="1:12" s="3" customFormat="1" ht="15.75">
      <c r="A48" s="1">
        <v>18</v>
      </c>
      <c r="B48" s="87" t="s">
        <v>245</v>
      </c>
      <c r="C48" s="99">
        <v>2</v>
      </c>
      <c r="D48" s="5">
        <f aca="true" t="shared" si="14" ref="D48:I48">SUMIF($C$30:$C$46,"2",D$30:D$46)</f>
        <v>801224</v>
      </c>
      <c r="E48" s="5">
        <f t="shared" si="14"/>
        <v>801224</v>
      </c>
      <c r="F48" s="5">
        <f t="shared" si="14"/>
        <v>1560480</v>
      </c>
      <c r="G48" s="5">
        <f t="shared" si="14"/>
        <v>216330</v>
      </c>
      <c r="H48" s="5">
        <f t="shared" si="14"/>
        <v>216330</v>
      </c>
      <c r="I48" s="5">
        <f t="shared" si="14"/>
        <v>421329</v>
      </c>
      <c r="J48" s="5">
        <f t="shared" si="12"/>
        <v>1017554</v>
      </c>
      <c r="K48" s="5">
        <f t="shared" si="12"/>
        <v>1017554</v>
      </c>
      <c r="L48" s="5">
        <f t="shared" si="12"/>
        <v>1981809</v>
      </c>
    </row>
    <row r="49" spans="1:12" s="3" customFormat="1" ht="15.75">
      <c r="A49" s="1">
        <v>19</v>
      </c>
      <c r="B49" s="87" t="s">
        <v>137</v>
      </c>
      <c r="C49" s="99">
        <v>3</v>
      </c>
      <c r="D49" s="5">
        <f aca="true" t="shared" si="15" ref="D49:I49">SUMIF($C$30:$C$46,"3",D$30:D$46)</f>
        <v>0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</row>
    <row r="50" spans="1:12" s="3" customFormat="1" ht="31.5">
      <c r="A50" s="1">
        <v>20</v>
      </c>
      <c r="B50" s="104" t="s">
        <v>220</v>
      </c>
      <c r="C50" s="99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" customFormat="1" ht="47.25" hidden="1">
      <c r="A51" s="1"/>
      <c r="B51" s="63" t="s">
        <v>223</v>
      </c>
      <c r="C51" s="99"/>
      <c r="D51" s="5"/>
      <c r="E51" s="5"/>
      <c r="F51" s="5"/>
      <c r="G51" s="115"/>
      <c r="H51" s="115"/>
      <c r="I51" s="115"/>
      <c r="J51" s="5">
        <f aca="true" t="shared" si="16" ref="J51:J72">D51+G51</f>
        <v>0</v>
      </c>
      <c r="K51" s="5">
        <f aca="true" t="shared" si="17" ref="K51:K72">E51+H51</f>
        <v>0</v>
      </c>
      <c r="L51" s="5">
        <f aca="true" t="shared" si="18" ref="L51:L72">F51+I51</f>
        <v>0</v>
      </c>
    </row>
    <row r="52" spans="1:12" s="3" customFormat="1" ht="15.75" hidden="1">
      <c r="A52" s="1"/>
      <c r="B52" s="63"/>
      <c r="C52" s="99"/>
      <c r="D52" s="5"/>
      <c r="E52" s="5"/>
      <c r="F52" s="5"/>
      <c r="G52" s="115"/>
      <c r="H52" s="115"/>
      <c r="I52" s="115"/>
      <c r="J52" s="5">
        <f t="shared" si="16"/>
        <v>0</v>
      </c>
      <c r="K52" s="5">
        <f t="shared" si="17"/>
        <v>0</v>
      </c>
      <c r="L52" s="5">
        <f t="shared" si="18"/>
        <v>0</v>
      </c>
    </row>
    <row r="53" spans="1:12" s="3" customFormat="1" ht="47.25" hidden="1">
      <c r="A53" s="1"/>
      <c r="B53" s="63" t="s">
        <v>222</v>
      </c>
      <c r="C53" s="99"/>
      <c r="D53" s="5"/>
      <c r="E53" s="5"/>
      <c r="F53" s="5"/>
      <c r="G53" s="115"/>
      <c r="H53" s="115"/>
      <c r="I53" s="115"/>
      <c r="J53" s="5">
        <f t="shared" si="16"/>
        <v>0</v>
      </c>
      <c r="K53" s="5">
        <f t="shared" si="17"/>
        <v>0</v>
      </c>
      <c r="L53" s="5">
        <f t="shared" si="18"/>
        <v>0</v>
      </c>
    </row>
    <row r="54" spans="1:12" s="3" customFormat="1" ht="15.75" hidden="1">
      <c r="A54" s="1"/>
      <c r="B54" s="63"/>
      <c r="C54" s="99"/>
      <c r="D54" s="5"/>
      <c r="E54" s="5"/>
      <c r="F54" s="5"/>
      <c r="G54" s="115"/>
      <c r="H54" s="115"/>
      <c r="I54" s="115"/>
      <c r="J54" s="5">
        <f t="shared" si="16"/>
        <v>0</v>
      </c>
      <c r="K54" s="5">
        <f t="shared" si="17"/>
        <v>0</v>
      </c>
      <c r="L54" s="5">
        <f t="shared" si="18"/>
        <v>0</v>
      </c>
    </row>
    <row r="55" spans="1:12" s="3" customFormat="1" ht="47.25" hidden="1">
      <c r="A55" s="1"/>
      <c r="B55" s="63" t="s">
        <v>221</v>
      </c>
      <c r="C55" s="99"/>
      <c r="D55" s="5"/>
      <c r="E55" s="5"/>
      <c r="F55" s="5"/>
      <c r="G55" s="115"/>
      <c r="H55" s="115"/>
      <c r="I55" s="115"/>
      <c r="J55" s="5">
        <f t="shared" si="16"/>
        <v>0</v>
      </c>
      <c r="K55" s="5">
        <f t="shared" si="17"/>
        <v>0</v>
      </c>
      <c r="L55" s="5">
        <f t="shared" si="18"/>
        <v>0</v>
      </c>
    </row>
    <row r="56" spans="1:12" s="3" customFormat="1" ht="31.5">
      <c r="A56" s="1">
        <v>21</v>
      </c>
      <c r="B56" s="121" t="s">
        <v>548</v>
      </c>
      <c r="C56" s="99">
        <v>2</v>
      </c>
      <c r="D56" s="5">
        <v>399277</v>
      </c>
      <c r="E56" s="5">
        <v>399277</v>
      </c>
      <c r="F56" s="5">
        <v>399277</v>
      </c>
      <c r="G56" s="115"/>
      <c r="H56" s="115"/>
      <c r="I56" s="115"/>
      <c r="J56" s="5">
        <f t="shared" si="16"/>
        <v>399277</v>
      </c>
      <c r="K56" s="5">
        <f t="shared" si="17"/>
        <v>399277</v>
      </c>
      <c r="L56" s="5">
        <f t="shared" si="18"/>
        <v>399277</v>
      </c>
    </row>
    <row r="57" spans="1:12" s="3" customFormat="1" ht="63">
      <c r="A57" s="1">
        <v>22</v>
      </c>
      <c r="B57" s="87" t="s">
        <v>554</v>
      </c>
      <c r="C57" s="99">
        <v>2</v>
      </c>
      <c r="D57" s="5">
        <v>28824</v>
      </c>
      <c r="E57" s="5">
        <v>28824</v>
      </c>
      <c r="F57" s="5">
        <v>28824</v>
      </c>
      <c r="G57" s="115"/>
      <c r="H57" s="115"/>
      <c r="I57" s="115"/>
      <c r="J57" s="5">
        <f t="shared" si="16"/>
        <v>28824</v>
      </c>
      <c r="K57" s="5">
        <f t="shared" si="17"/>
        <v>28824</v>
      </c>
      <c r="L57" s="5">
        <f t="shared" si="18"/>
        <v>28824</v>
      </c>
    </row>
    <row r="58" spans="1:12" s="3" customFormat="1" ht="63">
      <c r="A58" s="1">
        <v>23</v>
      </c>
      <c r="B58" s="63" t="s">
        <v>389</v>
      </c>
      <c r="C58" s="99"/>
      <c r="D58" s="5">
        <f>SUM(D56,D57)</f>
        <v>428101</v>
      </c>
      <c r="E58" s="5">
        <f>SUM(E56,E57)</f>
        <v>428101</v>
      </c>
      <c r="F58" s="5">
        <f>SUM(F56,F57)</f>
        <v>428101</v>
      </c>
      <c r="G58" s="115"/>
      <c r="H58" s="115"/>
      <c r="I58" s="115"/>
      <c r="J58" s="5">
        <f t="shared" si="16"/>
        <v>428101</v>
      </c>
      <c r="K58" s="5">
        <f t="shared" si="17"/>
        <v>428101</v>
      </c>
      <c r="L58" s="5">
        <f t="shared" si="18"/>
        <v>428101</v>
      </c>
    </row>
    <row r="59" spans="1:12" s="3" customFormat="1" ht="47.25" hidden="1">
      <c r="A59" s="1"/>
      <c r="B59" s="63" t="s">
        <v>224</v>
      </c>
      <c r="C59" s="99"/>
      <c r="D59" s="5"/>
      <c r="E59" s="5"/>
      <c r="F59" s="5"/>
      <c r="G59" s="115"/>
      <c r="H59" s="115"/>
      <c r="I59" s="115"/>
      <c r="J59" s="5">
        <f t="shared" si="16"/>
        <v>0</v>
      </c>
      <c r="K59" s="5">
        <f t="shared" si="17"/>
        <v>0</v>
      </c>
      <c r="L59" s="5">
        <f t="shared" si="18"/>
        <v>0</v>
      </c>
    </row>
    <row r="60" spans="1:12" s="3" customFormat="1" ht="15.75" hidden="1">
      <c r="A60" s="1"/>
      <c r="B60" s="63"/>
      <c r="C60" s="99"/>
      <c r="D60" s="5"/>
      <c r="E60" s="5"/>
      <c r="F60" s="5"/>
      <c r="G60" s="115"/>
      <c r="H60" s="115"/>
      <c r="I60" s="115"/>
      <c r="J60" s="5">
        <f t="shared" si="16"/>
        <v>0</v>
      </c>
      <c r="K60" s="5">
        <f t="shared" si="17"/>
        <v>0</v>
      </c>
      <c r="L60" s="5">
        <f t="shared" si="18"/>
        <v>0</v>
      </c>
    </row>
    <row r="61" spans="1:12" s="3" customFormat="1" ht="47.25" hidden="1">
      <c r="A61" s="1"/>
      <c r="B61" s="63" t="s">
        <v>225</v>
      </c>
      <c r="C61" s="99"/>
      <c r="D61" s="5"/>
      <c r="E61" s="5"/>
      <c r="F61" s="5"/>
      <c r="G61" s="115"/>
      <c r="H61" s="115"/>
      <c r="I61" s="115"/>
      <c r="J61" s="5">
        <f t="shared" si="16"/>
        <v>0</v>
      </c>
      <c r="K61" s="5">
        <f t="shared" si="17"/>
        <v>0</v>
      </c>
      <c r="L61" s="5">
        <f t="shared" si="18"/>
        <v>0</v>
      </c>
    </row>
    <row r="62" spans="1:12" s="3" customFormat="1" ht="15.75" hidden="1">
      <c r="A62" s="1"/>
      <c r="B62" s="63"/>
      <c r="C62" s="99"/>
      <c r="D62" s="5"/>
      <c r="E62" s="5"/>
      <c r="F62" s="5"/>
      <c r="G62" s="115"/>
      <c r="H62" s="115"/>
      <c r="I62" s="115"/>
      <c r="J62" s="5">
        <f t="shared" si="16"/>
        <v>0</v>
      </c>
      <c r="K62" s="5">
        <f t="shared" si="17"/>
        <v>0</v>
      </c>
      <c r="L62" s="5">
        <f t="shared" si="18"/>
        <v>0</v>
      </c>
    </row>
    <row r="63" spans="1:12" s="3" customFormat="1" ht="15.75" hidden="1">
      <c r="A63" s="1"/>
      <c r="B63" s="63" t="s">
        <v>226</v>
      </c>
      <c r="C63" s="99"/>
      <c r="D63" s="5"/>
      <c r="E63" s="5"/>
      <c r="F63" s="5"/>
      <c r="G63" s="115"/>
      <c r="H63" s="115"/>
      <c r="I63" s="115"/>
      <c r="J63" s="5">
        <f t="shared" si="16"/>
        <v>0</v>
      </c>
      <c r="K63" s="5">
        <f t="shared" si="17"/>
        <v>0</v>
      </c>
      <c r="L63" s="5">
        <f t="shared" si="18"/>
        <v>0</v>
      </c>
    </row>
    <row r="64" spans="1:12" s="3" customFormat="1" ht="15.75" hidden="1">
      <c r="A64" s="1"/>
      <c r="B64" s="63"/>
      <c r="C64" s="99"/>
      <c r="D64" s="5"/>
      <c r="E64" s="5"/>
      <c r="F64" s="5"/>
      <c r="G64" s="115"/>
      <c r="H64" s="115"/>
      <c r="I64" s="115"/>
      <c r="J64" s="5">
        <f t="shared" si="16"/>
        <v>0</v>
      </c>
      <c r="K64" s="5">
        <f t="shared" si="17"/>
        <v>0</v>
      </c>
      <c r="L64" s="5">
        <f t="shared" si="18"/>
        <v>0</v>
      </c>
    </row>
    <row r="65" spans="1:12" s="3" customFormat="1" ht="15.75" hidden="1">
      <c r="A65" s="1"/>
      <c r="B65" s="63"/>
      <c r="C65" s="99"/>
      <c r="D65" s="5">
        <v>0</v>
      </c>
      <c r="E65" s="5">
        <v>0</v>
      </c>
      <c r="F65" s="5">
        <v>0</v>
      </c>
      <c r="G65" s="115"/>
      <c r="H65" s="115"/>
      <c r="I65" s="115"/>
      <c r="J65" s="5">
        <f t="shared" si="16"/>
        <v>0</v>
      </c>
      <c r="K65" s="5">
        <f t="shared" si="17"/>
        <v>0</v>
      </c>
      <c r="L65" s="5">
        <f t="shared" si="18"/>
        <v>0</v>
      </c>
    </row>
    <row r="66" spans="1:12" s="3" customFormat="1" ht="31.5">
      <c r="A66" s="1" t="s">
        <v>595</v>
      </c>
      <c r="B66" s="87" t="s">
        <v>594</v>
      </c>
      <c r="C66" s="99">
        <v>2</v>
      </c>
      <c r="D66" s="5">
        <v>0</v>
      </c>
      <c r="E66" s="5">
        <v>10000</v>
      </c>
      <c r="F66" s="5">
        <v>10000</v>
      </c>
      <c r="G66" s="115"/>
      <c r="H66" s="115"/>
      <c r="I66" s="115"/>
      <c r="J66" s="5">
        <f t="shared" si="16"/>
        <v>0</v>
      </c>
      <c r="K66" s="5">
        <f t="shared" si="17"/>
        <v>10000</v>
      </c>
      <c r="L66" s="5">
        <f t="shared" si="18"/>
        <v>10000</v>
      </c>
    </row>
    <row r="67" spans="1:12" s="3" customFormat="1" ht="63">
      <c r="A67" s="1" t="s">
        <v>596</v>
      </c>
      <c r="B67" s="63" t="s">
        <v>227</v>
      </c>
      <c r="C67" s="99"/>
      <c r="D67" s="5">
        <f>SUM(D65:D66)</f>
        <v>0</v>
      </c>
      <c r="E67" s="5">
        <f>SUM(E65:E66)</f>
        <v>10000</v>
      </c>
      <c r="F67" s="5">
        <f>SUM(F65:F66)</f>
        <v>10000</v>
      </c>
      <c r="G67" s="115"/>
      <c r="H67" s="115"/>
      <c r="I67" s="115"/>
      <c r="J67" s="5">
        <f t="shared" si="16"/>
        <v>0</v>
      </c>
      <c r="K67" s="5">
        <f t="shared" si="17"/>
        <v>10000</v>
      </c>
      <c r="L67" s="5">
        <f t="shared" si="18"/>
        <v>10000</v>
      </c>
    </row>
    <row r="68" spans="1:12" s="3" customFormat="1" ht="31.5">
      <c r="A68" s="1">
        <v>24</v>
      </c>
      <c r="B68" s="9" t="s">
        <v>55</v>
      </c>
      <c r="C68" s="99"/>
      <c r="D68" s="14">
        <f aca="true" t="shared" si="19" ref="D68:I68">SUM(D69:D71)</f>
        <v>428101</v>
      </c>
      <c r="E68" s="14">
        <f t="shared" si="19"/>
        <v>438101</v>
      </c>
      <c r="F68" s="14">
        <f t="shared" si="19"/>
        <v>438101</v>
      </c>
      <c r="G68" s="14">
        <f t="shared" si="19"/>
        <v>0</v>
      </c>
      <c r="H68" s="14">
        <f t="shared" si="19"/>
        <v>0</v>
      </c>
      <c r="I68" s="14">
        <f t="shared" si="19"/>
        <v>0</v>
      </c>
      <c r="J68" s="14">
        <f t="shared" si="16"/>
        <v>428101</v>
      </c>
      <c r="K68" s="14">
        <f t="shared" si="17"/>
        <v>438101</v>
      </c>
      <c r="L68" s="14">
        <f t="shared" si="18"/>
        <v>438101</v>
      </c>
    </row>
    <row r="69" spans="1:12" s="3" customFormat="1" ht="31.5">
      <c r="A69" s="1">
        <v>25</v>
      </c>
      <c r="B69" s="87" t="s">
        <v>404</v>
      </c>
      <c r="C69" s="99">
        <v>1</v>
      </c>
      <c r="D69" s="5">
        <f aca="true" t="shared" si="20" ref="D69:I69">SUMIF($C$50:$C$68,"1",D$50:D$68)</f>
        <v>0</v>
      </c>
      <c r="E69" s="5">
        <f t="shared" si="20"/>
        <v>0</v>
      </c>
      <c r="F69" s="5">
        <f t="shared" si="20"/>
        <v>0</v>
      </c>
      <c r="G69" s="5">
        <f t="shared" si="20"/>
        <v>0</v>
      </c>
      <c r="H69" s="5">
        <f t="shared" si="20"/>
        <v>0</v>
      </c>
      <c r="I69" s="5">
        <f t="shared" si="20"/>
        <v>0</v>
      </c>
      <c r="J69" s="5">
        <f t="shared" si="16"/>
        <v>0</v>
      </c>
      <c r="K69" s="5">
        <f t="shared" si="17"/>
        <v>0</v>
      </c>
      <c r="L69" s="5">
        <f t="shared" si="18"/>
        <v>0</v>
      </c>
    </row>
    <row r="70" spans="1:12" s="3" customFormat="1" ht="15.75">
      <c r="A70" s="1">
        <v>26</v>
      </c>
      <c r="B70" s="87" t="s">
        <v>245</v>
      </c>
      <c r="C70" s="99">
        <v>2</v>
      </c>
      <c r="D70" s="5">
        <f aca="true" t="shared" si="21" ref="D70:I70">SUMIF($C$50:$C$68,"2",D$50:D$68)</f>
        <v>428101</v>
      </c>
      <c r="E70" s="5">
        <f t="shared" si="21"/>
        <v>438101</v>
      </c>
      <c r="F70" s="5">
        <f t="shared" si="21"/>
        <v>438101</v>
      </c>
      <c r="G70" s="5">
        <f t="shared" si="21"/>
        <v>0</v>
      </c>
      <c r="H70" s="5">
        <f t="shared" si="21"/>
        <v>0</v>
      </c>
      <c r="I70" s="5">
        <f t="shared" si="21"/>
        <v>0</v>
      </c>
      <c r="J70" s="5">
        <f t="shared" si="16"/>
        <v>428101</v>
      </c>
      <c r="K70" s="5">
        <f t="shared" si="17"/>
        <v>438101</v>
      </c>
      <c r="L70" s="5">
        <f t="shared" si="18"/>
        <v>438101</v>
      </c>
    </row>
    <row r="71" spans="1:12" s="3" customFormat="1" ht="15.75">
      <c r="A71" s="1">
        <v>27</v>
      </c>
      <c r="B71" s="87" t="s">
        <v>137</v>
      </c>
      <c r="C71" s="99">
        <v>3</v>
      </c>
      <c r="D71" s="5">
        <f aca="true" t="shared" si="22" ref="D71:I71">SUMIF($C$50:$C$68,"3",D$50:D$68)</f>
        <v>0</v>
      </c>
      <c r="E71" s="5">
        <f t="shared" si="22"/>
        <v>0</v>
      </c>
      <c r="F71" s="5">
        <f t="shared" si="22"/>
        <v>0</v>
      </c>
      <c r="G71" s="5">
        <f t="shared" si="22"/>
        <v>0</v>
      </c>
      <c r="H71" s="5">
        <f t="shared" si="22"/>
        <v>0</v>
      </c>
      <c r="I71" s="5">
        <f t="shared" si="22"/>
        <v>0</v>
      </c>
      <c r="J71" s="5">
        <f t="shared" si="16"/>
        <v>0</v>
      </c>
      <c r="K71" s="5">
        <f t="shared" si="17"/>
        <v>0</v>
      </c>
      <c r="L71" s="5">
        <f t="shared" si="18"/>
        <v>0</v>
      </c>
    </row>
    <row r="72" spans="1:12" s="3" customFormat="1" ht="31.5">
      <c r="A72" s="1">
        <v>28</v>
      </c>
      <c r="B72" s="9" t="s">
        <v>180</v>
      </c>
      <c r="C72" s="99"/>
      <c r="D72" s="14">
        <f aca="true" t="shared" si="23" ref="D72:I72">D26+D46+D68</f>
        <v>1329325</v>
      </c>
      <c r="E72" s="14">
        <f t="shared" si="23"/>
        <v>1733025</v>
      </c>
      <c r="F72" s="14">
        <f t="shared" si="23"/>
        <v>3492281</v>
      </c>
      <c r="G72" s="14">
        <f t="shared" si="23"/>
        <v>243330</v>
      </c>
      <c r="H72" s="14">
        <f t="shared" si="23"/>
        <v>349630</v>
      </c>
      <c r="I72" s="14">
        <f t="shared" si="23"/>
        <v>554629</v>
      </c>
      <c r="J72" s="14">
        <f t="shared" si="16"/>
        <v>1572655</v>
      </c>
      <c r="K72" s="14">
        <f t="shared" si="17"/>
        <v>2082655</v>
      </c>
      <c r="L72" s="14">
        <f t="shared" si="18"/>
        <v>4046910</v>
      </c>
    </row>
    <row r="73" ht="15.75">
      <c r="L73" s="269" t="s">
        <v>604</v>
      </c>
    </row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2" ht="15.75"/>
    <row r="123" ht="15.75"/>
    <row r="124" ht="15.75"/>
    <row r="125" ht="15.75"/>
    <row r="126" ht="15.75"/>
    <row r="127" ht="15.75"/>
    <row r="128" ht="15.75"/>
    <row r="129" ht="15.75"/>
  </sheetData>
  <sheetProtection/>
  <mergeCells count="7">
    <mergeCell ref="A1:L1"/>
    <mergeCell ref="A2:L2"/>
    <mergeCell ref="B5:B6"/>
    <mergeCell ref="C5:C6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2" fitToWidth="1" horizontalDpi="300" verticalDpi="300" orientation="portrait" paperSize="9" scale="55" r:id="rId3"/>
  <headerFooter>
    <oddHeader>&amp;R&amp;"Arial,Normál"&amp;10 2. melléklet az 1/2018.(III.12.) önkormányzati rendelethez
"&amp;"Arial,Dőlt"2. melléklet a 2/2017.(III.13.) önkormányzati rendelethez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4" width="10.7109375" style="21" customWidth="1"/>
    <col min="5" max="5" width="11.7109375" style="21" customWidth="1"/>
    <col min="6" max="7" width="9.140625" style="21" customWidth="1"/>
    <col min="8" max="8" width="11.7109375" style="21" customWidth="1"/>
    <col min="9" max="16384" width="9.140625" style="21" customWidth="1"/>
  </cols>
  <sheetData>
    <row r="1" spans="1:8" s="16" customFormat="1" ht="15.75">
      <c r="A1" s="305" t="s">
        <v>527</v>
      </c>
      <c r="B1" s="305"/>
      <c r="C1" s="305"/>
      <c r="D1" s="305"/>
      <c r="E1" s="305"/>
      <c r="F1" s="305"/>
      <c r="G1" s="305"/>
      <c r="H1" s="305"/>
    </row>
    <row r="2" spans="1:8" s="16" customFormat="1" ht="15.75">
      <c r="A2" s="301" t="s">
        <v>550</v>
      </c>
      <c r="B2" s="301"/>
      <c r="C2" s="301"/>
      <c r="D2" s="301"/>
      <c r="E2" s="301"/>
      <c r="F2" s="301"/>
      <c r="G2" s="301"/>
      <c r="H2" s="301"/>
    </row>
    <row r="3" spans="1:8" s="16" customFormat="1" ht="15.75">
      <c r="A3" s="301" t="s">
        <v>179</v>
      </c>
      <c r="B3" s="301"/>
      <c r="C3" s="301"/>
      <c r="D3" s="301"/>
      <c r="E3" s="301"/>
      <c r="F3" s="301"/>
      <c r="G3" s="301"/>
      <c r="H3" s="301"/>
    </row>
    <row r="4" spans="1:8" ht="15.75">
      <c r="A4" s="301" t="s">
        <v>495</v>
      </c>
      <c r="B4" s="301"/>
      <c r="C4" s="301"/>
      <c r="D4" s="301"/>
      <c r="E4" s="301"/>
      <c r="F4" s="301"/>
      <c r="G4" s="301"/>
      <c r="H4" s="301"/>
    </row>
    <row r="5" spans="1:8" ht="15.75">
      <c r="A5" s="43"/>
      <c r="B5" s="43"/>
      <c r="C5" s="16"/>
      <c r="D5" s="16"/>
      <c r="E5" s="16"/>
      <c r="F5" s="16"/>
      <c r="G5" s="16"/>
      <c r="H5" s="16"/>
    </row>
    <row r="6" spans="1:8" s="3" customFormat="1" ht="15.75">
      <c r="A6" s="1"/>
      <c r="B6" s="1" t="s">
        <v>0</v>
      </c>
      <c r="C6" s="45" t="s">
        <v>1</v>
      </c>
      <c r="D6" s="45" t="s">
        <v>2</v>
      </c>
      <c r="E6" s="45" t="s">
        <v>3</v>
      </c>
      <c r="F6" s="45" t="s">
        <v>6</v>
      </c>
      <c r="G6" s="45" t="s">
        <v>56</v>
      </c>
      <c r="H6" s="45" t="s">
        <v>57</v>
      </c>
    </row>
    <row r="7" spans="1:8" s="3" customFormat="1" ht="15.75">
      <c r="A7" s="1">
        <v>1</v>
      </c>
      <c r="B7" s="306" t="s">
        <v>9</v>
      </c>
      <c r="C7" s="302" t="s">
        <v>387</v>
      </c>
      <c r="D7" s="304"/>
      <c r="E7" s="4" t="s">
        <v>410</v>
      </c>
      <c r="F7" s="4" t="s">
        <v>496</v>
      </c>
      <c r="G7" s="4" t="s">
        <v>551</v>
      </c>
      <c r="H7" s="4" t="s">
        <v>5</v>
      </c>
    </row>
    <row r="8" spans="1:8" s="3" customFormat="1" ht="31.5">
      <c r="A8" s="1">
        <v>2</v>
      </c>
      <c r="B8" s="307"/>
      <c r="C8" s="6" t="s">
        <v>4</v>
      </c>
      <c r="D8" s="6" t="s">
        <v>654</v>
      </c>
      <c r="E8" s="6" t="s">
        <v>4</v>
      </c>
      <c r="F8" s="6" t="s">
        <v>4</v>
      </c>
      <c r="G8" s="6" t="s">
        <v>4</v>
      </c>
      <c r="H8" s="6" t="s">
        <v>4</v>
      </c>
    </row>
    <row r="9" spans="1:9" ht="15.75">
      <c r="A9" s="1">
        <v>3</v>
      </c>
      <c r="B9" s="46" t="s">
        <v>405</v>
      </c>
      <c r="C9" s="15">
        <f>Bevételek!C131+Bevételek!C132+Bevételek!C134+Bevételek!C135+Bevételek!C140</f>
        <v>1575000</v>
      </c>
      <c r="D9" s="15">
        <f>Bevételek!D131+Bevételek!D132+Bevételek!D134+Bevételek!D135+Bevételek!D140</f>
        <v>1575000</v>
      </c>
      <c r="E9" s="47"/>
      <c r="F9" s="47"/>
      <c r="G9" s="47"/>
      <c r="H9" s="47"/>
      <c r="I9" s="31"/>
    </row>
    <row r="10" spans="1:9" ht="30">
      <c r="A10" s="1">
        <v>4</v>
      </c>
      <c r="B10" s="46" t="s">
        <v>406</v>
      </c>
      <c r="C10" s="15">
        <f>Bevételek!C180+Bevételek!C181+Bevételek!C182</f>
        <v>0</v>
      </c>
      <c r="D10" s="15">
        <f>Bevételek!D180+Bevételek!D181+Bevételek!D182</f>
        <v>0</v>
      </c>
      <c r="E10" s="47"/>
      <c r="F10" s="47"/>
      <c r="G10" s="47"/>
      <c r="H10" s="47"/>
      <c r="I10" s="31"/>
    </row>
    <row r="11" spans="1:9" ht="15.75">
      <c r="A11" s="1">
        <v>5</v>
      </c>
      <c r="B11" s="46" t="s">
        <v>31</v>
      </c>
      <c r="C11" s="15">
        <f>Bevételek!C138+Bevételek!C152+Bevételek!C167</f>
        <v>21000</v>
      </c>
      <c r="D11" s="15">
        <f>Bevételek!D138+Bevételek!D152+Bevételek!D167</f>
        <v>21000</v>
      </c>
      <c r="E11" s="47"/>
      <c r="F11" s="47"/>
      <c r="G11" s="47"/>
      <c r="H11" s="47"/>
      <c r="I11" s="31"/>
    </row>
    <row r="12" spans="1:9" ht="45">
      <c r="A12" s="1">
        <v>6</v>
      </c>
      <c r="B12" s="46" t="s">
        <v>32</v>
      </c>
      <c r="C12" s="15">
        <f>Bevételek!C161+Bevételek!C177+Bevételek!C178+Bevételek!C179+Bevételek!C216+Bevételek!C221+Bevételek!C224</f>
        <v>73000</v>
      </c>
      <c r="D12" s="15">
        <f>Bevételek!D161+Bevételek!D177+Bevételek!D178+Bevételek!D179+Bevételek!D216+Bevételek!D221+Bevételek!D224</f>
        <v>80000</v>
      </c>
      <c r="E12" s="47"/>
      <c r="F12" s="47"/>
      <c r="G12" s="47"/>
      <c r="H12" s="47"/>
      <c r="I12" s="31"/>
    </row>
    <row r="13" spans="1:9" ht="15.75">
      <c r="A13" s="1">
        <v>7</v>
      </c>
      <c r="B13" s="46" t="s">
        <v>33</v>
      </c>
      <c r="C13" s="15">
        <f>Bevételek!C226</f>
        <v>0</v>
      </c>
      <c r="D13" s="15">
        <f>Bevételek!D226</f>
        <v>0</v>
      </c>
      <c r="E13" s="47"/>
      <c r="F13" s="47"/>
      <c r="G13" s="47"/>
      <c r="H13" s="47"/>
      <c r="I13" s="31"/>
    </row>
    <row r="14" spans="1:9" ht="30">
      <c r="A14" s="1">
        <v>8</v>
      </c>
      <c r="B14" s="46" t="s">
        <v>34</v>
      </c>
      <c r="C14" s="15">
        <f>Bevételek!C225</f>
        <v>0</v>
      </c>
      <c r="D14" s="15">
        <f>Bevételek!D225</f>
        <v>0</v>
      </c>
      <c r="E14" s="47"/>
      <c r="F14" s="47"/>
      <c r="G14" s="47"/>
      <c r="H14" s="47"/>
      <c r="I14" s="31"/>
    </row>
    <row r="15" spans="1:9" ht="30">
      <c r="A15" s="1">
        <v>9</v>
      </c>
      <c r="B15" s="46" t="s">
        <v>407</v>
      </c>
      <c r="C15" s="15">
        <f>Bevételek!C51+Bevételek!C107+Bevételek!C235+Bevételek!C249</f>
        <v>0</v>
      </c>
      <c r="D15" s="15">
        <f>Bevételek!D51+Bevételek!D107+Bevételek!D235+Bevételek!D249</f>
        <v>0</v>
      </c>
      <c r="E15" s="47"/>
      <c r="F15" s="47"/>
      <c r="G15" s="47"/>
      <c r="H15" s="47"/>
      <c r="I15" s="31"/>
    </row>
    <row r="16" spans="1:9" s="23" customFormat="1" ht="15.75">
      <c r="A16" s="1">
        <v>10</v>
      </c>
      <c r="B16" s="48" t="s">
        <v>60</v>
      </c>
      <c r="C16" s="18">
        <f>SUM(C9:C15)</f>
        <v>1669000</v>
      </c>
      <c r="D16" s="18">
        <f>SUM(D9:D15)</f>
        <v>1676000</v>
      </c>
      <c r="E16" s="47"/>
      <c r="F16" s="47"/>
      <c r="G16" s="47"/>
      <c r="H16" s="47"/>
      <c r="I16" s="31"/>
    </row>
    <row r="17" spans="1:9" ht="15.75">
      <c r="A17" s="1">
        <v>11</v>
      </c>
      <c r="B17" s="48" t="s">
        <v>61</v>
      </c>
      <c r="C17" s="18">
        <f>ROUNDDOWN(C16*0.5,0)</f>
        <v>834500</v>
      </c>
      <c r="D17" s="18">
        <f>ROUNDDOWN(D16*0.5,0)</f>
        <v>838000</v>
      </c>
      <c r="E17" s="47"/>
      <c r="F17" s="47"/>
      <c r="G17" s="47"/>
      <c r="H17" s="47"/>
      <c r="I17" s="31"/>
    </row>
    <row r="18" spans="1:9" ht="30">
      <c r="A18" s="1">
        <v>12</v>
      </c>
      <c r="B18" s="46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aca="true" t="shared" si="0" ref="H18:H25">C18+E18+F18+G18</f>
        <v>0</v>
      </c>
      <c r="I18" s="31"/>
    </row>
    <row r="19" spans="1:9" ht="30">
      <c r="A19" s="1">
        <v>13</v>
      </c>
      <c r="B19" s="46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  <c r="I19" s="31"/>
    </row>
    <row r="20" spans="1:9" ht="15.75">
      <c r="A20" s="1">
        <v>14</v>
      </c>
      <c r="B20" s="46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31"/>
    </row>
    <row r="21" spans="1:9" ht="15.75">
      <c r="A21" s="1">
        <v>15</v>
      </c>
      <c r="B21" s="46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31"/>
    </row>
    <row r="22" spans="1:9" ht="15.75">
      <c r="A22" s="1">
        <v>16</v>
      </c>
      <c r="B22" s="46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31"/>
    </row>
    <row r="23" spans="1:9" ht="15.75">
      <c r="A23" s="1">
        <v>17</v>
      </c>
      <c r="B23" s="46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31"/>
    </row>
    <row r="24" spans="1:9" ht="30">
      <c r="A24" s="1">
        <v>18</v>
      </c>
      <c r="B24" s="46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31"/>
    </row>
    <row r="25" spans="1:9" s="23" customFormat="1" ht="15.75">
      <c r="A25" s="1">
        <v>19</v>
      </c>
      <c r="B25" s="48" t="s">
        <v>62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8">
        <f t="shared" si="0"/>
        <v>0</v>
      </c>
      <c r="I25" s="31"/>
    </row>
    <row r="26" spans="1:9" s="23" customFormat="1" ht="29.25">
      <c r="A26" s="1">
        <v>20</v>
      </c>
      <c r="B26" s="48" t="s">
        <v>63</v>
      </c>
      <c r="C26" s="18">
        <f>C17-C25</f>
        <v>834500</v>
      </c>
      <c r="D26" s="18">
        <f>D17-D25</f>
        <v>838000</v>
      </c>
      <c r="E26" s="47"/>
      <c r="F26" s="47"/>
      <c r="G26" s="47"/>
      <c r="H26" s="47"/>
      <c r="I26" s="31"/>
    </row>
    <row r="27" spans="1:9" s="23" customFormat="1" ht="42.75">
      <c r="A27" s="1">
        <v>21</v>
      </c>
      <c r="B27" s="49" t="s">
        <v>402</v>
      </c>
      <c r="C27" s="18">
        <f aca="true" t="shared" si="1" ref="C27:H27">SUM(C28:C32)</f>
        <v>0</v>
      </c>
      <c r="D27" s="18">
        <f>SUM(D28:D32)</f>
        <v>0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31"/>
    </row>
    <row r="28" spans="1:9" ht="30">
      <c r="A28" s="1">
        <v>22</v>
      </c>
      <c r="B28" s="46" t="s">
        <v>409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>C28+E28+F28+G28</f>
        <v>0</v>
      </c>
      <c r="I28" s="31"/>
    </row>
    <row r="29" spans="1:9" ht="45">
      <c r="A29" s="1">
        <v>23</v>
      </c>
      <c r="B29" s="46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>C29+E29+F29+G29</f>
        <v>0</v>
      </c>
      <c r="I29" s="31"/>
    </row>
    <row r="30" spans="1:9" ht="30">
      <c r="A30" s="1">
        <v>24</v>
      </c>
      <c r="B30" s="46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>C30+E30+F30+G30</f>
        <v>0</v>
      </c>
      <c r="I30" s="31"/>
    </row>
    <row r="31" spans="1:9" ht="15.75">
      <c r="A31" s="1">
        <v>25</v>
      </c>
      <c r="B31" s="46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C31+E31+F31+G31</f>
        <v>0</v>
      </c>
      <c r="I31" s="31"/>
    </row>
    <row r="32" spans="1:9" ht="45">
      <c r="A32" s="1">
        <v>26</v>
      </c>
      <c r="B32" s="46" t="s">
        <v>401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>C32+E32+F32+G32</f>
        <v>0</v>
      </c>
      <c r="I32" s="31"/>
    </row>
    <row r="33" ht="15">
      <c r="H33" s="133" t="s">
        <v>604</v>
      </c>
    </row>
  </sheetData>
  <sheetProtection/>
  <mergeCells count="6">
    <mergeCell ref="A1:H1"/>
    <mergeCell ref="A3:H3"/>
    <mergeCell ref="A4:H4"/>
    <mergeCell ref="B7:B8"/>
    <mergeCell ref="A2:H2"/>
    <mergeCell ref="C7:D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9" r:id="rId1"/>
  <headerFooter>
    <oddHeader>&amp;R&amp;"Arial,Normál"&amp;10 3. melléklet a 10/2017.(XI.3.) önkormányzati rendelethez 
"&amp;"Arial,Dőlt"3. melléklet a 2/2017.(III.13.) önkormányzati rendelethez&amp;"Arial,Normál"
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300" t="s">
        <v>528</v>
      </c>
      <c r="B1" s="300"/>
      <c r="C1" s="300"/>
      <c r="D1" s="300"/>
      <c r="E1" s="300"/>
      <c r="F1" s="300"/>
    </row>
    <row r="2" spans="1:6" s="2" customFormat="1" ht="15.75">
      <c r="A2" s="300" t="s">
        <v>494</v>
      </c>
      <c r="B2" s="300"/>
      <c r="C2" s="300"/>
      <c r="D2" s="300"/>
      <c r="E2" s="300"/>
      <c r="F2" s="300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08" t="s">
        <v>9</v>
      </c>
      <c r="C5" s="6" t="s">
        <v>387</v>
      </c>
      <c r="D5" s="6" t="s">
        <v>410</v>
      </c>
      <c r="E5" s="6" t="s">
        <v>496</v>
      </c>
      <c r="F5" s="6" t="s">
        <v>5</v>
      </c>
    </row>
    <row r="6" spans="1:7" s="10" customFormat="1" ht="15.75">
      <c r="A6" s="1">
        <v>2</v>
      </c>
      <c r="B6" s="309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2018-03-16T12:40:41Z</cp:lastPrinted>
  <dcterms:created xsi:type="dcterms:W3CDTF">2011-02-02T09:24:37Z</dcterms:created>
  <dcterms:modified xsi:type="dcterms:W3CDTF">2018-03-16T12:40:44Z</dcterms:modified>
  <cp:category/>
  <cp:version/>
  <cp:contentType/>
  <cp:contentStatus/>
</cp:coreProperties>
</file>