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gyensúly 2012-2014. " sheetId="6" r:id="rId6"/>
    <sheet name="utem" sheetId="7" r:id="rId7"/>
    <sheet name="forintos mérleg" sheetId="8" r:id="rId8"/>
    <sheet name="vagyon" sheetId="9" r:id="rId9"/>
    <sheet name="100 fölötti" sheetId="10" r:id="rId10"/>
    <sheet name="értékpapír" sheetId="11" r:id="rId11"/>
    <sheet name="követelés" sheetId="12" r:id="rId12"/>
    <sheet name="kötelezettség" sheetId="13" r:id="rId13"/>
    <sheet name="változások" sheetId="14" r:id="rId14"/>
    <sheet name="reszesedes" sheetId="15" r:id="rId15"/>
    <sheet name="közvetett támog" sheetId="16" r:id="rId16"/>
    <sheet name="Bevételek" sheetId="17" r:id="rId17"/>
    <sheet name="Kiadás" sheetId="18" r:id="rId18"/>
    <sheet name="COFOG" sheetId="19" r:id="rId19"/>
    <sheet name="Határozat (2)" sheetId="20" state="hidden" r:id="rId20"/>
  </sheets>
  <externalReferences>
    <externalReference r:id="rId23"/>
    <externalReference r:id="rId24"/>
    <externalReference r:id="rId25"/>
    <externalReference r:id="rId26"/>
  </externalReferences>
  <definedNames>
    <definedName name="aa" localSheetId="13">'[1]vagyon'!#REF!</definedName>
    <definedName name="aa">'[1]vagyon'!#REF!</definedName>
    <definedName name="aaa" localSheetId="13">'[1]vagyon'!#REF!</definedName>
    <definedName name="aaa">'[1]vagyon'!#REF!</definedName>
    <definedName name="bb">'[1]vagyon'!#REF!</definedName>
    <definedName name="bbb">'[1]vagyon'!#REF!</definedName>
    <definedName name="bháza">'[1]vagyon'!#REF!</definedName>
    <definedName name="CC">'[1]vagyon'!#REF!</definedName>
    <definedName name="ccc">'[1]vagyon'!#REF!</definedName>
    <definedName name="cccc" localSheetId="13">'[2]vagyon'!#REF!</definedName>
    <definedName name="cccc">'[2]vagyon'!#REF!</definedName>
    <definedName name="cccccc">'[1]vagyon'!#REF!</definedName>
    <definedName name="ee" localSheetId="13">'[2]vagyon'!#REF!</definedName>
    <definedName name="ee">'[2]vagyon'!#REF!</definedName>
    <definedName name="éé" localSheetId="13">'[1]vagyon'!#REF!</definedName>
    <definedName name="éé">'[1]vagyon'!#REF!</definedName>
    <definedName name="ééééé">'[1]vagyon'!#REF!</definedName>
    <definedName name="ff" localSheetId="13">'[2]vagyon'!#REF!</definedName>
    <definedName name="ff">'[2]vagyon'!#REF!</definedName>
    <definedName name="fff">'[1]vagyon'!#REF!</definedName>
    <definedName name="ffff">'[1]vagyon'!#REF!</definedName>
    <definedName name="ffffffff">'[1]vagyon'!#REF!</definedName>
    <definedName name="HHH">'[1]vagyon'!#REF!</definedName>
    <definedName name="HHHH">'[1]vagyon'!#REF!</definedName>
    <definedName name="iiii">'[1]vagyon'!#REF!</definedName>
    <definedName name="kkk">'[1]vagyon'!#REF!</definedName>
    <definedName name="kkkkk">'[1]vagyon'!#REF!</definedName>
    <definedName name="lll">'[1]vagyon'!#REF!</definedName>
    <definedName name="mm">'[1]vagyon'!#REF!</definedName>
    <definedName name="mmm">'[1]vagyon'!#REF!</definedName>
    <definedName name="nyom">'[3]vagyon'!#REF!</definedName>
    <definedName name="_xlnm.Print_Titles" localSheetId="9">'100 fölötti'!$1:$6</definedName>
    <definedName name="_xlnm.Print_Titles" localSheetId="16">'Bevételek'!$1:$4</definedName>
    <definedName name="_xlnm.Print_Titles" localSheetId="18">'COFOG'!$1:$5</definedName>
    <definedName name="_xlnm.Print_Titles" localSheetId="5">'Egyensúly 2012-2014. '!$1:$2</definedName>
    <definedName name="_xlnm.Print_Titles" localSheetId="10">'értékpapír'!$1:$7</definedName>
    <definedName name="_xlnm.Print_Titles" localSheetId="1">'Felh'!$1:$6</definedName>
    <definedName name="_xlnm.Print_Titles" localSheetId="7">'forintos mérleg'!$1:$4</definedName>
    <definedName name="_xlnm.Print_Titles" localSheetId="17">'Kiadás'!$1:$4</definedName>
    <definedName name="_xlnm.Print_Titles" localSheetId="12">'kötelezettség'!$1:$6</definedName>
    <definedName name="_xlnm.Print_Titles" localSheetId="11">'követelés'!$1:$6</definedName>
    <definedName name="_xlnm.Print_Titles" localSheetId="15">'közvetett támog'!$1:$3</definedName>
    <definedName name="_xlnm.Print_Titles" localSheetId="0">'Összesen'!$1:$4</definedName>
    <definedName name="_xlnm.Print_Titles" localSheetId="8">'vagyon'!$1:$6</definedName>
    <definedName name="_xlnm.Print_Titles" localSheetId="13">'változások'!$1:$4</definedName>
    <definedName name="Nyomtatási_ter" localSheetId="7">'[3]vagyon'!#REF!</definedName>
    <definedName name="Nyomtatási_ter" localSheetId="12">'[3]vagyon'!#REF!</definedName>
    <definedName name="Nyomtatási_ter" localSheetId="11">'[3]vagyon'!#REF!</definedName>
    <definedName name="Nyomtatási_ter" localSheetId="14">'[1]vagyon'!#REF!</definedName>
    <definedName name="Nyomtatási_ter" localSheetId="8">'[3]vagyon'!#REF!</definedName>
    <definedName name="Nyomtatási_ter" localSheetId="4">'[1]vagyon'!#REF!</definedName>
    <definedName name="Nyomtatási_ter" localSheetId="13">'[1]vagyon'!#REF!</definedName>
    <definedName name="Nyomtatási_ter">'[1]vagyon'!#REF!</definedName>
    <definedName name="OOO" localSheetId="13">'[2]vagyon'!#REF!</definedName>
    <definedName name="OOO">'[2]vagyon'!#REF!</definedName>
    <definedName name="OOOO">'[1]vagyon'!#REF!</definedName>
    <definedName name="OOOOOO">'[1]vagyon'!#REF!</definedName>
    <definedName name="OOÚÚÚÚ">'[1]vagyon'!#REF!</definedName>
    <definedName name="OŐŐ">'[1]vagyon'!#REF!</definedName>
    <definedName name="ŐŐŐ">'[1]vagyon'!#REF!</definedName>
    <definedName name="Pénzmaradvány." localSheetId="7">'[2]vagyon'!#REF!</definedName>
    <definedName name="Pénzmaradvány." localSheetId="12">'[2]vagyon'!#REF!</definedName>
    <definedName name="Pénzmaradvány." localSheetId="11">'[2]vagyon'!#REF!</definedName>
    <definedName name="Pénzmaradvány." localSheetId="8">'[2]vagyon'!#REF!</definedName>
    <definedName name="Pénzmaradvány." localSheetId="13">'[2]vagyon'!#REF!</definedName>
    <definedName name="Pénzmaradvány.">'[2]vagyon'!#REF!</definedName>
    <definedName name="pénzmaradvány1" localSheetId="13">'[1]vagyon'!#REF!</definedName>
    <definedName name="pénzmaradvány1">'[1]vagyon'!#REF!</definedName>
    <definedName name="pmar">'[4]vagyon'!#REF!</definedName>
    <definedName name="pp" localSheetId="13">'[1]vagyon'!#REF!</definedName>
    <definedName name="pp">'[1]vagyon'!#REF!</definedName>
    <definedName name="uu">'[1]vagyon'!#REF!</definedName>
    <definedName name="uuuuu">'[1]vagyon'!#REF!</definedName>
    <definedName name="ŰŰ" localSheetId="13">'[2]vagyon'!#REF!</definedName>
    <definedName name="ŰŰ">'[2]vagyon'!#REF!</definedName>
    <definedName name="vagy">'[3]vagyon'!#REF!</definedName>
    <definedName name="ww">'[1]vagyon'!#REF!</definedName>
    <definedName name="XXXX" localSheetId="14">'[1]vagyon'!#REF!</definedName>
    <definedName name="XXXX" localSheetId="4">'[1]vagyon'!#REF!</definedName>
    <definedName name="XXXX" localSheetId="13">'[1]vagyon'!#REF!</definedName>
    <definedName name="XXXX">'[1]vagyon'!#REF!</definedName>
    <definedName name="xxxxx">'[1]vagyon'!#REF!</definedName>
    <definedName name="ZZZZZ">'[1]vagyon'!#REF!</definedName>
  </definedNames>
  <calcPr fullCalcOnLoad="1"/>
</workbook>
</file>

<file path=xl/comments17.xml><?xml version="1.0" encoding="utf-8"?>
<comments xmlns="http://schemas.openxmlformats.org/spreadsheetml/2006/main">
  <authors>
    <author>Livi</author>
  </authors>
  <commentList>
    <comment ref="A28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8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<sst xmlns="http://schemas.openxmlformats.org/spreadsheetml/2006/main" count="1276" uniqueCount="806">
  <si>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</si>
  <si>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</si>
  <si>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</si>
  <si>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</si>
  <si>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</si>
  <si>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</si>
  <si>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</si>
  <si>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</si>
  <si>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</si>
  <si>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</si>
  <si>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</si>
  <si>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</si>
  <si>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</si>
  <si>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</si>
  <si>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</si>
  <si>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</si>
  <si>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</si>
  <si>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</si>
  <si>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</si>
  <si>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</si>
  <si>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</si>
  <si>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</si>
  <si>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</si>
  <si>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</si>
  <si>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</si>
  <si>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</si>
  <si>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</si>
  <si>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</si>
  <si>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</si>
  <si>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</si>
  <si>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</si>
  <si>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</si>
  <si>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</si>
  <si>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</si>
  <si>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</si>
  <si>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</si>
  <si>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</si>
  <si>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</si>
  <si>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</si>
  <si>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</si>
  <si>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</si>
  <si>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</si>
  <si>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</si>
  <si>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</si>
  <si>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</si>
  <si>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</si>
  <si>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</si>
  <si>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</si>
  <si>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</si>
  <si>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</si>
  <si>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</si>
  <si>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</si>
  <si>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</si>
  <si>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</si>
  <si>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</si>
  <si>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</si>
  <si>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</si>
  <si>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</si>
  <si>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</si>
  <si>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</si>
  <si>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</si>
  <si>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</si>
  <si>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</si>
  <si>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</si>
  <si>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</si>
  <si>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</si>
  <si>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</si>
  <si>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</si>
  <si>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</si>
  <si>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</si>
  <si>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</si>
  <si>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</si>
  <si>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</si>
  <si>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</si>
  <si>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</si>
  <si>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</si>
  <si>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</si>
  <si>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</si>
  <si>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</si>
  <si>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</si>
  <si>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</si>
  <si>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</si>
  <si>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</si>
  <si>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</si>
  <si>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</si>
  <si>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</si>
  <si>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</si>
  <si>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</si>
  <si>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</si>
  <si>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</si>
  <si>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</si>
  <si>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</si>
  <si>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</si>
  <si>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</si>
  <si>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</si>
  <si>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</si>
  <si>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</si>
  <si>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</si>
  <si>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</si>
  <si>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</si>
  <si>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</si>
  <si>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</si>
  <si>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</si>
  <si>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</si>
  <si>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</si>
  <si>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</si>
  <si>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</si>
  <si>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</si>
  <si>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</si>
  <si>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</si>
  <si>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</si>
  <si>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</si>
  <si>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</si>
  <si>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</si>
  <si>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</si>
  <si>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</si>
  <si>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</si>
  <si>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</si>
  <si>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</si>
  <si>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</si>
  <si>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</si>
  <si>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</si>
  <si>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</si>
  <si>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</si>
  <si>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</si>
  <si>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</si>
  <si>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</si>
  <si>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</si>
  <si>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</si>
  <si>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</si>
  <si>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</si>
  <si>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</si>
  <si>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</si>
  <si>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</si>
  <si>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</si>
  <si>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</si>
  <si>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</si>
  <si>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</si>
  <si>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</si>
  <si>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</si>
  <si>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</si>
  <si>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</si>
  <si>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</si>
  <si>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</si>
  <si>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</si>
  <si>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</si>
  <si>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</si>
  <si>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</si>
  <si>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</si>
  <si>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</si>
  <si>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</si>
  <si>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</si>
  <si>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</si>
  <si>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</si>
  <si>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</si>
  <si>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</si>
  <si>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</si>
  <si>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</si>
  <si>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</si>
  <si>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</si>
  <si>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</si>
  <si>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</si>
  <si>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</si>
  <si>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</si>
  <si>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</si>
  <si>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</si>
  <si>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</si>
  <si>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</si>
  <si>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</si>
  <si>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</si>
  <si>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</si>
  <si>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</si>
  <si>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</si>
  <si>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</si>
  <si>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</si>
  <si>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</si>
  <si>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</si>
  <si>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</si>
  <si>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</si>
  <si>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</si>
  <si>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</si>
  <si>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</si>
  <si>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</si>
  <si>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</si>
  <si>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</si>
  <si>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</si>
  <si>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</si>
  <si>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</si>
  <si>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</si>
  <si>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</si>
  <si>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</si>
  <si>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</si>
  <si>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</si>
  <si>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</si>
  <si>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</si>
  <si>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</si>
  <si>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</si>
  <si>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</si>
  <si>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</si>
  <si>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</si>
  <si>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</si>
  <si>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</si>
  <si>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</si>
  <si>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</si>
  <si>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</si>
  <si>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</si>
  <si>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</si>
  <si>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</si>
  <si>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</si>
  <si>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</si>
  <si>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</si>
  <si>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</si>
  <si>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</si>
  <si>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</si>
  <si>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</si>
  <si>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</si>
  <si>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</si>
  <si>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</si>
  <si>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</si>
  <si>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</si>
  <si>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</si>
  <si>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</si>
  <si>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</si>
  <si>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</si>
  <si>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</si>
  <si>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</si>
  <si>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</si>
  <si>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</si>
  <si>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</si>
  <si>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</si>
  <si>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</si>
  <si>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</si>
  <si>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</si>
  <si>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</si>
  <si>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</si>
  <si>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</si>
  <si>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</si>
  <si>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</si>
  <si>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</si>
  <si>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</si>
  <si>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</si>
  <si>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</si>
  <si>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</si>
  <si>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</si>
  <si>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</si>
  <si>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</si>
  <si>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</si>
  <si>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</si>
  <si>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</si>
  <si>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</si>
  <si>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</si>
  <si>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</si>
  <si>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</si>
  <si>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</si>
  <si>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</si>
  <si>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</si>
  <si>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</si>
  <si>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</si>
  <si>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</si>
  <si>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</si>
  <si>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</si>
  <si>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</si>
  <si>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</si>
  <si>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</si>
  <si>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</si>
  <si>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</si>
  <si>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</si>
  <si>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</si>
  <si>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</si>
  <si>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</si>
  <si>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</si>
  <si>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</si>
  <si>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</si>
  <si>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</si>
  <si>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</si>
  <si>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</si>
  <si>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</si>
  <si>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</si>
  <si>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</si>
  <si>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</si>
  <si>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</si>
  <si>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</si>
  <si>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</si>
  <si>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</si>
  <si>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</si>
  <si>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</si>
  <si>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</si>
  <si>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</si>
  <si>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</si>
  <si>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</si>
  <si>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</si>
  <si>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</si>
  <si>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</si>
  <si>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</si>
  <si>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</si>
  <si>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</si>
  <si>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</si>
  <si>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</si>
  <si>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</si>
  <si>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</si>
  <si>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</si>
  <si>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</si>
  <si>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</si>
  <si>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</si>
  <si>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</si>
  <si>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</si>
  <si>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</si>
  <si>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</si>
  <si>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</si>
  <si>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</si>
  <si>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</si>
  <si>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</si>
  <si>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</si>
  <si>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</si>
  <si>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</si>
  <si>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</si>
  <si>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</si>
  <si>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</si>
  <si>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</si>
  <si>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</si>
  <si>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</si>
  <si>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</si>
  <si>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</si>
  <si>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</si>
  <si>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</si>
  <si>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</si>
  <si>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</si>
  <si>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</si>
  <si>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</si>
  <si>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</si>
  <si>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</si>
  <si>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</si>
  <si>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</si>
  <si>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</si>
  <si>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</si>
  <si>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</si>
  <si>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</si>
  <si>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</si>
  <si>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</si>
  <si>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</si>
  <si>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</si>
  <si>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</si>
  <si>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</si>
  <si>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</si>
  <si>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</si>
  <si>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</si>
  <si>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</si>
  <si>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</si>
  <si>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</si>
  <si>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</si>
  <si>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</si>
  <si>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</si>
  <si>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</si>
  <si>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</si>
  <si>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</si>
  <si>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</si>
  <si>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</si>
  <si>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</si>
  <si>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</si>
  <si>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</si>
  <si>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</si>
  <si>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</si>
  <si>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</si>
  <si>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</si>
  <si>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</si>
  <si>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</si>
  <si>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</si>
  <si>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</si>
  <si>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</si>
  <si>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</si>
  <si>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</si>
  <si>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</si>
  <si>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</si>
  <si>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</si>
  <si>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</si>
  <si>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</si>
  <si>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</si>
  <si>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</si>
  <si>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</si>
  <si>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</si>
  <si>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</si>
  <si>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</si>
  <si>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</si>
  <si>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</si>
  <si>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</si>
  <si>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</si>
  <si>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</si>
  <si>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</si>
  <si>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</si>
  <si>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</si>
  <si>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</si>
  <si>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</si>
  <si>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</si>
  <si>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</si>
  <si>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</si>
  <si>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</si>
  <si>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</si>
  <si>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</si>
  <si>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</si>
  <si>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</si>
  <si>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</si>
  <si>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</si>
  <si>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</si>
  <si>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</si>
  <si>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</si>
  <si>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</si>
  <si>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</si>
  <si>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</si>
  <si>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</si>
  <si>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</si>
  <si>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</si>
  <si>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</si>
  <si>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</si>
  <si>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</si>
  <si>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</si>
  <si>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</si>
  <si>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</si>
  <si>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</si>
  <si>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</si>
  <si>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</si>
  <si>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</si>
  <si>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</si>
  <si>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</si>
  <si>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</si>
  <si>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</si>
  <si>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</si>
  <si>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</si>
  <si>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</si>
  <si>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</si>
  <si>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</si>
  <si>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</si>
  <si>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</si>
  <si>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</si>
  <si>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</si>
  <si>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</si>
  <si>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</si>
  <si>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</si>
  <si>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</si>
  <si>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</si>
  <si>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</si>
  <si>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</si>
  <si>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</si>
  <si>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</si>
  <si>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</si>
  <si>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</si>
  <si>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</si>
  <si>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</si>
  <si>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</si>
  <si>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</si>
  <si>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</si>
  <si>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</si>
  <si>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</si>
  <si>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</si>
  <si>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</si>
  <si>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</si>
  <si>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</si>
  <si>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</si>
  <si>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</si>
  <si>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</si>
  <si>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</si>
  <si>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</si>
  <si>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</si>
  <si>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</si>
  <si>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</si>
  <si>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 xml:space="preserve">2016. ÉVI SAJÁT BEVÉTELEI, TOVÁBBÁ ADÓSSÁGOT KELETKEZTETŐ 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</si>
  <si>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</si>
  <si>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</si>
  <si>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</si>
  <si>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</si>
  <si>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</si>
  <si>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 xml:space="preserve">2014. Tény </t>
  </si>
  <si>
    <t>2016. terv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</si>
  <si>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</si>
  <si>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</si>
  <si>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</si>
  <si>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</si>
  <si>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</si>
  <si>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</si>
  <si>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</si>
  <si>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</si>
  <si>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</si>
  <si>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</si>
  <si>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</si>
  <si>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</si>
  <si>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</si>
  <si>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</si>
  <si>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</si>
  <si>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</si>
  <si>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</si>
  <si>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</si>
  <si>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>BÖDEHÁZA KÖZSÉG ÖNKORMÁNYZATA 2016. ÉVI KÖLTSÉGVETÉSÉNEK</t>
  </si>
  <si>
    <t>- Szennyvízhálózat kiépítése</t>
  </si>
  <si>
    <t>- Kemence építés</t>
  </si>
  <si>
    <t xml:space="preserve"> - Hulladékgyűjtő edény vásárlás</t>
  </si>
  <si>
    <t xml:space="preserve"> - Önkormányzatnak átadás rotációs gép vásárlására</t>
  </si>
  <si>
    <t>011130 Önkormányzatok és önkormányzati hivatalok jogalkotó és általános igazgatási tevékenysége (Képviselői t. díj)</t>
  </si>
  <si>
    <t xml:space="preserve"> reprezentáció</t>
  </si>
  <si>
    <t xml:space="preserve"> személyhez nem köthető reprezentáció</t>
  </si>
  <si>
    <t>082092 Közművelődés - hagyományos közösségi kulturális értékek gondozása</t>
  </si>
  <si>
    <t xml:space="preserve">   - NKA támogatás</t>
  </si>
  <si>
    <r>
      <t>BÖDEHÁZA KÖZSÉG ÖNKORMÁNYZATA 2016.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</si>
  <si>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BÖDEHÁZA KÖZSÉG ÖNKORMÁNYZATA </t>
  </si>
  <si>
    <t>BÖDEHÁZA KÖZSÉG ÖNKORMÁNYZATA 2014-2016. ÉVI MŰKÖDÉSI ÉS FELHALMOZÁSI</t>
  </si>
  <si>
    <r>
      <t xml:space="preserve">Bödeháza Község Önkormányzata 2016. évi közvetett támogatásai </t>
    </r>
    <r>
      <rPr>
        <i/>
        <sz val="12"/>
        <rFont val="Times New Roman"/>
        <family val="1"/>
      </rPr>
      <t>(adatok Ft-ban)</t>
    </r>
  </si>
  <si>
    <t xml:space="preserve">   - Munkaerőpiaci Alap (közfoglalkoztatás)  2016-ban induló</t>
  </si>
  <si>
    <t xml:space="preserve">   - Munkaerőpiaci Alap (közfoglalkoztatás) 2015-ről áth.</t>
  </si>
  <si>
    <t>041233 Hosszabb időtartamú közfoglalkoztatás 2015-ről áthúzódó</t>
  </si>
  <si>
    <t>041233 Hosszabb időtartamú közfoglalkoztatás 2016-ban induló</t>
  </si>
  <si>
    <t>- Kemence elé kiülő készítése</t>
  </si>
  <si>
    <t xml:space="preserve"> - Mentőszolgálat Alapítvány</t>
  </si>
  <si>
    <t xml:space="preserve"> - Projektor beszerzés</t>
  </si>
  <si>
    <t xml:space="preserve"> - MEDICOPTER Alapítvány</t>
  </si>
  <si>
    <t xml:space="preserve">   - Dr. Hetés Ferenc Rendelőintézet Lenti</t>
  </si>
  <si>
    <t>O</t>
  </si>
  <si>
    <t>Q</t>
  </si>
  <si>
    <t>R</t>
  </si>
  <si>
    <t>T</t>
  </si>
  <si>
    <t>W</t>
  </si>
  <si>
    <t>Z</t>
  </si>
  <si>
    <t>- szárzúzó értékesítés</t>
  </si>
  <si>
    <r>
      <t>FELHALMOZÁSI KIADÁSAI</t>
    </r>
    <r>
      <rPr>
        <i/>
        <sz val="12"/>
        <rFont val="Times New Roman"/>
        <family val="1"/>
      </rPr>
      <t xml:space="preserve"> (adatok Ft-ban)</t>
    </r>
  </si>
  <si>
    <t xml:space="preserve">- Rendkívűli szoc. Tám. </t>
  </si>
  <si>
    <t xml:space="preserve"> - Fűnyíró</t>
  </si>
  <si>
    <t xml:space="preserve"> - Könyvtárba szakmai eszközök NKA pályázatból</t>
  </si>
  <si>
    <t>U</t>
  </si>
  <si>
    <t>V</t>
  </si>
  <si>
    <t>X</t>
  </si>
  <si>
    <t xml:space="preserve"> - Melléképület </t>
  </si>
  <si>
    <t>Mód. 12.02.</t>
  </si>
  <si>
    <t>Tény 12.31</t>
  </si>
  <si>
    <t>Tény 12.31.</t>
  </si>
  <si>
    <t>Mód. 12.31.</t>
  </si>
  <si>
    <t>- K914. Államháztartáson belüli megelőlegezések visszafizetése 2016.</t>
  </si>
  <si>
    <t>- K914. Államháztartáson belüli megelőlegezések visszafizetése 2015.</t>
  </si>
  <si>
    <t>- Adósságkonszolídációban részt nem vett önkormányaztok felhalmozási támogatása</t>
  </si>
  <si>
    <t xml:space="preserve">  - Erzsébet utalvány</t>
  </si>
  <si>
    <t>- Központi kezelésű előirányzattól</t>
  </si>
  <si>
    <r>
      <t xml:space="preserve">BÖDEHÁZA KÖZSÉG ÖNKORMÁNYZATA 2016. ÉVI PÉNZESZKÖZ VÁLTOZÁSÁNAK BEMUTATÁSA </t>
    </r>
    <r>
      <rPr>
        <i/>
        <sz val="11"/>
        <rFont val="Times New Roman"/>
        <family val="1"/>
      </rPr>
      <t>(adatok Ft-ban)</t>
    </r>
  </si>
  <si>
    <t>Nyitó pénzkészlet 2016.01.01-én</t>
  </si>
  <si>
    <t>2015. tény</t>
  </si>
  <si>
    <r>
      <t xml:space="preserve">1. KIMUTATÁS BÖDEHÁZA ÖNKORMÁNYZAT VAGYONÁRÓL - </t>
    </r>
    <r>
      <rPr>
        <i/>
        <sz val="12"/>
        <rFont val="Times New Roman CE"/>
        <family val="0"/>
      </rPr>
      <t>(adatok Ft-ban)</t>
    </r>
  </si>
  <si>
    <t>ESZKÖZÖK:</t>
  </si>
  <si>
    <t>A/I. Immateriális javak</t>
  </si>
  <si>
    <t xml:space="preserve">   1. Vagyon értékű jogok</t>
  </si>
  <si>
    <t xml:space="preserve">   2. Szellemi termékek</t>
  </si>
  <si>
    <t>A/II. Tárgyi eszközök</t>
  </si>
  <si>
    <t xml:space="preserve">    1. Ingatlanok és kapcsolódó vagyon értékű jogok</t>
  </si>
  <si>
    <t xml:space="preserve">    2. Gépek, berendezések, felszerelések, járművek</t>
  </si>
  <si>
    <t xml:space="preserve">    4. Beruházások, felújítások</t>
  </si>
  <si>
    <t>A/III. Befektetett pénzügyi eszközök</t>
  </si>
  <si>
    <t xml:space="preserve">    1. Tartós részesedések</t>
  </si>
  <si>
    <t>A/IV. Koncesszióba, vagyonkezelésbe adott eszközök</t>
  </si>
  <si>
    <t xml:space="preserve">    1. Koncesszióba, vagyonkezelésbe adott eszközök</t>
  </si>
  <si>
    <t>A.NEMZETI VAGYONBA TARTOZÓ BEFEKTETETT ESZKÖZÖK ÖSSZESEN:</t>
  </si>
  <si>
    <t>B/I. Készletek</t>
  </si>
  <si>
    <t xml:space="preserve">    1. Vásárolt készletek</t>
  </si>
  <si>
    <t>B/II. Értékpapírok:</t>
  </si>
  <si>
    <t xml:space="preserve">    2. Forg célú hitelv megt értékpapírok</t>
  </si>
  <si>
    <t>B. NEMZETI VAGYONBA TARTOZÓ FORGÓESZKÖZÖK</t>
  </si>
  <si>
    <t>C. Pénzeszközök:</t>
  </si>
  <si>
    <t xml:space="preserve">    II. Pénztárak, csekkek, betétkönyvek</t>
  </si>
  <si>
    <t xml:space="preserve">    III. Forintszámlák</t>
  </si>
  <si>
    <t>D/I. Költségvetési évben esedékes követelések</t>
  </si>
  <si>
    <t xml:space="preserve">    3. Ktgv évben esedékes követelés közhatalmi bevételre</t>
  </si>
  <si>
    <t xml:space="preserve">    4. Ktgv évben esedékes köv működési bevételre</t>
  </si>
  <si>
    <t xml:space="preserve">    5. Ktgv évben esdékes köv felhalmozási bevételre </t>
  </si>
  <si>
    <t xml:space="preserve">    6. Ktgv évben esedékes köv műk c átvett pénzeszk</t>
  </si>
  <si>
    <t xml:space="preserve">    - ebből műk vtér támogatások, kölcsönök áht kívül</t>
  </si>
  <si>
    <t xml:space="preserve">    7. Ktgv évben esedékes köv felhalm c átvett pénzeszk</t>
  </si>
  <si>
    <t xml:space="preserve">    - ebből felh vtér támogatások, kölcsönök áht kívül</t>
  </si>
  <si>
    <t xml:space="preserve">    8. Ktgv évben esdékes köv finanszírozási bevételre</t>
  </si>
  <si>
    <t>D/II. Költségvetési évet követően esdékes követelések</t>
  </si>
  <si>
    <t xml:space="preserve">    4. Ktgv évet követően esedékes köv műk bevételre</t>
  </si>
  <si>
    <t xml:space="preserve">    6. Ktgv évet köv esedékes köv műk c átvett pénzeszk</t>
  </si>
  <si>
    <t xml:space="preserve">    7. Ktgv évet köv esedékes köv felhalm c átvett pénzeszk</t>
  </si>
  <si>
    <t xml:space="preserve">    8. Ktgv évet köv esdékes köv finanszírozási bevételre</t>
  </si>
  <si>
    <t>D/III. Követelés jellegű sajátos elszámolások</t>
  </si>
  <si>
    <t xml:space="preserve">    1. Adott előlegek</t>
  </si>
  <si>
    <t xml:space="preserve">    - ebből beruházásokra adott előlegek</t>
  </si>
  <si>
    <t xml:space="preserve">    - ebből egyéb előlegek</t>
  </si>
  <si>
    <t xml:space="preserve">    4. Forgótőke elszámolása</t>
  </si>
  <si>
    <t>D. KÖVETELÉSEK ÖSSZESEN:</t>
  </si>
  <si>
    <t>E. EGYÉB SAJÁTOS ESZKÖZOLDALI ELSZÁMOLÁSOK</t>
  </si>
  <si>
    <t>F. AKTÍV IDŐBELI ELHATÁROLÓDÁSOK</t>
  </si>
  <si>
    <t xml:space="preserve">    1. Eredményszeml bevételek aktív időbeli elh</t>
  </si>
  <si>
    <t xml:space="preserve">    2. Költségek, ráfordítások aktív időbeli elh</t>
  </si>
  <si>
    <t xml:space="preserve">    3. Halasztott ráfordítások</t>
  </si>
  <si>
    <t>ESZKÖZÖK ÖSSZESEN:</t>
  </si>
  <si>
    <t>FORRÁSOK:</t>
  </si>
  <si>
    <t>G.) SAJÁT TŐKE</t>
  </si>
  <si>
    <t xml:space="preserve">     I. Nemzeti vagyon induláskori értéke</t>
  </si>
  <si>
    <t xml:space="preserve">     II. Nemzeti vagyon változásai</t>
  </si>
  <si>
    <t xml:space="preserve">     III. Egyéb eszközök induláskori értéke és változásai</t>
  </si>
  <si>
    <t xml:space="preserve">     IV. Felhalmozott eredmény</t>
  </si>
  <si>
    <t xml:space="preserve">     VI. Mérleg szerinti eredmény</t>
  </si>
  <si>
    <t>H/I. Költségvetési évben esedékes kötelezettségek</t>
  </si>
  <si>
    <t xml:space="preserve">     1. Ktgv évben esed kötel személyi jutatásokra</t>
  </si>
  <si>
    <t xml:space="preserve">     2. Ktgv évben esed kötel munkaadót terh járulékokra</t>
  </si>
  <si>
    <t xml:space="preserve">     3. Ktgv évben esed kötel dologi kiadásra</t>
  </si>
  <si>
    <t xml:space="preserve">     4. Ktgv évben esed kötel ellátottak pénzbeli juttatásaira</t>
  </si>
  <si>
    <t xml:space="preserve">     5. Ktgv évben esd kötel egyéb működési kiadásokra</t>
  </si>
  <si>
    <t xml:space="preserve">     6. Ktgv évben esed kötel beruházásokra</t>
  </si>
  <si>
    <t xml:space="preserve">     7. Ktgv évben esed kötel felújításokra</t>
  </si>
  <si>
    <t xml:space="preserve">     9. Ktgv évben esed kötel finanszirozási kiadásokra</t>
  </si>
  <si>
    <t xml:space="preserve">     ebből rövid lejáratú hitelek, kölcsönök</t>
  </si>
  <si>
    <t>H/II. Költségvetési évet követően esedékes kötelezettségek</t>
  </si>
  <si>
    <t xml:space="preserve">     1. Ktgv évet köv esed kötel személyi jutatásokra</t>
  </si>
  <si>
    <t xml:space="preserve">     2. Ktgv évet köv esed kötel munkaadót terh járulékokra</t>
  </si>
  <si>
    <t xml:space="preserve">     3. Ktgv évet köv esed kötel dologi kiadásra</t>
  </si>
  <si>
    <t xml:space="preserve">     4. Ktgv évet köv esed kötel ellátottak pénzbeli juttatásaira</t>
  </si>
  <si>
    <t xml:space="preserve">     5. Ktgv évet köv esd kötel egyéb működési kiadásokra</t>
  </si>
  <si>
    <t xml:space="preserve">     6. Ktgv évet köv esed kötel beruházásokra</t>
  </si>
  <si>
    <t xml:space="preserve">     7. Ktgv évet köv esed kötel felújításokra</t>
  </si>
  <si>
    <t xml:space="preserve">     9. Ktgv évet köv esed kötel finanszírozási kiadásokra</t>
  </si>
  <si>
    <t>H/III. kötelezettségjellegű sajátos elszámolások</t>
  </si>
  <si>
    <t xml:space="preserve">     1. Kapott előlegek</t>
  </si>
  <si>
    <t xml:space="preserve">      3. Más szervezetet megillető bevételek</t>
  </si>
  <si>
    <t>H. KÖTELEZETTSÉGEK ÖSSZESEN</t>
  </si>
  <si>
    <t>I. KINCSTÁRI SZÁMLAVEZETÉSSEL KAPCSOLATOS ELSZÁMOLÁSOK</t>
  </si>
  <si>
    <t>J. PASSZÍV IDÓBELI ELHATÁROLÁSOK</t>
  </si>
  <si>
    <t xml:space="preserve">    1. Eredményszeml bevételek passzív időbeli elh</t>
  </si>
  <si>
    <t xml:space="preserve">    2 Költségek, ráfordítások passzív időbeli elh</t>
  </si>
  <si>
    <t xml:space="preserve">    3. Halasztott eredményszemléletű bevételek</t>
  </si>
  <si>
    <t>FORRÁSOK ÖSSZESEN:</t>
  </si>
  <si>
    <t>BÖDEHÁZA KÖZSÉG ÖNKORMÁNYZATA</t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</si>
  <si>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</si>
  <si>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</si>
  <si>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</si>
  <si>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</si>
  <si>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</si>
  <si>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</si>
  <si>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</si>
  <si>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</si>
  <si>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</si>
  <si>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</si>
  <si>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</si>
  <si>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</si>
  <si>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</si>
  <si>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</si>
  <si>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</si>
  <si>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</si>
  <si>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</si>
  <si>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</si>
  <si>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</si>
  <si>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</si>
  <si>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r>
      <t xml:space="preserve">2016. ÉVI MARADVÁNYKIMUTATÁSA </t>
    </r>
    <r>
      <rPr>
        <i/>
        <sz val="12"/>
        <rFont val="Times New Roman"/>
        <family val="1"/>
      </rPr>
      <t xml:space="preserve"> (adatok Ft-ban)</t>
    </r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</si>
  <si>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</si>
  <si>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</si>
  <si>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</si>
  <si>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</si>
  <si>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</si>
  <si>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</si>
  <si>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</si>
  <si>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I) Kincstári számlavezetéssel kapcsolatos elszámolások</t>
  </si>
  <si>
    <t>D) Követelések</t>
  </si>
  <si>
    <t>E) Egyéb sajátos eszközoldali elszámolások</t>
  </si>
  <si>
    <t>J) Passzív időbeli elhatárolások</t>
  </si>
  <si>
    <t>F) Aktív időbeli elhatárolások</t>
  </si>
  <si>
    <t>ESZKÖZÖK összesen</t>
  </si>
  <si>
    <t>FORRÁSOK összesen</t>
  </si>
  <si>
    <r>
      <t>2016.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</si>
  <si>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</si>
  <si>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</si>
  <si>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</si>
  <si>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</si>
  <si>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</si>
  <si>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</si>
  <si>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</si>
  <si>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Immateriális javak beszerzése, nem aktívált beruházás</t>
  </si>
  <si>
    <t>Nem aktívált felújítás</t>
  </si>
  <si>
    <t>Ivóvízvezeték felújítása</t>
  </si>
  <si>
    <t>Beruházásokból, felújításokból aktívált érték</t>
  </si>
  <si>
    <t>Térítésmentes átvétel</t>
  </si>
  <si>
    <t>Alapításkori átvétel, vagyonkez vétel miatti átv, vagyonkez jog vvét</t>
  </si>
  <si>
    <t>0-s állomány növekedése leíródás miatt</t>
  </si>
  <si>
    <t>Egyéb növekedés</t>
  </si>
  <si>
    <t>Összes növekedés</t>
  </si>
  <si>
    <t>Értékesítés</t>
  </si>
  <si>
    <t>Hiány, selejtezés, megsemmisülés</t>
  </si>
  <si>
    <t>Térítésmentes átadás</t>
  </si>
  <si>
    <t>Ktgv szerv társ alapításkori átadás, vagyonkez adás miatti átadás, vagyonkez jog visszaadása</t>
  </si>
  <si>
    <t>Aktív állomány csökkenése leíródás miatt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</si>
  <si>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</si>
  <si>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</si>
  <si>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</si>
  <si>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</si>
  <si>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</si>
  <si>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</si>
  <si>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</si>
  <si>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</si>
  <si>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</si>
  <si>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</si>
  <si>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</si>
  <si>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r>
      <t xml:space="preserve">2. BÖDEHÁZA ÖNKORMÁNYZAT TÁRGYI ESZKÖZEINEK ALAKULÁSA 2016. ÉVBEN - </t>
    </r>
    <r>
      <rPr>
        <i/>
        <sz val="12"/>
        <rFont val="Times New Roman CE"/>
        <family val="0"/>
      </rPr>
      <t>(adatok Ft-ban)</t>
    </r>
  </si>
  <si>
    <t>Sajátos elszámolások</t>
  </si>
  <si>
    <t>NkA pályázatból könyvtárba berend. Beszerzés</t>
  </si>
  <si>
    <t>Fűnyírók vásárlás 2db</t>
  </si>
  <si>
    <t>hulladékgyüjtő edény 2db</t>
  </si>
  <si>
    <t>projektor</t>
  </si>
  <si>
    <t>kemence építés</t>
  </si>
  <si>
    <t>szárzuzó</t>
  </si>
  <si>
    <t>hegesztőgép</t>
  </si>
  <si>
    <t>szárzuzó értékesítés</t>
  </si>
  <si>
    <t>bozótvágó selejtezés</t>
  </si>
  <si>
    <t>1.1. KIMUTATÁS BÖDEHÁZA ÖNKORMÁNYZAT TÁRGYI ESZKÖZEIRŐL</t>
  </si>
  <si>
    <r>
      <t>2015.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</si>
  <si>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</si>
  <si>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</si>
  <si>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</si>
  <si>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</si>
  <si>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</si>
  <si>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</si>
  <si>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</si>
  <si>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</si>
  <si>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</si>
  <si>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</si>
  <si>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</si>
  <si>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</si>
  <si>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</si>
  <si>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</si>
  <si>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</si>
  <si>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</si>
  <si>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</si>
  <si>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</si>
  <si>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</si>
  <si>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</si>
  <si>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</si>
  <si>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</si>
  <si>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</si>
  <si>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</si>
  <si>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</si>
  <si>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</si>
  <si>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</si>
  <si>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</si>
  <si>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</si>
  <si>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</si>
  <si>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</si>
  <si>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</si>
  <si>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</si>
  <si>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BÖDEHÁZA ÖNKORMÁNYZAT</t>
  </si>
  <si>
    <t>100.000 FT ÉRTÉKET MEGHALADÓ GÉPEIRŐL, BERENDEZÉSEIRŐL</t>
  </si>
  <si>
    <t>Értékcsökkenés</t>
  </si>
  <si>
    <t>GÉP BERENDEZÉS</t>
  </si>
  <si>
    <t>Honda UMK fűkasza</t>
  </si>
  <si>
    <t>LCD televízió</t>
  </si>
  <si>
    <t>Fűnyírótraktor Viking</t>
  </si>
  <si>
    <t>Fűnyírógép Viking</t>
  </si>
  <si>
    <t>Motorfűrész MS 261</t>
  </si>
  <si>
    <t>0-ra írt eszközök</t>
  </si>
  <si>
    <t>ÜGYVITEL TECHNIKAI GÉP</t>
  </si>
  <si>
    <t xml:space="preserve">Digitális fényképezőgép </t>
  </si>
  <si>
    <t xml:space="preserve">Számítógép </t>
  </si>
  <si>
    <t>Notebook HP 250</t>
  </si>
  <si>
    <t>Számítógép Lenovo</t>
  </si>
  <si>
    <t>Ügyviteltechnikai gép összesen:</t>
  </si>
  <si>
    <t xml:space="preserve">FS 400 aljnövénytisztító </t>
  </si>
  <si>
    <t xml:space="preserve">Traktor </t>
  </si>
  <si>
    <t xml:space="preserve">2 férőhelyes hűtőkamra </t>
  </si>
  <si>
    <t xml:space="preserve">Fükasza </t>
  </si>
  <si>
    <t xml:space="preserve">Hangosító rendszer </t>
  </si>
  <si>
    <t>1.3. KIMUTATÁS BÖDEHÁZA ÖNKORMÁNYZAT</t>
  </si>
  <si>
    <t>BEFEKTETETT PÉNZÜGYI ESZKÖZEINEK</t>
  </si>
  <si>
    <t xml:space="preserve"> ÁLLOMÁNYÁRÓL</t>
  </si>
  <si>
    <t>Érték</t>
  </si>
  <si>
    <t>Befektetett pénzügyi eszközök</t>
  </si>
  <si>
    <t>Zalavíz Rt. Törzsrészvény</t>
  </si>
  <si>
    <t>Befektetett pénzügyi eszközök mindösszesen:</t>
  </si>
  <si>
    <t>1.4. KIMUTATÁS BÖDEHÁZA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</si>
  <si>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</si>
  <si>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</si>
  <si>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</si>
  <si>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</si>
  <si>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</si>
  <si>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Magánszemélyek kommunális adója</t>
  </si>
  <si>
    <t>Iparűzési adó</t>
  </si>
  <si>
    <t>Pótlék</t>
  </si>
  <si>
    <t>Ktgv évben esedékes követelés:</t>
  </si>
  <si>
    <t>Követelés működési bevételre:</t>
  </si>
  <si>
    <t>Költségvetési évet követően esdékes követelés:</t>
  </si>
  <si>
    <t>Követelés jellegű elszámolások:</t>
  </si>
  <si>
    <t>Követelések összesen:</t>
  </si>
  <si>
    <t>1.5. KIMUTATÁS BÖDEHÁZA ÖNKORMÁNYZAT</t>
  </si>
  <si>
    <t xml:space="preserve"> 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</si>
  <si>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</si>
  <si>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Kötelezettség dologi kiadásra</t>
  </si>
  <si>
    <t>Kötségvetési évben esedékes kötelezettség összesen:</t>
  </si>
  <si>
    <t>ÁHT belüli megelőlegezések (állami előleg)</t>
  </si>
  <si>
    <t>Költségvetési évet követően esdékes kötelezettségek összesen:</t>
  </si>
  <si>
    <t>Kapott előlegek</t>
  </si>
  <si>
    <t>Más szervezetet megillető bevételek</t>
  </si>
  <si>
    <t>Kötelezettségek összesen:</t>
  </si>
  <si>
    <t>2015.12.31-i állomány</t>
  </si>
  <si>
    <t>Összes részesedés</t>
  </si>
  <si>
    <r>
      <t>RÉSZESEDÉSEINEK 2016 ÉVI ALAKULÁSA</t>
    </r>
    <r>
      <rPr>
        <i/>
        <sz val="12"/>
        <color indexed="8"/>
        <rFont val="Times New Roman"/>
        <family val="1"/>
      </rPr>
      <t xml:space="preserve">  (adatok Ft-ban)</t>
    </r>
  </si>
  <si>
    <t>2016.12.31-i állomány</t>
  </si>
  <si>
    <t>2016. évi változás</t>
  </si>
  <si>
    <r>
      <t>2016.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</si>
  <si>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2016. december 31.</t>
  </si>
  <si>
    <t>2017. március 31.</t>
  </si>
  <si>
    <t>Szárzúzó MMT</t>
  </si>
  <si>
    <t>Aljnövényzettisztító</t>
  </si>
  <si>
    <t>Projektor X123PH</t>
  </si>
  <si>
    <t>Tény  %-a</t>
  </si>
  <si>
    <t>P</t>
  </si>
  <si>
    <t>S</t>
  </si>
  <si>
    <t>Y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</si>
</sst>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[$-40E]yyyy\.\ mmmm\ d\."/>
    <numFmt numFmtId="170" formatCode="0.0"/>
    <numFmt numFmtId="171" formatCode="_-* #,##0.0\ _F_t_-;\-* #,##0.0\ _F_t_-;_-* &quot;-&quot;??\ _F_t_-;_-@_-"/>
    <numFmt numFmtId="172" formatCode="_-* #,##0\ _F_t_-;\-* #,##0\ _F_t_-;_-* &quot;-&quot;??\ _F_t_-;_-@_-"/>
    <numFmt numFmtId="173" formatCode="#,##0_ ;\-#,##0\ 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1"/>
      <name val="Arial CE"/>
      <family val="0"/>
    </font>
    <font>
      <b/>
      <sz val="10"/>
      <name val="Arial CE"/>
      <family val="2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b/>
      <sz val="11"/>
      <name val="Times New Roman CE"/>
      <family val="0"/>
    </font>
    <font>
      <b/>
      <sz val="13"/>
      <name val="Times New Roman CE"/>
      <family val="0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49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8"/>
      <name val="Times New Roman"/>
      <family val="1"/>
    </font>
    <font>
      <sz val="9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8" borderId="7" applyNumberFormat="0" applyFont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9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9" applyFont="1" applyFill="1" applyBorder="1" applyAlignment="1">
      <alignment horizontal="center" vertical="center" wrapText="1"/>
      <protection/>
    </xf>
    <xf numFmtId="3" fontId="4" fillId="33" borderId="10" xfId="79" applyNumberFormat="1" applyFont="1" applyFill="1" applyBorder="1" applyAlignment="1">
      <alignment horizontal="right" vertical="center" wrapText="1"/>
      <protection/>
    </xf>
    <xf numFmtId="3" fontId="4" fillId="33" borderId="10" xfId="79" applyNumberFormat="1" applyFont="1" applyFill="1" applyBorder="1" applyAlignment="1">
      <alignment horizontal="center" vertical="center" wrapText="1"/>
      <protection/>
    </xf>
    <xf numFmtId="0" fontId="4" fillId="33" borderId="10" xfId="79" applyFont="1" applyFill="1" applyBorder="1" applyAlignment="1">
      <alignment horizontal="left" vertical="center" wrapText="1"/>
      <protection/>
    </xf>
    <xf numFmtId="0" fontId="3" fillId="33" borderId="10" xfId="79" applyFont="1" applyFill="1" applyBorder="1" applyAlignment="1">
      <alignment horizontal="left" vertical="center" wrapText="1"/>
      <protection/>
    </xf>
    <xf numFmtId="0" fontId="5" fillId="33" borderId="10" xfId="79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5" fillId="33" borderId="10" xfId="79" applyNumberFormat="1" applyFont="1" applyFill="1" applyBorder="1" applyAlignment="1">
      <alignment horizontal="right" vertical="center" wrapText="1"/>
      <protection/>
    </xf>
    <xf numFmtId="3" fontId="3" fillId="33" borderId="10" xfId="79" applyNumberFormat="1" applyFont="1" applyFill="1" applyBorder="1" applyAlignment="1">
      <alignment horizontal="right" vertical="center" wrapText="1"/>
      <protection/>
    </xf>
    <xf numFmtId="3" fontId="4" fillId="0" borderId="10" xfId="79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9" applyFont="1" applyFill="1" applyBorder="1" applyAlignment="1">
      <alignment horizontal="center"/>
      <protection/>
    </xf>
    <xf numFmtId="3" fontId="3" fillId="0" borderId="10" xfId="79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68" applyFont="1" applyAlignment="1">
      <alignment wrapText="1"/>
      <protection/>
    </xf>
    <xf numFmtId="0" fontId="98" fillId="0" borderId="0" xfId="68" applyFont="1">
      <alignment/>
      <protection/>
    </xf>
    <xf numFmtId="0" fontId="99" fillId="0" borderId="10" xfId="68" applyFont="1" applyBorder="1">
      <alignment/>
      <protection/>
    </xf>
    <xf numFmtId="0" fontId="99" fillId="0" borderId="0" xfId="68" applyFont="1">
      <alignment/>
      <protection/>
    </xf>
    <xf numFmtId="3" fontId="100" fillId="0" borderId="0" xfId="68" applyNumberFormat="1" applyFont="1" applyAlignment="1">
      <alignment vertical="center"/>
      <protection/>
    </xf>
    <xf numFmtId="3" fontId="101" fillId="0" borderId="11" xfId="68" applyNumberFormat="1" applyFont="1" applyBorder="1" applyAlignment="1">
      <alignment horizontal="left" vertical="center" wrapText="1"/>
      <protection/>
    </xf>
    <xf numFmtId="3" fontId="102" fillId="0" borderId="10" xfId="68" applyNumberFormat="1" applyFont="1" applyBorder="1" applyAlignment="1">
      <alignment horizontal="center" vertical="center" wrapText="1"/>
      <protection/>
    </xf>
    <xf numFmtId="3" fontId="97" fillId="0" borderId="0" xfId="68" applyNumberFormat="1" applyFont="1" applyAlignment="1">
      <alignment wrapText="1"/>
      <protection/>
    </xf>
    <xf numFmtId="3" fontId="97" fillId="0" borderId="0" xfId="68" applyNumberFormat="1" applyFont="1">
      <alignment/>
      <protection/>
    </xf>
    <xf numFmtId="3" fontId="97" fillId="0" borderId="10" xfId="68" applyNumberFormat="1" applyFont="1" applyBorder="1" applyAlignment="1">
      <alignment wrapText="1"/>
      <protection/>
    </xf>
    <xf numFmtId="3" fontId="98" fillId="0" borderId="10" xfId="68" applyNumberFormat="1" applyFont="1" applyBorder="1">
      <alignment/>
      <protection/>
    </xf>
    <xf numFmtId="3" fontId="98" fillId="0" borderId="0" xfId="68" applyNumberFormat="1" applyFont="1">
      <alignment/>
      <protection/>
    </xf>
    <xf numFmtId="3" fontId="97" fillId="0" borderId="10" xfId="68" applyNumberFormat="1" applyFont="1" applyBorder="1" applyAlignment="1">
      <alignment vertical="center" wrapText="1"/>
      <protection/>
    </xf>
    <xf numFmtId="3" fontId="102" fillId="0" borderId="10" xfId="68" applyNumberFormat="1" applyFont="1" applyBorder="1" applyAlignment="1">
      <alignment wrapText="1"/>
      <protection/>
    </xf>
    <xf numFmtId="3" fontId="99" fillId="0" borderId="10" xfId="68" applyNumberFormat="1" applyFont="1" applyBorder="1">
      <alignment/>
      <protection/>
    </xf>
    <xf numFmtId="3" fontId="99" fillId="0" borderId="0" xfId="68" applyNumberFormat="1" applyFont="1">
      <alignment/>
      <protection/>
    </xf>
    <xf numFmtId="3" fontId="102" fillId="0" borderId="10" xfId="68" applyNumberFormat="1" applyFont="1" applyBorder="1" applyAlignment="1">
      <alignment vertical="center" wrapText="1"/>
      <protection/>
    </xf>
    <xf numFmtId="3" fontId="102" fillId="0" borderId="10" xfId="68" applyNumberFormat="1" applyFont="1" applyBorder="1" applyAlignment="1">
      <alignment vertical="top" wrapText="1"/>
      <protection/>
    </xf>
    <xf numFmtId="3" fontId="16" fillId="0" borderId="0" xfId="68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9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9" applyFont="1" applyFill="1" applyBorder="1" applyAlignment="1">
      <alignment horizontal="center" vertical="center"/>
      <protection/>
    </xf>
    <xf numFmtId="0" fontId="98" fillId="0" borderId="10" xfId="68" applyFont="1" applyBorder="1" applyAlignment="1">
      <alignment wrapText="1"/>
      <protection/>
    </xf>
    <xf numFmtId="3" fontId="4" fillId="0" borderId="13" xfId="79" applyNumberFormat="1" applyFont="1" applyFill="1" applyBorder="1" applyAlignment="1">
      <alignment horizontal="right" wrapText="1"/>
      <protection/>
    </xf>
    <xf numFmtId="0" fontId="99" fillId="0" borderId="10" xfId="68" applyFont="1" applyBorder="1" applyAlignment="1">
      <alignment wrapText="1"/>
      <protection/>
    </xf>
    <xf numFmtId="0" fontId="99" fillId="0" borderId="10" xfId="68" applyFont="1" applyBorder="1" applyAlignment="1">
      <alignment vertical="top" wrapText="1"/>
      <protection/>
    </xf>
    <xf numFmtId="0" fontId="12" fillId="0" borderId="0" xfId="73" applyFill="1">
      <alignment/>
      <protection/>
    </xf>
    <xf numFmtId="0" fontId="3" fillId="0" borderId="0" xfId="77" applyFont="1" applyFill="1" applyAlignment="1">
      <alignment horizontal="center"/>
      <protection/>
    </xf>
    <xf numFmtId="0" fontId="4" fillId="0" borderId="0" xfId="77" applyFont="1" applyFill="1">
      <alignment/>
      <protection/>
    </xf>
    <xf numFmtId="0" fontId="4" fillId="0" borderId="11" xfId="77" applyFont="1" applyFill="1" applyBorder="1" applyAlignment="1">
      <alignment horizontal="center"/>
      <protection/>
    </xf>
    <xf numFmtId="0" fontId="12" fillId="0" borderId="0" xfId="73">
      <alignment/>
      <protection/>
    </xf>
    <xf numFmtId="0" fontId="4" fillId="0" borderId="0" xfId="77" applyFont="1">
      <alignment/>
      <protection/>
    </xf>
    <xf numFmtId="0" fontId="3" fillId="0" borderId="10" xfId="77" applyFont="1" applyFill="1" applyBorder="1" applyAlignment="1">
      <alignment horizontal="center" vertical="center" wrapText="1"/>
      <protection/>
    </xf>
    <xf numFmtId="0" fontId="8" fillId="0" borderId="0" xfId="77" applyFont="1">
      <alignment/>
      <protection/>
    </xf>
    <xf numFmtId="0" fontId="4" fillId="0" borderId="10" xfId="77" applyFont="1" applyFill="1" applyBorder="1" applyAlignment="1">
      <alignment/>
      <protection/>
    </xf>
    <xf numFmtId="3" fontId="4" fillId="0" borderId="10" xfId="77" applyNumberFormat="1" applyFont="1" applyBorder="1" applyAlignment="1">
      <alignment/>
      <protection/>
    </xf>
    <xf numFmtId="3" fontId="10" fillId="0" borderId="10" xfId="77" applyNumberFormat="1" applyFont="1" applyBorder="1" applyAlignment="1">
      <alignment/>
      <protection/>
    </xf>
    <xf numFmtId="3" fontId="8" fillId="0" borderId="10" xfId="77" applyNumberFormat="1" applyFont="1" applyBorder="1" applyAlignment="1">
      <alignment/>
      <protection/>
    </xf>
    <xf numFmtId="0" fontId="4" fillId="0" borderId="10" xfId="79" applyFont="1" applyFill="1" applyBorder="1" applyAlignment="1">
      <alignment wrapText="1"/>
      <protection/>
    </xf>
    <xf numFmtId="3" fontId="98" fillId="0" borderId="0" xfId="68" applyNumberFormat="1" applyFont="1" applyAlignment="1">
      <alignment horizontal="center"/>
      <protection/>
    </xf>
    <xf numFmtId="0" fontId="5" fillId="0" borderId="10" xfId="79" applyFont="1" applyFill="1" applyBorder="1" applyAlignment="1">
      <alignment/>
      <protection/>
    </xf>
    <xf numFmtId="0" fontId="15" fillId="0" borderId="10" xfId="79" applyFont="1" applyFill="1" applyBorder="1" applyAlignment="1">
      <alignment/>
      <protection/>
    </xf>
    <xf numFmtId="0" fontId="15" fillId="0" borderId="10" xfId="79" applyFont="1" applyFill="1" applyBorder="1" applyAlignment="1">
      <alignment wrapText="1"/>
      <protection/>
    </xf>
    <xf numFmtId="0" fontId="20" fillId="0" borderId="10" xfId="79" applyFont="1" applyFill="1" applyBorder="1" applyAlignment="1">
      <alignment wrapText="1"/>
      <protection/>
    </xf>
    <xf numFmtId="0" fontId="22" fillId="0" borderId="10" xfId="79" applyFont="1" applyFill="1" applyBorder="1" applyAlignment="1">
      <alignment wrapText="1"/>
      <protection/>
    </xf>
    <xf numFmtId="0" fontId="8" fillId="33" borderId="10" xfId="79" applyFont="1" applyFill="1" applyBorder="1" applyAlignment="1">
      <alignment horizontal="left" vertical="center" wrapText="1"/>
      <protection/>
    </xf>
    <xf numFmtId="0" fontId="7" fillId="33" borderId="10" xfId="79" applyFont="1" applyFill="1" applyBorder="1" applyAlignment="1">
      <alignment horizontal="left" vertical="center" wrapText="1"/>
      <protection/>
    </xf>
    <xf numFmtId="0" fontId="72" fillId="0" borderId="0" xfId="0" applyFont="1" applyAlignment="1">
      <alignment/>
    </xf>
    <xf numFmtId="0" fontId="3" fillId="0" borderId="10" xfId="77" applyFont="1" applyFill="1" applyBorder="1" applyAlignment="1">
      <alignment horizontal="center" vertical="center"/>
      <protection/>
    </xf>
    <xf numFmtId="0" fontId="4" fillId="0" borderId="10" xfId="77" applyFont="1" applyFill="1" applyBorder="1" applyAlignment="1">
      <alignment horizontal="left" wrapText="1"/>
      <protection/>
    </xf>
    <xf numFmtId="0" fontId="4" fillId="0" borderId="10" xfId="77" applyFont="1" applyFill="1" applyBorder="1" applyAlignment="1">
      <alignment horizontal="left"/>
      <protection/>
    </xf>
    <xf numFmtId="0" fontId="4" fillId="0" borderId="10" xfId="77" applyFont="1" applyBorder="1" applyAlignment="1">
      <alignment vertical="top" wrapText="1"/>
      <protection/>
    </xf>
    <xf numFmtId="0" fontId="10" fillId="0" borderId="10" xfId="77" applyFont="1" applyBorder="1" applyAlignment="1" quotePrefix="1">
      <alignment vertical="top" wrapText="1"/>
      <protection/>
    </xf>
    <xf numFmtId="0" fontId="8" fillId="0" borderId="10" xfId="77" applyFont="1" applyBorder="1" applyAlignment="1" quotePrefix="1">
      <alignment vertical="top" wrapText="1"/>
      <protection/>
    </xf>
    <xf numFmtId="0" fontId="3" fillId="0" borderId="10" xfId="77" applyFont="1" applyBorder="1" applyAlignment="1">
      <alignment vertical="top" wrapText="1"/>
      <protection/>
    </xf>
    <xf numFmtId="3" fontId="4" fillId="33" borderId="10" xfId="79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9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9" applyNumberFormat="1" applyFont="1" applyFill="1" applyBorder="1" applyAlignment="1">
      <alignment wrapText="1"/>
      <protection/>
    </xf>
    <xf numFmtId="0" fontId="4" fillId="0" borderId="10" xfId="79" applyFont="1" applyFill="1" applyBorder="1" applyAlignment="1" quotePrefix="1">
      <alignment/>
      <protection/>
    </xf>
    <xf numFmtId="0" fontId="4" fillId="0" borderId="10" xfId="79" applyFont="1" applyFill="1" applyBorder="1" applyAlignment="1" quotePrefix="1">
      <alignment wrapText="1"/>
      <protection/>
    </xf>
    <xf numFmtId="0" fontId="4" fillId="0" borderId="10" xfId="79" applyFont="1" applyFill="1" applyBorder="1" applyAlignment="1">
      <alignment horizontal="center" vertical="center"/>
      <protection/>
    </xf>
    <xf numFmtId="0" fontId="3" fillId="0" borderId="10" xfId="79" applyFont="1" applyFill="1" applyBorder="1" applyAlignment="1">
      <alignment vertical="center" wrapText="1"/>
      <protection/>
    </xf>
    <xf numFmtId="0" fontId="4" fillId="0" borderId="10" xfId="79" applyFont="1" applyFill="1" applyBorder="1" applyAlignment="1">
      <alignment vertical="center" wrapText="1"/>
      <protection/>
    </xf>
    <xf numFmtId="0" fontId="5" fillId="0" borderId="10" xfId="79" applyFont="1" applyFill="1" applyBorder="1" applyAlignment="1">
      <alignment vertical="center" wrapText="1"/>
      <protection/>
    </xf>
    <xf numFmtId="0" fontId="10" fillId="0" borderId="10" xfId="79" applyFont="1" applyFill="1" applyBorder="1" applyAlignment="1">
      <alignment horizontal="left" vertical="center" wrapText="1"/>
      <protection/>
    </xf>
    <xf numFmtId="0" fontId="4" fillId="0" borderId="10" xfId="79" applyFont="1" applyFill="1" applyBorder="1" applyAlignment="1">
      <alignment vertical="center"/>
      <protection/>
    </xf>
    <xf numFmtId="3" fontId="15" fillId="33" borderId="10" xfId="79" applyNumberFormat="1" applyFont="1" applyFill="1" applyBorder="1" applyAlignment="1">
      <alignment horizontal="right" vertical="center" wrapText="1"/>
      <protection/>
    </xf>
    <xf numFmtId="0" fontId="21" fillId="0" borderId="0" xfId="0" applyFont="1" applyFill="1" applyAlignment="1">
      <alignment vertical="center"/>
    </xf>
    <xf numFmtId="3" fontId="102" fillId="0" borderId="0" xfId="68" applyNumberFormat="1" applyFont="1" applyBorder="1" applyAlignment="1">
      <alignment vertical="center" wrapText="1"/>
      <protection/>
    </xf>
    <xf numFmtId="3" fontId="99" fillId="0" borderId="0" xfId="68" applyNumberFormat="1" applyFont="1" applyBorder="1">
      <alignment/>
      <protection/>
    </xf>
    <xf numFmtId="3" fontId="19" fillId="0" borderId="0" xfId="68" applyNumberFormat="1" applyFont="1" applyAlignment="1">
      <alignment wrapText="1"/>
      <protection/>
    </xf>
    <xf numFmtId="0" fontId="4" fillId="33" borderId="10" xfId="79" applyFont="1" applyFill="1" applyBorder="1" applyAlignment="1">
      <alignment horizontal="center" vertical="center" wrapText="1"/>
      <protection/>
    </xf>
    <xf numFmtId="0" fontId="4" fillId="0" borderId="10" xfId="79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9" applyFont="1" applyFill="1" applyBorder="1" applyAlignment="1">
      <alignment horizontal="center" wrapText="1"/>
      <protection/>
    </xf>
    <xf numFmtId="0" fontId="21" fillId="0" borderId="10" xfId="79" applyFont="1" applyFill="1" applyBorder="1" applyAlignment="1">
      <alignment horizontal="center" wrapText="1"/>
      <protection/>
    </xf>
    <xf numFmtId="0" fontId="15" fillId="33" borderId="10" xfId="79" applyFont="1" applyFill="1" applyBorder="1" applyAlignment="1">
      <alignment horizontal="left" vertical="center" wrapText="1"/>
      <protection/>
    </xf>
    <xf numFmtId="0" fontId="21" fillId="0" borderId="10" xfId="79" applyFont="1" applyFill="1" applyBorder="1" applyAlignment="1">
      <alignment horizontal="center"/>
      <protection/>
    </xf>
    <xf numFmtId="0" fontId="4" fillId="0" borderId="10" xfId="79" applyFont="1" applyFill="1" applyBorder="1" applyAlignment="1" quotePrefix="1">
      <alignment horizontal="center"/>
      <protection/>
    </xf>
    <xf numFmtId="3" fontId="3" fillId="0" borderId="10" xfId="79" applyNumberFormat="1" applyFont="1" applyFill="1" applyBorder="1" applyAlignment="1">
      <alignment wrapText="1"/>
      <protection/>
    </xf>
    <xf numFmtId="0" fontId="4" fillId="0" borderId="10" xfId="79" applyFont="1" applyFill="1" applyBorder="1" applyAlignment="1" quotePrefix="1">
      <alignment horizontal="left" wrapText="1"/>
      <protection/>
    </xf>
    <xf numFmtId="0" fontId="103" fillId="0" borderId="10" xfId="79" applyFont="1" applyFill="1" applyBorder="1" applyAlignment="1" quotePrefix="1">
      <alignment wrapText="1"/>
      <protection/>
    </xf>
    <xf numFmtId="0" fontId="103" fillId="0" borderId="10" xfId="79" applyFont="1" applyFill="1" applyBorder="1" applyAlignment="1">
      <alignment wrapText="1"/>
      <protection/>
    </xf>
    <xf numFmtId="0" fontId="103" fillId="0" borderId="10" xfId="79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4" fillId="0" borderId="10" xfId="79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9" applyNumberFormat="1" applyFont="1" applyFill="1" applyBorder="1" applyAlignment="1">
      <alignment horizontal="right" vertical="center" wrapText="1"/>
      <protection/>
    </xf>
    <xf numFmtId="3" fontId="102" fillId="0" borderId="14" xfId="68" applyNumberFormat="1" applyFont="1" applyBorder="1" applyAlignment="1">
      <alignment horizontal="center" vertical="center" wrapText="1"/>
      <protection/>
    </xf>
    <xf numFmtId="0" fontId="104" fillId="0" borderId="0" xfId="0" applyFont="1" applyAlignment="1">
      <alignment/>
    </xf>
    <xf numFmtId="0" fontId="8" fillId="0" borderId="10" xfId="79" applyFont="1" applyFill="1" applyBorder="1" applyAlignment="1">
      <alignment vertical="center" wrapText="1"/>
      <protection/>
    </xf>
    <xf numFmtId="3" fontId="101" fillId="0" borderId="0" xfId="68" applyNumberFormat="1" applyFont="1" applyBorder="1" applyAlignment="1">
      <alignment horizontal="left" vertical="center" wrapText="1"/>
      <protection/>
    </xf>
    <xf numFmtId="0" fontId="4" fillId="33" borderId="10" xfId="79" applyFont="1" applyFill="1" applyBorder="1" applyAlignment="1" quotePrefix="1">
      <alignment horizontal="left" vertical="center" wrapText="1"/>
      <protection/>
    </xf>
    <xf numFmtId="0" fontId="15" fillId="0" borderId="10" xfId="79" applyFont="1" applyFill="1" applyBorder="1" applyAlignment="1" quotePrefix="1">
      <alignment wrapText="1"/>
      <protection/>
    </xf>
    <xf numFmtId="0" fontId="4" fillId="0" borderId="10" xfId="79" applyFont="1" applyFill="1" applyBorder="1" applyAlignment="1" quotePrefix="1">
      <alignment horizontal="left" wrapText="1" indent="2"/>
      <protection/>
    </xf>
    <xf numFmtId="0" fontId="4" fillId="0" borderId="10" xfId="79" applyFont="1" applyFill="1" applyBorder="1" applyAlignment="1" quotePrefix="1">
      <alignment horizontal="left" wrapText="1" indent="3"/>
      <protection/>
    </xf>
    <xf numFmtId="0" fontId="20" fillId="0" borderId="10" xfId="79" applyFont="1" applyFill="1" applyBorder="1" applyAlignment="1">
      <alignment vertical="center" wrapText="1"/>
      <protection/>
    </xf>
    <xf numFmtId="3" fontId="104" fillId="0" borderId="10" xfId="0" applyNumberFormat="1" applyFont="1" applyFill="1" applyBorder="1" applyAlignment="1">
      <alignment vertical="center" wrapText="1"/>
    </xf>
    <xf numFmtId="0" fontId="90" fillId="0" borderId="0" xfId="0" applyFont="1" applyAlignment="1">
      <alignment/>
    </xf>
    <xf numFmtId="0" fontId="105" fillId="0" borderId="0" xfId="0" applyFont="1" applyAlignment="1">
      <alignment/>
    </xf>
    <xf numFmtId="0" fontId="4" fillId="0" borderId="10" xfId="79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0" fontId="95" fillId="0" borderId="0" xfId="0" applyFont="1" applyAlignment="1">
      <alignment horizontal="center"/>
    </xf>
    <xf numFmtId="3" fontId="4" fillId="0" borderId="0" xfId="0" applyNumberFormat="1" applyFont="1" applyFill="1" applyAlignment="1">
      <alignment vertical="center"/>
    </xf>
    <xf numFmtId="3" fontId="4" fillId="33" borderId="15" xfId="79" applyNumberFormat="1" applyFont="1" applyFill="1" applyBorder="1" applyAlignment="1">
      <alignment horizontal="right" vertical="center" wrapText="1"/>
      <protection/>
    </xf>
    <xf numFmtId="3" fontId="3" fillId="33" borderId="15" xfId="79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/>
    </xf>
    <xf numFmtId="3" fontId="4" fillId="33" borderId="16" xfId="79" applyNumberFormat="1" applyFont="1" applyFill="1" applyBorder="1" applyAlignment="1">
      <alignment horizontal="right" vertical="center" wrapText="1"/>
      <protection/>
    </xf>
    <xf numFmtId="3" fontId="104" fillId="33" borderId="15" xfId="79" applyNumberFormat="1" applyFont="1" applyFill="1" applyBorder="1" applyAlignment="1">
      <alignment horizontal="right" vertical="center" wrapText="1"/>
      <protection/>
    </xf>
    <xf numFmtId="3" fontId="104" fillId="0" borderId="10" xfId="79" applyNumberFormat="1" applyFont="1" applyFill="1" applyBorder="1" applyAlignment="1">
      <alignment horizontal="right" wrapText="1"/>
      <protection/>
    </xf>
    <xf numFmtId="3" fontId="4" fillId="34" borderId="10" xfId="79" applyNumberFormat="1" applyFont="1" applyFill="1" applyBorder="1" applyAlignment="1">
      <alignment horizontal="right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15" xfId="79" applyFont="1" applyFill="1" applyBorder="1" applyAlignment="1">
      <alignment vertical="center" wrapText="1"/>
      <protection/>
    </xf>
    <xf numFmtId="0" fontId="98" fillId="0" borderId="0" xfId="68" applyFont="1" applyAlignment="1">
      <alignment horizontal="right"/>
      <protection/>
    </xf>
    <xf numFmtId="0" fontId="106" fillId="0" borderId="10" xfId="79" applyFont="1" applyFill="1" applyBorder="1" applyAlignment="1" quotePrefix="1">
      <alignment wrapText="1"/>
      <protection/>
    </xf>
    <xf numFmtId="3" fontId="4" fillId="33" borderId="10" xfId="79" applyNumberFormat="1" applyFont="1" applyFill="1" applyBorder="1" applyAlignment="1">
      <alignment vertical="center" wrapText="1"/>
      <protection/>
    </xf>
    <xf numFmtId="0" fontId="100" fillId="0" borderId="0" xfId="0" applyFont="1" applyAlignment="1">
      <alignment horizontal="center"/>
    </xf>
    <xf numFmtId="0" fontId="20" fillId="0" borderId="17" xfId="79" applyFont="1" applyFill="1" applyBorder="1" applyAlignment="1">
      <alignment vertical="center" wrapText="1"/>
      <protection/>
    </xf>
    <xf numFmtId="0" fontId="100" fillId="0" borderId="0" xfId="0" applyFont="1" applyAlignment="1">
      <alignment horizontal="center" wrapText="1"/>
    </xf>
    <xf numFmtId="3" fontId="4" fillId="0" borderId="10" xfId="0" applyNumberFormat="1" applyFont="1" applyFill="1" applyBorder="1" applyAlignment="1">
      <alignment/>
    </xf>
    <xf numFmtId="3" fontId="20" fillId="33" borderId="10" xfId="79" applyNumberFormat="1" applyFont="1" applyFill="1" applyBorder="1" applyAlignment="1">
      <alignment horizontal="right" vertical="center" wrapText="1"/>
      <protection/>
    </xf>
    <xf numFmtId="173" fontId="3" fillId="0" borderId="10" xfId="46" applyNumberFormat="1" applyFont="1" applyFill="1" applyBorder="1" applyAlignment="1">
      <alignment/>
    </xf>
    <xf numFmtId="3" fontId="72" fillId="0" borderId="0" xfId="0" applyNumberFormat="1" applyFont="1" applyAlignment="1">
      <alignment/>
    </xf>
    <xf numFmtId="0" fontId="20" fillId="0" borderId="17" xfId="79" applyFont="1" applyFill="1" applyBorder="1" applyAlignment="1">
      <alignment vertical="center"/>
      <protection/>
    </xf>
    <xf numFmtId="0" fontId="28" fillId="0" borderId="0" xfId="64" applyFont="1" applyBorder="1" applyAlignment="1">
      <alignment/>
      <protection/>
    </xf>
    <xf numFmtId="0" fontId="30" fillId="0" borderId="0" xfId="64" applyFont="1" applyFill="1">
      <alignment/>
      <protection/>
    </xf>
    <xf numFmtId="0" fontId="12" fillId="0" borderId="0" xfId="81" applyFont="1">
      <alignment/>
      <protection/>
    </xf>
    <xf numFmtId="0" fontId="8" fillId="0" borderId="0" xfId="72" applyNumberFormat="1" applyFont="1" applyFill="1" applyBorder="1" applyAlignment="1" applyProtection="1">
      <alignment/>
      <protection locked="0"/>
    </xf>
    <xf numFmtId="0" fontId="12" fillId="0" borderId="10" xfId="81" applyFont="1" applyBorder="1">
      <alignment/>
      <protection/>
    </xf>
    <xf numFmtId="0" fontId="28" fillId="0" borderId="10" xfId="64" applyFont="1" applyFill="1" applyBorder="1" applyAlignment="1">
      <alignment horizontal="center"/>
      <protection/>
    </xf>
    <xf numFmtId="0" fontId="31" fillId="0" borderId="10" xfId="64" applyFont="1" applyFill="1" applyBorder="1" applyAlignment="1">
      <alignment horizontal="center"/>
      <protection/>
    </xf>
    <xf numFmtId="4" fontId="3" fillId="0" borderId="10" xfId="72" applyNumberFormat="1" applyFont="1" applyFill="1" applyBorder="1" applyAlignment="1" applyProtection="1">
      <alignment horizontal="center"/>
      <protection locked="0"/>
    </xf>
    <xf numFmtId="14" fontId="32" fillId="0" borderId="10" xfId="72" applyNumberFormat="1" applyFont="1" applyFill="1" applyBorder="1" applyAlignment="1" applyProtection="1">
      <alignment horizontal="center"/>
      <protection locked="0"/>
    </xf>
    <xf numFmtId="4" fontId="7" fillId="0" borderId="10" xfId="72" applyNumberFormat="1" applyFont="1" applyFill="1" applyBorder="1" applyAlignment="1" applyProtection="1">
      <alignment/>
      <protection locked="0"/>
    </xf>
    <xf numFmtId="4" fontId="8" fillId="0" borderId="10" xfId="72" applyNumberFormat="1" applyFont="1" applyFill="1" applyBorder="1" applyAlignment="1" applyProtection="1">
      <alignment/>
      <protection locked="0"/>
    </xf>
    <xf numFmtId="4" fontId="16" fillId="0" borderId="10" xfId="72" applyNumberFormat="1" applyFont="1" applyFill="1" applyBorder="1" applyAlignment="1" applyProtection="1">
      <alignment/>
      <protection locked="0"/>
    </xf>
    <xf numFmtId="4" fontId="9" fillId="0" borderId="10" xfId="72" applyNumberFormat="1" applyFont="1" applyFill="1" applyBorder="1" applyAlignment="1" applyProtection="1">
      <alignment wrapText="1"/>
      <protection locked="0"/>
    </xf>
    <xf numFmtId="4" fontId="33" fillId="0" borderId="10" xfId="72" applyNumberFormat="1" applyFont="1" applyFill="1" applyBorder="1" applyAlignment="1" applyProtection="1">
      <alignment/>
      <protection locked="0"/>
    </xf>
    <xf numFmtId="4" fontId="34" fillId="0" borderId="10" xfId="72" applyNumberFormat="1" applyFont="1" applyFill="1" applyBorder="1" applyAlignment="1" applyProtection="1">
      <alignment wrapText="1"/>
      <protection locked="0"/>
    </xf>
    <xf numFmtId="4" fontId="34" fillId="0" borderId="10" xfId="72" applyNumberFormat="1" applyFont="1" applyFill="1" applyBorder="1" applyAlignment="1" applyProtection="1">
      <alignment/>
      <protection locked="0"/>
    </xf>
    <xf numFmtId="4" fontId="16" fillId="0" borderId="10" xfId="72" applyNumberFormat="1" applyFont="1" applyFill="1" applyBorder="1" applyAlignment="1" applyProtection="1">
      <alignment wrapText="1"/>
      <protection locked="0"/>
    </xf>
    <xf numFmtId="4" fontId="9" fillId="0" borderId="10" xfId="72" applyNumberFormat="1" applyFont="1" applyFill="1" applyBorder="1" applyAlignment="1" applyProtection="1">
      <alignment/>
      <protection locked="0"/>
    </xf>
    <xf numFmtId="0" fontId="7" fillId="0" borderId="0" xfId="72" applyNumberFormat="1" applyFont="1" applyFill="1" applyBorder="1" applyAlignment="1" applyProtection="1">
      <alignment/>
      <protection locked="0"/>
    </xf>
    <xf numFmtId="4" fontId="10" fillId="0" borderId="10" xfId="72" applyNumberFormat="1" applyFont="1" applyFill="1" applyBorder="1" applyAlignment="1" applyProtection="1">
      <alignment/>
      <protection locked="0"/>
    </xf>
    <xf numFmtId="4" fontId="14" fillId="0" borderId="10" xfId="72" applyNumberFormat="1" applyFont="1" applyFill="1" applyBorder="1" applyAlignment="1" applyProtection="1">
      <alignment/>
      <protection locked="0"/>
    </xf>
    <xf numFmtId="0" fontId="9" fillId="0" borderId="0" xfId="72" applyNumberFormat="1" applyFont="1" applyFill="1" applyBorder="1" applyAlignment="1" applyProtection="1">
      <alignment/>
      <protection locked="0"/>
    </xf>
    <xf numFmtId="0" fontId="8" fillId="0" borderId="10" xfId="72" applyNumberFormat="1" applyFont="1" applyFill="1" applyBorder="1" applyAlignment="1" applyProtection="1">
      <alignment/>
      <protection locked="0"/>
    </xf>
    <xf numFmtId="0" fontId="10" fillId="0" borderId="0" xfId="72" applyNumberFormat="1" applyFont="1" applyFill="1" applyBorder="1" applyAlignment="1" applyProtection="1">
      <alignment/>
      <protection locked="0"/>
    </xf>
    <xf numFmtId="0" fontId="16" fillId="0" borderId="0" xfId="72" applyNumberFormat="1" applyFont="1" applyFill="1" applyBorder="1" applyAlignment="1" applyProtection="1">
      <alignment/>
      <protection locked="0"/>
    </xf>
    <xf numFmtId="4" fontId="3" fillId="0" borderId="10" xfId="72" applyNumberFormat="1" applyFont="1" applyFill="1" applyBorder="1" applyAlignment="1" applyProtection="1">
      <alignment/>
      <protection locked="0"/>
    </xf>
    <xf numFmtId="0" fontId="105" fillId="0" borderId="0" xfId="0" applyFont="1" applyAlignment="1">
      <alignment horizontal="center"/>
    </xf>
    <xf numFmtId="3" fontId="100" fillId="0" borderId="0" xfId="0" applyNumberFormat="1" applyFont="1" applyAlignment="1">
      <alignment horizontal="center"/>
    </xf>
    <xf numFmtId="0" fontId="3" fillId="0" borderId="10" xfId="79" applyFont="1" applyFill="1" applyBorder="1" applyAlignment="1">
      <alignment horizontal="center" vertical="center"/>
      <protection/>
    </xf>
    <xf numFmtId="0" fontId="105" fillId="0" borderId="10" xfId="0" applyFont="1" applyBorder="1" applyAlignment="1">
      <alignment/>
    </xf>
    <xf numFmtId="3" fontId="100" fillId="0" borderId="10" xfId="0" applyNumberFormat="1" applyFont="1" applyBorder="1" applyAlignment="1">
      <alignment horizontal="center"/>
    </xf>
    <xf numFmtId="0" fontId="95" fillId="0" borderId="10" xfId="0" applyFont="1" applyBorder="1" applyAlignment="1">
      <alignment horizontal="left"/>
    </xf>
    <xf numFmtId="3" fontId="95" fillId="0" borderId="10" xfId="0" applyNumberFormat="1" applyFont="1" applyBorder="1" applyAlignment="1">
      <alignment/>
    </xf>
    <xf numFmtId="3" fontId="100" fillId="0" borderId="10" xfId="0" applyNumberFormat="1" applyFont="1" applyBorder="1" applyAlignment="1">
      <alignment/>
    </xf>
    <xf numFmtId="0" fontId="90" fillId="0" borderId="0" xfId="0" applyFont="1" applyAlignment="1">
      <alignment horizontal="right"/>
    </xf>
    <xf numFmtId="3" fontId="95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4" fontId="4" fillId="0" borderId="10" xfId="79" applyNumberFormat="1" applyFont="1" applyFill="1" applyBorder="1" applyAlignment="1">
      <alignment horizontal="center" vertical="center"/>
      <protection/>
    </xf>
    <xf numFmtId="0" fontId="4" fillId="33" borderId="10" xfId="79" applyFont="1" applyFill="1" applyBorder="1" applyAlignment="1">
      <alignment vertical="center"/>
      <protection/>
    </xf>
    <xf numFmtId="0" fontId="3" fillId="33" borderId="10" xfId="79" applyFont="1" applyFill="1" applyBorder="1" applyAlignment="1">
      <alignment vertical="center"/>
      <protection/>
    </xf>
    <xf numFmtId="3" fontId="3" fillId="33" borderId="10" xfId="79" applyNumberFormat="1" applyFont="1" applyFill="1" applyBorder="1" applyAlignment="1">
      <alignment vertical="center" wrapText="1"/>
      <protection/>
    </xf>
    <xf numFmtId="0" fontId="30" fillId="0" borderId="0" xfId="67" applyFont="1" applyFill="1">
      <alignment/>
      <protection/>
    </xf>
    <xf numFmtId="0" fontId="27" fillId="0" borderId="0" xfId="72" applyNumberFormat="1" applyFont="1" applyFill="1" applyBorder="1" applyAlignment="1" applyProtection="1">
      <alignment/>
      <protection locked="0"/>
    </xf>
    <xf numFmtId="0" fontId="30" fillId="0" borderId="10" xfId="67" applyFont="1" applyBorder="1">
      <alignment/>
      <protection/>
    </xf>
    <xf numFmtId="0" fontId="28" fillId="0" borderId="10" xfId="67" applyFont="1" applyFill="1" applyBorder="1" applyAlignment="1">
      <alignment horizontal="center"/>
      <protection/>
    </xf>
    <xf numFmtId="0" fontId="30" fillId="0" borderId="0" xfId="67" applyFont="1">
      <alignment/>
      <protection/>
    </xf>
    <xf numFmtId="0" fontId="31" fillId="0" borderId="10" xfId="67" applyFont="1" applyFill="1" applyBorder="1" applyAlignment="1">
      <alignment horizontal="center"/>
      <protection/>
    </xf>
    <xf numFmtId="4" fontId="35" fillId="0" borderId="10" xfId="72" applyNumberFormat="1" applyFont="1" applyFill="1" applyBorder="1" applyAlignment="1" applyProtection="1">
      <alignment horizontal="center" vertical="center"/>
      <protection locked="0"/>
    </xf>
    <xf numFmtId="4" fontId="35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72">
      <alignment/>
      <protection/>
    </xf>
    <xf numFmtId="4" fontId="36" fillId="35" borderId="10" xfId="82" applyNumberFormat="1" applyFont="1" applyFill="1" applyBorder="1">
      <alignment/>
      <protection/>
    </xf>
    <xf numFmtId="4" fontId="36" fillId="35" borderId="10" xfId="82" applyNumberFormat="1" applyFont="1" applyFill="1" applyBorder="1">
      <alignment/>
      <protection/>
    </xf>
    <xf numFmtId="4" fontId="36" fillId="0" borderId="0" xfId="82" applyNumberFormat="1" applyFont="1">
      <alignment/>
      <protection/>
    </xf>
    <xf numFmtId="4" fontId="36" fillId="0" borderId="10" xfId="82" applyNumberFormat="1" applyFont="1" applyBorder="1" applyAlignment="1">
      <alignment wrapText="1"/>
      <protection/>
    </xf>
    <xf numFmtId="4" fontId="36" fillId="0" borderId="10" xfId="82" applyNumberFormat="1" applyFont="1" applyBorder="1">
      <alignment/>
      <protection/>
    </xf>
    <xf numFmtId="4" fontId="36" fillId="36" borderId="10" xfId="82" applyNumberFormat="1" applyFont="1" applyFill="1" applyBorder="1">
      <alignment/>
      <protection/>
    </xf>
    <xf numFmtId="4" fontId="36" fillId="0" borderId="0" xfId="82" applyNumberFormat="1" applyFont="1">
      <alignment/>
      <protection/>
    </xf>
    <xf numFmtId="4" fontId="36" fillId="0" borderId="10" xfId="82" applyNumberFormat="1" applyFont="1" applyFill="1" applyBorder="1">
      <alignment/>
      <protection/>
    </xf>
    <xf numFmtId="4" fontId="11" fillId="0" borderId="10" xfId="82" applyNumberFormat="1" applyFont="1" applyFill="1" applyBorder="1">
      <alignment/>
      <protection/>
    </xf>
    <xf numFmtId="4" fontId="11" fillId="0" borderId="10" xfId="82" applyNumberFormat="1" applyFont="1" applyFill="1" applyBorder="1">
      <alignment/>
      <protection/>
    </xf>
    <xf numFmtId="4" fontId="11" fillId="0" borderId="10" xfId="82" applyNumberFormat="1" applyFont="1" applyBorder="1">
      <alignment/>
      <protection/>
    </xf>
    <xf numFmtId="4" fontId="11" fillId="0" borderId="0" xfId="82" applyNumberFormat="1" applyFont="1">
      <alignment/>
      <protection/>
    </xf>
    <xf numFmtId="4" fontId="11" fillId="0" borderId="10" xfId="82" applyNumberFormat="1" applyFont="1" applyBorder="1" applyAlignment="1">
      <alignment wrapText="1"/>
      <protection/>
    </xf>
    <xf numFmtId="4" fontId="11" fillId="36" borderId="10" xfId="82" applyNumberFormat="1" applyFont="1" applyFill="1" applyBorder="1">
      <alignment/>
      <protection/>
    </xf>
    <xf numFmtId="4" fontId="11" fillId="0" borderId="0" xfId="82" applyNumberFormat="1" applyFont="1" applyFill="1">
      <alignment/>
      <protection/>
    </xf>
    <xf numFmtId="4" fontId="11" fillId="0" borderId="10" xfId="82" applyNumberFormat="1" applyBorder="1">
      <alignment/>
      <protection/>
    </xf>
    <xf numFmtId="4" fontId="11" fillId="0" borderId="0" xfId="82" applyNumberFormat="1">
      <alignment/>
      <protection/>
    </xf>
    <xf numFmtId="4" fontId="11" fillId="0" borderId="10" xfId="82" applyNumberFormat="1" applyBorder="1" applyAlignment="1">
      <alignment wrapText="1"/>
      <protection/>
    </xf>
    <xf numFmtId="4" fontId="36" fillId="0" borderId="10" xfId="82" applyNumberFormat="1" applyFont="1" applyBorder="1">
      <alignment/>
      <protection/>
    </xf>
    <xf numFmtId="4" fontId="11" fillId="0" borderId="10" xfId="82" applyNumberFormat="1" applyFont="1" applyFill="1" applyBorder="1" applyAlignment="1">
      <alignment wrapText="1"/>
      <protection/>
    </xf>
    <xf numFmtId="4" fontId="11" fillId="35" borderId="10" xfId="82" applyNumberFormat="1" applyFont="1" applyFill="1" applyBorder="1">
      <alignment/>
      <protection/>
    </xf>
    <xf numFmtId="0" fontId="38" fillId="0" borderId="10" xfId="81" applyFont="1" applyBorder="1">
      <alignment/>
      <protection/>
    </xf>
    <xf numFmtId="0" fontId="39" fillId="0" borderId="10" xfId="64" applyFont="1" applyFill="1" applyBorder="1" applyAlignment="1">
      <alignment horizontal="center"/>
      <protection/>
    </xf>
    <xf numFmtId="0" fontId="38" fillId="0" borderId="0" xfId="81" applyFont="1">
      <alignment/>
      <protection/>
    </xf>
    <xf numFmtId="4" fontId="38" fillId="0" borderId="0" xfId="72" applyNumberFormat="1" applyFont="1" applyFill="1" applyBorder="1" applyAlignment="1" applyProtection="1">
      <alignment/>
      <protection locked="0"/>
    </xf>
    <xf numFmtId="4" fontId="40" fillId="0" borderId="10" xfId="72" applyNumberFormat="1" applyFont="1" applyFill="1" applyBorder="1" applyAlignment="1" applyProtection="1">
      <alignment/>
      <protection locked="0"/>
    </xf>
    <xf numFmtId="4" fontId="38" fillId="0" borderId="10" xfId="72" applyNumberFormat="1" applyFont="1" applyFill="1" applyBorder="1" applyAlignment="1" applyProtection="1">
      <alignment/>
      <protection locked="0"/>
    </xf>
    <xf numFmtId="4" fontId="41" fillId="0" borderId="10" xfId="72" applyNumberFormat="1" applyFont="1" applyFill="1" applyBorder="1" applyAlignment="1" applyProtection="1">
      <alignment/>
      <protection locked="0"/>
    </xf>
    <xf numFmtId="4" fontId="42" fillId="0" borderId="10" xfId="72" applyNumberFormat="1" applyFont="1" applyFill="1" applyBorder="1" applyAlignment="1" applyProtection="1">
      <alignment/>
      <protection locked="0"/>
    </xf>
    <xf numFmtId="4" fontId="40" fillId="0" borderId="10" xfId="76" applyNumberFormat="1" applyFont="1" applyFill="1" applyBorder="1" applyAlignment="1" applyProtection="1">
      <alignment/>
      <protection locked="0"/>
    </xf>
    <xf numFmtId="4" fontId="40" fillId="37" borderId="10" xfId="72" applyNumberFormat="1" applyFont="1" applyFill="1" applyBorder="1" applyAlignment="1" applyProtection="1">
      <alignment/>
      <protection locked="0"/>
    </xf>
    <xf numFmtId="4" fontId="42" fillId="37" borderId="10" xfId="72" applyNumberFormat="1" applyFont="1" applyFill="1" applyBorder="1" applyAlignment="1" applyProtection="1">
      <alignment/>
      <protection locked="0"/>
    </xf>
    <xf numFmtId="4" fontId="43" fillId="37" borderId="10" xfId="72" applyNumberFormat="1" applyFont="1" applyFill="1" applyBorder="1" applyAlignment="1" applyProtection="1">
      <alignment/>
      <protection locked="0"/>
    </xf>
    <xf numFmtId="4" fontId="107" fillId="0" borderId="0" xfId="72" applyNumberFormat="1" applyFont="1" applyFill="1" applyBorder="1" applyAlignment="1" applyProtection="1">
      <alignment/>
      <protection locked="0"/>
    </xf>
    <xf numFmtId="4" fontId="36" fillId="0" borderId="10" xfId="72" applyNumberFormat="1" applyFont="1" applyFill="1" applyBorder="1" applyAlignment="1" applyProtection="1">
      <alignment/>
      <protection locked="0"/>
    </xf>
    <xf numFmtId="4" fontId="11" fillId="0" borderId="10" xfId="72" applyNumberFormat="1" applyFont="1" applyFill="1" applyBorder="1" applyAlignment="1" applyProtection="1">
      <alignment/>
      <protection locked="0"/>
    </xf>
    <xf numFmtId="4" fontId="11" fillId="0" borderId="0" xfId="72" applyNumberFormat="1" applyFont="1" applyFill="1" applyBorder="1" applyAlignment="1" applyProtection="1">
      <alignment/>
      <protection locked="0"/>
    </xf>
    <xf numFmtId="4" fontId="40" fillId="38" borderId="10" xfId="72" applyNumberFormat="1" applyFont="1" applyFill="1" applyBorder="1" applyAlignment="1" applyProtection="1">
      <alignment wrapText="1"/>
      <protection locked="0"/>
    </xf>
    <xf numFmtId="4" fontId="40" fillId="38" borderId="10" xfId="72" applyNumberFormat="1" applyFont="1" applyFill="1" applyBorder="1" applyAlignment="1" applyProtection="1">
      <alignment/>
      <protection locked="0"/>
    </xf>
    <xf numFmtId="4" fontId="42" fillId="38" borderId="10" xfId="72" applyNumberFormat="1" applyFont="1" applyFill="1" applyBorder="1" applyAlignment="1" applyProtection="1">
      <alignment/>
      <protection locked="0"/>
    </xf>
    <xf numFmtId="4" fontId="40" fillId="0" borderId="0" xfId="72" applyNumberFormat="1" applyFont="1" applyFill="1" applyBorder="1" applyAlignment="1" applyProtection="1">
      <alignment/>
      <protection locked="0"/>
    </xf>
    <xf numFmtId="0" fontId="28" fillId="0" borderId="0" xfId="61" applyFont="1" applyBorder="1" applyAlignment="1">
      <alignment/>
      <protection/>
    </xf>
    <xf numFmtId="0" fontId="30" fillId="0" borderId="0" xfId="61" applyFont="1" applyFill="1">
      <alignment/>
      <protection/>
    </xf>
    <xf numFmtId="0" fontId="28" fillId="0" borderId="10" xfId="61" applyFont="1" applyFill="1" applyBorder="1" applyAlignment="1">
      <alignment horizontal="center"/>
      <protection/>
    </xf>
    <xf numFmtId="0" fontId="31" fillId="0" borderId="10" xfId="61" applyFont="1" applyFill="1" applyBorder="1" applyAlignment="1">
      <alignment horizontal="center"/>
      <protection/>
    </xf>
    <xf numFmtId="4" fontId="44" fillId="0" borderId="10" xfId="80" applyNumberFormat="1" applyFont="1" applyFill="1" applyBorder="1" applyAlignment="1" applyProtection="1">
      <alignment/>
      <protection locked="0"/>
    </xf>
    <xf numFmtId="4" fontId="44" fillId="0" borderId="10" xfId="80" applyNumberFormat="1" applyFont="1" applyFill="1" applyBorder="1" applyAlignment="1" applyProtection="1">
      <alignment horizontal="center"/>
      <protection locked="0"/>
    </xf>
    <xf numFmtId="0" fontId="11" fillId="0" borderId="0" xfId="80">
      <alignment/>
      <protection/>
    </xf>
    <xf numFmtId="4" fontId="28" fillId="0" borderId="10" xfId="71" applyNumberFormat="1" applyFont="1" applyFill="1" applyBorder="1" applyAlignment="1" applyProtection="1">
      <alignment/>
      <protection locked="0"/>
    </xf>
    <xf numFmtId="4" fontId="28" fillId="0" borderId="10" xfId="71" applyNumberFormat="1" applyFont="1" applyFill="1" applyBorder="1" applyAlignment="1" applyProtection="1">
      <alignment horizontal="right"/>
      <protection locked="0"/>
    </xf>
    <xf numFmtId="0" fontId="11" fillId="0" borderId="0" xfId="71">
      <alignment/>
      <protection/>
    </xf>
    <xf numFmtId="4" fontId="28" fillId="0" borderId="10" xfId="71" applyNumberFormat="1" applyFont="1" applyFill="1" applyBorder="1" applyAlignment="1" applyProtection="1">
      <alignment horizontal="right"/>
      <protection locked="0"/>
    </xf>
    <xf numFmtId="4" fontId="30" fillId="0" borderId="10" xfId="71" applyNumberFormat="1" applyFont="1" applyFill="1" applyBorder="1" applyAlignment="1" applyProtection="1">
      <alignment horizontal="right"/>
      <protection locked="0"/>
    </xf>
    <xf numFmtId="4" fontId="30" fillId="0" borderId="10" xfId="71" applyNumberFormat="1" applyFont="1" applyFill="1" applyBorder="1" applyAlignment="1" applyProtection="1">
      <alignment/>
      <protection locked="0"/>
    </xf>
    <xf numFmtId="4" fontId="45" fillId="37" borderId="10" xfId="71" applyNumberFormat="1" applyFont="1" applyFill="1" applyBorder="1" applyAlignment="1" applyProtection="1">
      <alignment/>
      <protection locked="0"/>
    </xf>
    <xf numFmtId="4" fontId="45" fillId="37" borderId="10" xfId="71" applyNumberFormat="1" applyFont="1" applyFill="1" applyBorder="1" applyAlignment="1" applyProtection="1">
      <alignment horizontal="right"/>
      <protection locked="0"/>
    </xf>
    <xf numFmtId="4" fontId="45" fillId="0" borderId="10" xfId="71" applyNumberFormat="1" applyFont="1" applyFill="1" applyBorder="1" applyAlignment="1" applyProtection="1">
      <alignment/>
      <protection locked="0"/>
    </xf>
    <xf numFmtId="4" fontId="45" fillId="0" borderId="10" xfId="71" applyNumberFormat="1" applyFont="1" applyFill="1" applyBorder="1" applyAlignment="1" applyProtection="1">
      <alignment horizontal="right"/>
      <protection locked="0"/>
    </xf>
    <xf numFmtId="4" fontId="28" fillId="0" borderId="10" xfId="71" applyNumberFormat="1" applyFont="1" applyFill="1" applyBorder="1" applyAlignment="1" applyProtection="1">
      <alignment/>
      <protection locked="0"/>
    </xf>
    <xf numFmtId="0" fontId="11" fillId="0" borderId="10" xfId="71" applyBorder="1">
      <alignment/>
      <protection/>
    </xf>
    <xf numFmtId="4" fontId="28" fillId="37" borderId="10" xfId="71" applyNumberFormat="1" applyFont="1" applyFill="1" applyBorder="1" applyAlignment="1" applyProtection="1">
      <alignment/>
      <protection locked="0"/>
    </xf>
    <xf numFmtId="4" fontId="28" fillId="37" borderId="10" xfId="71" applyNumberFormat="1" applyFont="1" applyFill="1" applyBorder="1" applyAlignment="1" applyProtection="1">
      <alignment horizontal="right"/>
      <protection locked="0"/>
    </xf>
    <xf numFmtId="4" fontId="30" fillId="0" borderId="10" xfId="71" applyNumberFormat="1" applyFont="1" applyFill="1" applyBorder="1" applyAlignment="1" applyProtection="1">
      <alignment horizontal="right"/>
      <protection locked="0"/>
    </xf>
    <xf numFmtId="4" fontId="45" fillId="39" borderId="10" xfId="71" applyNumberFormat="1" applyFont="1" applyFill="1" applyBorder="1" applyAlignment="1" applyProtection="1">
      <alignment/>
      <protection locked="0"/>
    </xf>
    <xf numFmtId="4" fontId="3" fillId="0" borderId="10" xfId="75" applyNumberFormat="1" applyFont="1" applyFill="1" applyBorder="1" applyAlignment="1" applyProtection="1">
      <alignment horizontal="center"/>
      <protection locked="0"/>
    </xf>
    <xf numFmtId="4" fontId="3" fillId="0" borderId="10" xfId="75" applyNumberFormat="1" applyFont="1" applyFill="1" applyBorder="1" applyAlignment="1" applyProtection="1">
      <alignment/>
      <protection locked="0"/>
    </xf>
    <xf numFmtId="0" fontId="8" fillId="0" borderId="0" xfId="75" applyNumberFormat="1" applyFont="1" applyFill="1" applyBorder="1" applyAlignment="1" applyProtection="1">
      <alignment/>
      <protection locked="0"/>
    </xf>
    <xf numFmtId="4" fontId="4" fillId="0" borderId="10" xfId="75" applyNumberFormat="1" applyFont="1" applyFill="1" applyBorder="1" applyAlignment="1" applyProtection="1">
      <alignment/>
      <protection locked="0"/>
    </xf>
    <xf numFmtId="4" fontId="4" fillId="0" borderId="10" xfId="75" applyNumberFormat="1" applyFont="1" applyFill="1" applyBorder="1" applyAlignment="1" applyProtection="1">
      <alignment horizontal="right"/>
      <protection locked="0"/>
    </xf>
    <xf numFmtId="4" fontId="3" fillId="40" borderId="10" xfId="75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 vertical="center"/>
      <protection locked="0"/>
    </xf>
    <xf numFmtId="3" fontId="46" fillId="0" borderId="10" xfId="72" applyNumberFormat="1" applyFont="1" applyFill="1" applyBorder="1" applyAlignment="1" applyProtection="1">
      <alignment horizontal="center" vertical="center" wrapText="1"/>
      <protection locked="0"/>
    </xf>
    <xf numFmtId="3" fontId="46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2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/>
      <protection locked="0"/>
    </xf>
    <xf numFmtId="3" fontId="4" fillId="0" borderId="10" xfId="78" applyNumberFormat="1" applyFont="1" applyFill="1" applyBorder="1" applyAlignment="1" applyProtection="1">
      <alignment horizontal="right"/>
      <protection locked="0"/>
    </xf>
    <xf numFmtId="0" fontId="4" fillId="0" borderId="10" xfId="72" applyNumberFormat="1" applyFont="1" applyFill="1" applyBorder="1" applyAlignment="1" applyProtection="1">
      <alignment/>
      <protection locked="0"/>
    </xf>
    <xf numFmtId="3" fontId="27" fillId="0" borderId="10" xfId="78" applyNumberFormat="1" applyFont="1" applyFill="1" applyBorder="1" applyAlignment="1" applyProtection="1">
      <alignment horizontal="right"/>
      <protection locked="0"/>
    </xf>
    <xf numFmtId="3" fontId="27" fillId="0" borderId="10" xfId="78" applyNumberFormat="1" applyFont="1" applyFill="1" applyBorder="1" applyAlignment="1" applyProtection="1">
      <alignment/>
      <protection locked="0"/>
    </xf>
    <xf numFmtId="0" fontId="4" fillId="0" borderId="0" xfId="72" applyNumberFormat="1" applyFont="1" applyFill="1" applyBorder="1" applyAlignment="1" applyProtection="1">
      <alignment/>
      <protection locked="0"/>
    </xf>
    <xf numFmtId="3" fontId="3" fillId="0" borderId="10" xfId="72" applyNumberFormat="1" applyFont="1" applyFill="1" applyBorder="1" applyAlignment="1" applyProtection="1">
      <alignment wrapText="1"/>
      <protection locked="0"/>
    </xf>
    <xf numFmtId="3" fontId="3" fillId="0" borderId="10" xfId="72" applyNumberFormat="1" applyFont="1" applyFill="1" applyBorder="1" applyAlignment="1" applyProtection="1">
      <alignment/>
      <protection locked="0"/>
    </xf>
    <xf numFmtId="0" fontId="3" fillId="0" borderId="0" xfId="72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 wrapText="1"/>
      <protection locked="0"/>
    </xf>
    <xf numFmtId="3" fontId="4" fillId="0" borderId="10" xfId="72" applyNumberFormat="1" applyFont="1" applyFill="1" applyBorder="1" applyAlignment="1" applyProtection="1">
      <alignment horizontal="right"/>
      <protection locked="0"/>
    </xf>
    <xf numFmtId="3" fontId="3" fillId="0" borderId="10" xfId="72" applyNumberFormat="1" applyFont="1" applyFill="1" applyBorder="1" applyAlignment="1" applyProtection="1">
      <alignment horizontal="right"/>
      <protection locked="0"/>
    </xf>
    <xf numFmtId="0" fontId="27" fillId="0" borderId="0" xfId="78" applyNumberFormat="1" applyFont="1" applyFill="1" applyBorder="1" applyAlignment="1" applyProtection="1">
      <alignment/>
      <protection locked="0"/>
    </xf>
    <xf numFmtId="0" fontId="47" fillId="0" borderId="10" xfId="74" applyNumberFormat="1" applyFont="1" applyFill="1" applyBorder="1" applyAlignment="1" applyProtection="1">
      <alignment/>
      <protection locked="0"/>
    </xf>
    <xf numFmtId="49" fontId="48" fillId="0" borderId="10" xfId="74" applyNumberFormat="1" applyFont="1" applyFill="1" applyBorder="1" applyAlignment="1" applyProtection="1">
      <alignment/>
      <protection locked="0"/>
    </xf>
    <xf numFmtId="49" fontId="48" fillId="0" borderId="10" xfId="74" applyNumberFormat="1" applyFont="1" applyFill="1" applyBorder="1" applyAlignment="1" applyProtection="1">
      <alignment horizontal="right"/>
      <protection locked="0"/>
    </xf>
    <xf numFmtId="0" fontId="47" fillId="0" borderId="0" xfId="74" applyNumberFormat="1" applyFont="1" applyFill="1" applyBorder="1" applyAlignment="1" applyProtection="1">
      <alignment/>
      <protection locked="0"/>
    </xf>
    <xf numFmtId="3" fontId="49" fillId="0" borderId="10" xfId="74" applyNumberFormat="1" applyFont="1" applyBorder="1">
      <alignment/>
      <protection/>
    </xf>
    <xf numFmtId="0" fontId="48" fillId="0" borderId="10" xfId="74" applyNumberFormat="1" applyFont="1" applyFill="1" applyBorder="1" applyAlignment="1" applyProtection="1">
      <alignment wrapText="1"/>
      <protection locked="0"/>
    </xf>
    <xf numFmtId="3" fontId="50" fillId="0" borderId="10" xfId="74" applyNumberFormat="1" applyFont="1" applyBorder="1">
      <alignment/>
      <protection/>
    </xf>
    <xf numFmtId="0" fontId="48" fillId="0" borderId="0" xfId="74" applyNumberFormat="1" applyFont="1" applyFill="1" applyBorder="1" applyAlignment="1" applyProtection="1">
      <alignment/>
      <protection locked="0"/>
    </xf>
    <xf numFmtId="0" fontId="47" fillId="0" borderId="10" xfId="74" applyNumberFormat="1" applyFont="1" applyFill="1" applyBorder="1" applyAlignment="1" applyProtection="1">
      <alignment wrapText="1"/>
      <protection locked="0"/>
    </xf>
    <xf numFmtId="0" fontId="48" fillId="0" borderId="10" xfId="74" applyNumberFormat="1" applyFont="1" applyFill="1" applyBorder="1" applyAlignment="1" applyProtection="1">
      <alignment/>
      <protection locked="0"/>
    </xf>
    <xf numFmtId="0" fontId="48" fillId="41" borderId="10" xfId="74" applyNumberFormat="1" applyFont="1" applyFill="1" applyBorder="1" applyAlignment="1" applyProtection="1">
      <alignment/>
      <protection locked="0"/>
    </xf>
    <xf numFmtId="3" fontId="50" fillId="42" borderId="10" xfId="74" applyNumberFormat="1" applyFont="1" applyFill="1" applyBorder="1">
      <alignment/>
      <protection/>
    </xf>
    <xf numFmtId="0" fontId="11" fillId="0" borderId="10" xfId="71" applyFont="1" applyBorder="1">
      <alignment/>
      <protection/>
    </xf>
    <xf numFmtId="4" fontId="42" fillId="0" borderId="10" xfId="76" applyNumberFormat="1" applyFont="1" applyFill="1" applyBorder="1" applyAlignment="1" applyProtection="1">
      <alignment/>
      <protection locked="0"/>
    </xf>
    <xf numFmtId="3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10" xfId="79" applyFont="1" applyFill="1" applyBorder="1" applyAlignment="1">
      <alignment horizontal="center" vertical="center"/>
      <protection/>
    </xf>
    <xf numFmtId="0" fontId="20" fillId="0" borderId="10" xfId="79" applyFont="1" applyFill="1" applyBorder="1" applyAlignment="1">
      <alignment vertical="center" wrapText="1"/>
      <protection/>
    </xf>
    <xf numFmtId="0" fontId="20" fillId="0" borderId="10" xfId="79" applyFont="1" applyFill="1" applyBorder="1" applyAlignment="1">
      <alignment vertical="center"/>
      <protection/>
    </xf>
    <xf numFmtId="3" fontId="4" fillId="33" borderId="10" xfId="79" applyNumberFormat="1" applyFont="1" applyFill="1" applyBorder="1" applyAlignment="1">
      <alignment wrapText="1"/>
      <protection/>
    </xf>
    <xf numFmtId="3" fontId="4" fillId="33" borderId="10" xfId="79" applyNumberFormat="1" applyFont="1" applyFill="1" applyBorder="1" applyAlignment="1">
      <alignment vertical="center" wrapText="1"/>
      <protection/>
    </xf>
    <xf numFmtId="0" fontId="4" fillId="0" borderId="10" xfId="79" applyFont="1" applyFill="1" applyBorder="1" applyAlignment="1">
      <alignment vertical="center" wrapText="1"/>
      <protection/>
    </xf>
    <xf numFmtId="0" fontId="10" fillId="0" borderId="10" xfId="79" applyFont="1" applyFill="1" applyBorder="1" applyAlignment="1">
      <alignment wrapText="1"/>
      <protection/>
    </xf>
    <xf numFmtId="0" fontId="10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79" applyFont="1" applyFill="1" applyBorder="1" applyAlignment="1">
      <alignment horizontal="center" vertical="center" wrapText="1"/>
      <protection/>
    </xf>
    <xf numFmtId="0" fontId="4" fillId="0" borderId="17" xfId="79" applyFont="1" applyFill="1" applyBorder="1" applyAlignment="1">
      <alignment horizontal="center" vertical="center" wrapText="1"/>
      <protection/>
    </xf>
    <xf numFmtId="0" fontId="4" fillId="0" borderId="18" xfId="79" applyFont="1" applyFill="1" applyBorder="1" applyAlignment="1">
      <alignment horizontal="center" vertical="center" wrapText="1"/>
      <protection/>
    </xf>
    <xf numFmtId="0" fontId="4" fillId="0" borderId="15" xfId="7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0" borderId="12" xfId="79" applyFont="1" applyFill="1" applyBorder="1" applyAlignment="1">
      <alignment horizontal="center" vertical="center"/>
      <protection/>
    </xf>
    <xf numFmtId="0" fontId="4" fillId="0" borderId="14" xfId="79" applyFont="1" applyFill="1" applyBorder="1" applyAlignment="1">
      <alignment horizontal="center" vertical="center"/>
      <protection/>
    </xf>
    <xf numFmtId="0" fontId="4" fillId="33" borderId="12" xfId="79" applyFont="1" applyFill="1" applyBorder="1" applyAlignment="1">
      <alignment horizontal="left" vertical="center" wrapText="1"/>
      <protection/>
    </xf>
    <xf numFmtId="0" fontId="4" fillId="33" borderId="14" xfId="79" applyFont="1" applyFill="1" applyBorder="1" applyAlignment="1">
      <alignment horizontal="left" vertical="center" wrapText="1"/>
      <protection/>
    </xf>
    <xf numFmtId="3" fontId="4" fillId="33" borderId="12" xfId="79" applyNumberFormat="1" applyFont="1" applyFill="1" applyBorder="1" applyAlignment="1">
      <alignment vertical="center" wrapText="1"/>
      <protection/>
    </xf>
    <xf numFmtId="3" fontId="4" fillId="33" borderId="14" xfId="79" applyNumberFormat="1" applyFont="1" applyFill="1" applyBorder="1" applyAlignment="1">
      <alignment vertical="center" wrapText="1"/>
      <protection/>
    </xf>
    <xf numFmtId="0" fontId="4" fillId="33" borderId="10" xfId="79" applyFont="1" applyFill="1" applyBorder="1" applyAlignment="1">
      <alignment vertical="center"/>
      <protection/>
    </xf>
    <xf numFmtId="3" fontId="4" fillId="33" borderId="12" xfId="79" applyNumberFormat="1" applyFont="1" applyFill="1" applyBorder="1" applyAlignment="1">
      <alignment horizontal="right" wrapText="1"/>
      <protection/>
    </xf>
    <xf numFmtId="3" fontId="4" fillId="33" borderId="19" xfId="79" applyNumberFormat="1" applyFont="1" applyFill="1" applyBorder="1" applyAlignment="1">
      <alignment horizontal="right" wrapText="1"/>
      <protection/>
    </xf>
    <xf numFmtId="3" fontId="4" fillId="33" borderId="14" xfId="79" applyNumberFormat="1" applyFont="1" applyFill="1" applyBorder="1" applyAlignment="1">
      <alignment horizontal="right" wrapText="1"/>
      <protection/>
    </xf>
    <xf numFmtId="3" fontId="4" fillId="33" borderId="12" xfId="79" applyNumberFormat="1" applyFont="1" applyFill="1" applyBorder="1" applyAlignment="1">
      <alignment horizontal="center" wrapText="1"/>
      <protection/>
    </xf>
    <xf numFmtId="3" fontId="4" fillId="33" borderId="19" xfId="79" applyNumberFormat="1" applyFont="1" applyFill="1" applyBorder="1" applyAlignment="1">
      <alignment horizontal="center" wrapText="1"/>
      <protection/>
    </xf>
    <xf numFmtId="3" fontId="4" fillId="33" borderId="14" xfId="79" applyNumberFormat="1" applyFont="1" applyFill="1" applyBorder="1" applyAlignment="1">
      <alignment horizontal="center" wrapText="1"/>
      <protection/>
    </xf>
    <xf numFmtId="0" fontId="20" fillId="0" borderId="17" xfId="79" applyFont="1" applyFill="1" applyBorder="1" applyAlignment="1">
      <alignment vertical="center" wrapText="1"/>
      <protection/>
    </xf>
    <xf numFmtId="0" fontId="20" fillId="0" borderId="18" xfId="79" applyFont="1" applyFill="1" applyBorder="1" applyAlignment="1">
      <alignment vertical="center" wrapText="1"/>
      <protection/>
    </xf>
    <xf numFmtId="0" fontId="20" fillId="0" borderId="15" xfId="79" applyFont="1" applyFill="1" applyBorder="1" applyAlignment="1">
      <alignment vertical="center" wrapText="1"/>
      <protection/>
    </xf>
    <xf numFmtId="0" fontId="100" fillId="0" borderId="0" xfId="0" applyFont="1" applyAlignment="1">
      <alignment horizontal="center" wrapText="1"/>
    </xf>
    <xf numFmtId="3" fontId="4" fillId="33" borderId="12" xfId="79" applyNumberFormat="1" applyFont="1" applyFill="1" applyBorder="1" applyAlignment="1">
      <alignment horizontal="right" vertical="center" wrapText="1"/>
      <protection/>
    </xf>
    <xf numFmtId="3" fontId="4" fillId="33" borderId="14" xfId="79" applyNumberFormat="1" applyFont="1" applyFill="1" applyBorder="1" applyAlignment="1">
      <alignment horizontal="right" vertical="center" wrapText="1"/>
      <protection/>
    </xf>
    <xf numFmtId="0" fontId="9" fillId="0" borderId="0" xfId="0" applyFont="1" applyAlignment="1">
      <alignment horizontal="center" wrapText="1"/>
    </xf>
    <xf numFmtId="0" fontId="28" fillId="0" borderId="0" xfId="64" applyFont="1" applyBorder="1" applyAlignment="1">
      <alignment horizontal="center"/>
      <protection/>
    </xf>
    <xf numFmtId="4" fontId="40" fillId="0" borderId="12" xfId="72" applyNumberFormat="1" applyFont="1" applyFill="1" applyBorder="1" applyAlignment="1" applyProtection="1">
      <alignment horizontal="center" vertical="center"/>
      <protection locked="0"/>
    </xf>
    <xf numFmtId="4" fontId="40" fillId="0" borderId="14" xfId="72" applyNumberFormat="1" applyFont="1" applyFill="1" applyBorder="1" applyAlignment="1" applyProtection="1">
      <alignment horizontal="center" vertical="center"/>
      <protection locked="0"/>
    </xf>
    <xf numFmtId="4" fontId="40" fillId="0" borderId="17" xfId="72" applyNumberFormat="1" applyFont="1" applyFill="1" applyBorder="1" applyAlignment="1" applyProtection="1">
      <alignment horizontal="center" vertical="center"/>
      <protection locked="0"/>
    </xf>
    <xf numFmtId="4" fontId="40" fillId="0" borderId="18" xfId="72" applyNumberFormat="1" applyFont="1" applyFill="1" applyBorder="1" applyAlignment="1" applyProtection="1">
      <alignment horizontal="center" vertical="center"/>
      <protection locked="0"/>
    </xf>
    <xf numFmtId="4" fontId="40" fillId="0" borderId="15" xfId="72" applyNumberFormat="1" applyFont="1" applyFill="1" applyBorder="1" applyAlignment="1" applyProtection="1">
      <alignment horizontal="center" vertical="center"/>
      <protection locked="0"/>
    </xf>
    <xf numFmtId="4" fontId="40" fillId="0" borderId="17" xfId="72" applyNumberFormat="1" applyFont="1" applyFill="1" applyBorder="1" applyAlignment="1" applyProtection="1">
      <alignment horizontal="center" wrapText="1"/>
      <protection locked="0"/>
    </xf>
    <xf numFmtId="4" fontId="40" fillId="0" borderId="18" xfId="72" applyNumberFormat="1" applyFont="1" applyFill="1" applyBorder="1" applyAlignment="1" applyProtection="1">
      <alignment horizontal="center" wrapText="1"/>
      <protection locked="0"/>
    </xf>
    <xf numFmtId="4" fontId="40" fillId="0" borderId="15" xfId="72" applyNumberFormat="1" applyFont="1" applyFill="1" applyBorder="1" applyAlignment="1" applyProtection="1">
      <alignment horizontal="center" wrapText="1"/>
      <protection locked="0"/>
    </xf>
    <xf numFmtId="4" fontId="40" fillId="0" borderId="17" xfId="72" applyNumberFormat="1" applyFont="1" applyFill="1" applyBorder="1" applyAlignment="1" applyProtection="1">
      <alignment horizontal="center"/>
      <protection locked="0"/>
    </xf>
    <xf numFmtId="4" fontId="40" fillId="0" borderId="18" xfId="72" applyNumberFormat="1" applyFont="1" applyFill="1" applyBorder="1" applyAlignment="1" applyProtection="1">
      <alignment horizontal="center"/>
      <protection locked="0"/>
    </xf>
    <xf numFmtId="4" fontId="40" fillId="0" borderId="15" xfId="72" applyNumberFormat="1" applyFont="1" applyFill="1" applyBorder="1" applyAlignment="1" applyProtection="1">
      <alignment horizontal="center"/>
      <protection locked="0"/>
    </xf>
    <xf numFmtId="0" fontId="28" fillId="0" borderId="0" xfId="61" applyFont="1" applyBorder="1" applyAlignment="1">
      <alignment horizontal="center"/>
      <protection/>
    </xf>
    <xf numFmtId="0" fontId="37" fillId="0" borderId="0" xfId="64" applyFont="1" applyBorder="1" applyAlignment="1">
      <alignment horizontal="center"/>
      <protection/>
    </xf>
    <xf numFmtId="0" fontId="28" fillId="0" borderId="0" xfId="67" applyFont="1" applyBorder="1" applyAlignment="1">
      <alignment horizontal="center"/>
      <protection/>
    </xf>
    <xf numFmtId="0" fontId="5" fillId="0" borderId="0" xfId="77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3" fontId="101" fillId="0" borderId="0" xfId="68" applyNumberFormat="1" applyFont="1" applyBorder="1" applyAlignment="1">
      <alignment horizontal="left" vertical="center" wrapText="1"/>
      <protection/>
    </xf>
    <xf numFmtId="3" fontId="96" fillId="0" borderId="0" xfId="68" applyNumberFormat="1" applyFont="1" applyBorder="1" applyAlignment="1">
      <alignment vertical="center" wrapText="1"/>
      <protection/>
    </xf>
  </cellXfs>
  <cellStyles count="7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4" xfId="62"/>
    <cellStyle name="Normál 2 5" xfId="63"/>
    <cellStyle name="Normál 3" xfId="64"/>
    <cellStyle name="Normál 3 2" xfId="65"/>
    <cellStyle name="Normál 4" xfId="66"/>
    <cellStyle name="Normál 4 2" xfId="67"/>
    <cellStyle name="Normál 5" xfId="68"/>
    <cellStyle name="Normál 5 2" xfId="69"/>
    <cellStyle name="Normál 6" xfId="70"/>
    <cellStyle name="Normál_100000 ft feletti gép Bháza" xfId="71"/>
    <cellStyle name="Normál_baglad" xfId="72"/>
    <cellStyle name="Normál_Baglad 2007. költségvetés 2" xfId="73"/>
    <cellStyle name="Normál_baglad rövidlej." xfId="74"/>
    <cellStyle name="Normál_Bagladbef. pénzügyi eszk." xfId="75"/>
    <cellStyle name="Normál_belsősárd tárgyi eszközök" xfId="76"/>
    <cellStyle name="Normál_ktgv2004" xfId="77"/>
    <cellStyle name="Normál_ljfa követelés.2005xlr" xfId="78"/>
    <cellStyle name="Normál_Munka1" xfId="79"/>
    <cellStyle name="Normál_resznek" xfId="80"/>
    <cellStyle name="Normál_Zszfa 2004 2" xfId="81"/>
    <cellStyle name="Normál_zszombatfa" xfId="82"/>
    <cellStyle name="Összesen" xfId="83"/>
    <cellStyle name="Currency" xfId="84"/>
    <cellStyle name="Currency [0]" xfId="85"/>
    <cellStyle name="Rossz" xfId="86"/>
    <cellStyle name="Semleges" xfId="87"/>
    <cellStyle name="Számítás" xfId="88"/>
    <cellStyle name="Percent" xfId="89"/>
    <cellStyle name="Százalék 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L33"/>
  <sheetViews>
    <sheetView tabSelected="1" zoomScalePageLayoutView="0" workbookViewId="0" topLeftCell="A1">
      <pane xSplit="2" ySplit="6" topLeftCell="R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33" sqref="S33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2" width="12.140625" style="0" customWidth="1"/>
    <col min="13" max="14" width="11.8515625" style="0" customWidth="1"/>
    <col min="15" max="15" width="25.7109375" style="0" customWidth="1"/>
    <col min="16" max="24" width="12.140625" style="0" customWidth="1"/>
    <col min="25" max="27" width="12.28125" style="0" customWidth="1"/>
  </cols>
  <sheetData>
    <row r="1" spans="1:25" s="2" customFormat="1" ht="15.75">
      <c r="A1" s="315" t="s">
        <v>500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spans="2:27" s="2" customFormat="1" ht="15" customHeight="1">
      <c r="B2" s="115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45</v>
      </c>
      <c r="H3" s="1" t="s">
        <v>46</v>
      </c>
      <c r="I3" s="1" t="s">
        <v>47</v>
      </c>
      <c r="J3" s="1" t="s">
        <v>88</v>
      </c>
      <c r="K3" s="1" t="s">
        <v>89</v>
      </c>
      <c r="L3" s="1" t="s">
        <v>48</v>
      </c>
      <c r="M3" s="1" t="s">
        <v>90</v>
      </c>
      <c r="N3" s="1" t="s">
        <v>91</v>
      </c>
      <c r="O3" s="1" t="s">
        <v>92</v>
      </c>
      <c r="P3" s="1" t="s">
        <v>513</v>
      </c>
      <c r="Q3" s="1" t="s">
        <v>803</v>
      </c>
      <c r="R3" s="1" t="s">
        <v>514</v>
      </c>
      <c r="S3" s="1" t="s">
        <v>515</v>
      </c>
      <c r="T3" s="1" t="s">
        <v>804</v>
      </c>
      <c r="U3" s="1" t="s">
        <v>516</v>
      </c>
      <c r="V3" s="1" t="s">
        <v>524</v>
      </c>
      <c r="W3" s="1" t="s">
        <v>525</v>
      </c>
      <c r="X3" s="1" t="s">
        <v>517</v>
      </c>
      <c r="Y3" s="1" t="s">
        <v>526</v>
      </c>
      <c r="Z3" s="1" t="s">
        <v>805</v>
      </c>
      <c r="AA3" s="1" t="s">
        <v>518</v>
      </c>
    </row>
    <row r="4" spans="1:27" s="11" customFormat="1" ht="15.75">
      <c r="A4" s="1">
        <v>1</v>
      </c>
      <c r="B4" s="308" t="s">
        <v>9</v>
      </c>
      <c r="C4" s="308" t="s">
        <v>374</v>
      </c>
      <c r="D4" s="308"/>
      <c r="E4" s="308"/>
      <c r="F4" s="308" t="s">
        <v>108</v>
      </c>
      <c r="G4" s="308"/>
      <c r="H4" s="308"/>
      <c r="I4" s="308" t="s">
        <v>109</v>
      </c>
      <c r="J4" s="308"/>
      <c r="K4" s="308"/>
      <c r="L4" s="308" t="s">
        <v>5</v>
      </c>
      <c r="M4" s="308"/>
      <c r="N4" s="308"/>
      <c r="O4" s="308" t="s">
        <v>9</v>
      </c>
      <c r="P4" s="308" t="s">
        <v>374</v>
      </c>
      <c r="Q4" s="308"/>
      <c r="R4" s="308"/>
      <c r="S4" s="308" t="s">
        <v>108</v>
      </c>
      <c r="T4" s="308"/>
      <c r="U4" s="308"/>
      <c r="V4" s="308" t="s">
        <v>109</v>
      </c>
      <c r="W4" s="308"/>
      <c r="X4" s="308"/>
      <c r="Y4" s="308" t="s">
        <v>5</v>
      </c>
      <c r="Z4" s="308"/>
      <c r="AA4" s="308"/>
    </row>
    <row r="5" spans="1:27" s="11" customFormat="1" ht="15.75">
      <c r="A5" s="1">
        <v>2</v>
      </c>
      <c r="B5" s="308"/>
      <c r="C5" s="86" t="s">
        <v>4</v>
      </c>
      <c r="D5" s="86" t="s">
        <v>531</v>
      </c>
      <c r="E5" s="86" t="s">
        <v>530</v>
      </c>
      <c r="F5" s="86" t="s">
        <v>4</v>
      </c>
      <c r="G5" s="86" t="s">
        <v>531</v>
      </c>
      <c r="H5" s="86" t="s">
        <v>530</v>
      </c>
      <c r="I5" s="86" t="s">
        <v>4</v>
      </c>
      <c r="J5" s="86" t="s">
        <v>531</v>
      </c>
      <c r="K5" s="86" t="s">
        <v>530</v>
      </c>
      <c r="L5" s="86" t="s">
        <v>4</v>
      </c>
      <c r="M5" s="86" t="s">
        <v>531</v>
      </c>
      <c r="N5" s="86" t="s">
        <v>530</v>
      </c>
      <c r="O5" s="308"/>
      <c r="P5" s="86" t="s">
        <v>4</v>
      </c>
      <c r="Q5" s="86" t="s">
        <v>531</v>
      </c>
      <c r="R5" s="86" t="s">
        <v>530</v>
      </c>
      <c r="S5" s="86" t="s">
        <v>4</v>
      </c>
      <c r="T5" s="86" t="s">
        <v>531</v>
      </c>
      <c r="U5" s="86" t="s">
        <v>530</v>
      </c>
      <c r="V5" s="86" t="s">
        <v>4</v>
      </c>
      <c r="W5" s="86" t="s">
        <v>531</v>
      </c>
      <c r="X5" s="86" t="s">
        <v>530</v>
      </c>
      <c r="Y5" s="86" t="s">
        <v>4</v>
      </c>
      <c r="Z5" s="86" t="s">
        <v>531</v>
      </c>
      <c r="AA5" s="86" t="s">
        <v>530</v>
      </c>
    </row>
    <row r="6" spans="1:27" s="93" customFormat="1" ht="16.5">
      <c r="A6" s="1">
        <v>3</v>
      </c>
      <c r="B6" s="309" t="s">
        <v>42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 t="s">
        <v>120</v>
      </c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</row>
    <row r="7" spans="1:38" s="11" customFormat="1" ht="47.25">
      <c r="A7" s="1">
        <v>4</v>
      </c>
      <c r="B7" s="88" t="s">
        <v>276</v>
      </c>
      <c r="C7" s="5">
        <f>Bevételek!C93</f>
        <v>0</v>
      </c>
      <c r="D7" s="5">
        <f>Bevételek!E93</f>
        <v>0</v>
      </c>
      <c r="E7" s="5">
        <f>Bevételek!F93</f>
        <v>0</v>
      </c>
      <c r="F7" s="5">
        <f>Bevételek!C94</f>
        <v>12405845</v>
      </c>
      <c r="G7" s="5">
        <f>Bevételek!E94</f>
        <v>12948597</v>
      </c>
      <c r="H7" s="5">
        <f>Bevételek!F94</f>
        <v>12140029</v>
      </c>
      <c r="I7" s="5">
        <f>Bevételek!C95</f>
        <v>0</v>
      </c>
      <c r="J7" s="5">
        <f>Bevételek!E95</f>
        <v>0</v>
      </c>
      <c r="K7" s="5">
        <f>Bevételek!F95</f>
        <v>0</v>
      </c>
      <c r="L7" s="5">
        <f aca="true" t="shared" si="0" ref="L7:N10">C7+F7+I7</f>
        <v>12405845</v>
      </c>
      <c r="M7" s="5">
        <f t="shared" si="0"/>
        <v>12948597</v>
      </c>
      <c r="N7" s="5">
        <f t="shared" si="0"/>
        <v>12140029</v>
      </c>
      <c r="O7" s="90" t="s">
        <v>34</v>
      </c>
      <c r="P7" s="5">
        <f>Kiadás!C8</f>
        <v>0</v>
      </c>
      <c r="Q7" s="5">
        <f>Kiadás!E8</f>
        <v>0</v>
      </c>
      <c r="R7" s="5">
        <f>Kiadás!F8</f>
        <v>0</v>
      </c>
      <c r="S7" s="5">
        <f>Kiadás!C9</f>
        <v>4596014</v>
      </c>
      <c r="T7" s="5">
        <f>Kiadás!E9</f>
        <v>4596014</v>
      </c>
      <c r="U7" s="5">
        <f>Kiadás!F9</f>
        <v>3255322</v>
      </c>
      <c r="V7" s="5">
        <f>Kiadás!C10</f>
        <v>314000</v>
      </c>
      <c r="W7" s="5">
        <f>Kiadás!E10</f>
        <v>314000</v>
      </c>
      <c r="X7" s="5">
        <f>Kiadás!F10</f>
        <v>306852</v>
      </c>
      <c r="Y7" s="5">
        <f aca="true" t="shared" si="1" ref="Y7:AA11">P7+S7+V7</f>
        <v>4910014</v>
      </c>
      <c r="Z7" s="5">
        <f t="shared" si="1"/>
        <v>4910014</v>
      </c>
      <c r="AA7" s="5">
        <f t="shared" si="1"/>
        <v>3562174</v>
      </c>
      <c r="AB7" s="129"/>
      <c r="AC7" s="129"/>
      <c r="AD7" s="129"/>
      <c r="AE7" s="129"/>
      <c r="AF7" s="129"/>
      <c r="AH7" s="129"/>
      <c r="AI7" s="129"/>
      <c r="AJ7" s="129"/>
      <c r="AK7" s="129"/>
      <c r="AL7" s="129"/>
    </row>
    <row r="8" spans="1:38" s="11" customFormat="1" ht="45">
      <c r="A8" s="1">
        <v>5</v>
      </c>
      <c r="B8" s="88" t="s">
        <v>297</v>
      </c>
      <c r="C8" s="5">
        <f>Bevételek!C156</f>
        <v>0</v>
      </c>
      <c r="D8" s="5">
        <f>Bevételek!E156</f>
        <v>0</v>
      </c>
      <c r="E8" s="5">
        <f>Bevételek!F156</f>
        <v>0</v>
      </c>
      <c r="F8" s="5">
        <f>Bevételek!C157</f>
        <v>159000</v>
      </c>
      <c r="G8" s="5">
        <f>Bevételek!E157</f>
        <v>159000</v>
      </c>
      <c r="H8" s="5">
        <f>Bevételek!F157</f>
        <v>173983</v>
      </c>
      <c r="I8" s="5">
        <f>Bevételek!C158</f>
        <v>857000</v>
      </c>
      <c r="J8" s="5">
        <f>Bevételek!E158</f>
        <v>857000</v>
      </c>
      <c r="K8" s="5">
        <f>Bevételek!F158</f>
        <v>993951</v>
      </c>
      <c r="L8" s="5">
        <f t="shared" si="0"/>
        <v>1016000</v>
      </c>
      <c r="M8" s="5">
        <f t="shared" si="0"/>
        <v>1016000</v>
      </c>
      <c r="N8" s="5">
        <f t="shared" si="0"/>
        <v>1167934</v>
      </c>
      <c r="O8" s="90" t="s">
        <v>74</v>
      </c>
      <c r="P8" s="5">
        <f>Kiadás!C12</f>
        <v>0</v>
      </c>
      <c r="Q8" s="5">
        <f>Kiadás!E12</f>
        <v>0</v>
      </c>
      <c r="R8" s="5">
        <f>Kiadás!F12</f>
        <v>0</v>
      </c>
      <c r="S8" s="5">
        <f>Kiadás!C13</f>
        <v>953476</v>
      </c>
      <c r="T8" s="5">
        <f>Kiadás!E13</f>
        <v>953476</v>
      </c>
      <c r="U8" s="5">
        <f>Kiadás!F13</f>
        <v>751228</v>
      </c>
      <c r="V8" s="5">
        <f>Kiadás!C14</f>
        <v>96865</v>
      </c>
      <c r="W8" s="5">
        <f>Kiadás!E14</f>
        <v>96865</v>
      </c>
      <c r="X8" s="5">
        <f>Kiadás!F14</f>
        <v>75198</v>
      </c>
      <c r="Y8" s="5">
        <f t="shared" si="1"/>
        <v>1050341</v>
      </c>
      <c r="Z8" s="5">
        <f t="shared" si="1"/>
        <v>1050341</v>
      </c>
      <c r="AA8" s="5">
        <f t="shared" si="1"/>
        <v>826426</v>
      </c>
      <c r="AB8" s="129"/>
      <c r="AC8" s="129"/>
      <c r="AD8" s="129"/>
      <c r="AE8" s="129"/>
      <c r="AF8" s="129"/>
      <c r="AH8" s="129"/>
      <c r="AI8" s="129"/>
      <c r="AJ8" s="129"/>
      <c r="AK8" s="129"/>
      <c r="AL8" s="129"/>
    </row>
    <row r="9" spans="1:38" s="11" customFormat="1" ht="15.75">
      <c r="A9" s="1">
        <v>6</v>
      </c>
      <c r="B9" s="88" t="s">
        <v>42</v>
      </c>
      <c r="C9" s="5">
        <f>Bevételek!C213</f>
        <v>0</v>
      </c>
      <c r="D9" s="5">
        <f>Bevételek!E213</f>
        <v>0</v>
      </c>
      <c r="E9" s="5">
        <f>Bevételek!F213</f>
        <v>0</v>
      </c>
      <c r="F9" s="5">
        <f>Bevételek!C214</f>
        <v>514640</v>
      </c>
      <c r="G9" s="5">
        <f>Bevételek!E214</f>
        <v>514640</v>
      </c>
      <c r="H9" s="5">
        <f>Bevételek!F214</f>
        <v>433370</v>
      </c>
      <c r="I9" s="5">
        <f>Bevételek!C215</f>
        <v>0</v>
      </c>
      <c r="J9" s="5">
        <f>Bevételek!E215</f>
        <v>0</v>
      </c>
      <c r="K9" s="5">
        <f>Bevételek!F215</f>
        <v>0</v>
      </c>
      <c r="L9" s="5">
        <f t="shared" si="0"/>
        <v>514640</v>
      </c>
      <c r="M9" s="5">
        <f t="shared" si="0"/>
        <v>514640</v>
      </c>
      <c r="N9" s="5">
        <f t="shared" si="0"/>
        <v>433370</v>
      </c>
      <c r="O9" s="90" t="s">
        <v>75</v>
      </c>
      <c r="P9" s="5">
        <f>Kiadás!C16</f>
        <v>0</v>
      </c>
      <c r="Q9" s="5">
        <f>Kiadás!E16</f>
        <v>0</v>
      </c>
      <c r="R9" s="5">
        <f>Kiadás!F16</f>
        <v>0</v>
      </c>
      <c r="S9" s="5">
        <f>Kiadás!C17</f>
        <v>7604370</v>
      </c>
      <c r="T9" s="5">
        <f>Kiadás!E17</f>
        <v>7846713</v>
      </c>
      <c r="U9" s="5">
        <f>Kiadás!F17</f>
        <v>4301295</v>
      </c>
      <c r="V9" s="5">
        <f>Kiadás!C18</f>
        <v>0</v>
      </c>
      <c r="W9" s="5">
        <f>Kiadás!E18</f>
        <v>0</v>
      </c>
      <c r="X9" s="5">
        <f>Kiadás!F18</f>
        <v>0</v>
      </c>
      <c r="Y9" s="5">
        <f t="shared" si="1"/>
        <v>7604370</v>
      </c>
      <c r="Z9" s="5">
        <f t="shared" si="1"/>
        <v>7846713</v>
      </c>
      <c r="AA9" s="5">
        <f t="shared" si="1"/>
        <v>4301295</v>
      </c>
      <c r="AB9" s="129"/>
      <c r="AC9" s="129"/>
      <c r="AD9" s="129"/>
      <c r="AE9" s="129"/>
      <c r="AF9" s="129"/>
      <c r="AH9" s="129"/>
      <c r="AI9" s="129"/>
      <c r="AJ9" s="129"/>
      <c r="AK9" s="129"/>
      <c r="AL9" s="129"/>
    </row>
    <row r="10" spans="1:38" s="11" customFormat="1" ht="15.75">
      <c r="A10" s="1">
        <v>7</v>
      </c>
      <c r="B10" s="313" t="s">
        <v>355</v>
      </c>
      <c r="C10" s="312">
        <f>Bevételek!C246</f>
        <v>0</v>
      </c>
      <c r="D10" s="312">
        <f>Bevételek!E246</f>
        <v>0</v>
      </c>
      <c r="E10" s="312">
        <f>Bevételek!F246</f>
        <v>0</v>
      </c>
      <c r="F10" s="312">
        <f>Bevételek!C247</f>
        <v>100000</v>
      </c>
      <c r="G10" s="312">
        <f>Bevételek!E247</f>
        <v>100000</v>
      </c>
      <c r="H10" s="312">
        <f>Bevételek!F247</f>
        <v>0</v>
      </c>
      <c r="I10" s="312">
        <f>Bevételek!C248</f>
        <v>0</v>
      </c>
      <c r="J10" s="312">
        <f>Bevételek!E248</f>
        <v>0</v>
      </c>
      <c r="K10" s="312">
        <f>Bevételek!F248</f>
        <v>0</v>
      </c>
      <c r="L10" s="312">
        <f t="shared" si="0"/>
        <v>100000</v>
      </c>
      <c r="M10" s="312">
        <f t="shared" si="0"/>
        <v>100000</v>
      </c>
      <c r="N10" s="312">
        <f t="shared" si="0"/>
        <v>0</v>
      </c>
      <c r="O10" s="90" t="s">
        <v>76</v>
      </c>
      <c r="P10" s="5">
        <f>Kiadás!C61</f>
        <v>0</v>
      </c>
      <c r="Q10" s="5">
        <f>Kiadás!E61</f>
        <v>0</v>
      </c>
      <c r="R10" s="5">
        <f>Kiadás!F61</f>
        <v>0</v>
      </c>
      <c r="S10" s="5">
        <f>Kiadás!C62</f>
        <v>763400</v>
      </c>
      <c r="T10" s="5">
        <f>Kiadás!E62</f>
        <v>936500</v>
      </c>
      <c r="U10" s="5">
        <f>Kiadás!F62</f>
        <v>788000</v>
      </c>
      <c r="V10" s="5">
        <f>Kiadás!C63</f>
        <v>0</v>
      </c>
      <c r="W10" s="5">
        <f>Kiadás!E63</f>
        <v>0</v>
      </c>
      <c r="X10" s="5">
        <f>Kiadás!F63</f>
        <v>0</v>
      </c>
      <c r="Y10" s="5">
        <f t="shared" si="1"/>
        <v>763400</v>
      </c>
      <c r="Z10" s="5">
        <f t="shared" si="1"/>
        <v>936500</v>
      </c>
      <c r="AA10" s="5">
        <f t="shared" si="1"/>
        <v>788000</v>
      </c>
      <c r="AB10" s="129"/>
      <c r="AC10" s="129"/>
      <c r="AD10" s="129"/>
      <c r="AE10" s="129"/>
      <c r="AF10" s="129"/>
      <c r="AH10" s="129"/>
      <c r="AI10" s="129"/>
      <c r="AJ10" s="129"/>
      <c r="AK10" s="129"/>
      <c r="AL10" s="129"/>
    </row>
    <row r="11" spans="1:38" s="11" customFormat="1" ht="30">
      <c r="A11" s="1">
        <v>8</v>
      </c>
      <c r="B11" s="313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90" t="s">
        <v>77</v>
      </c>
      <c r="P11" s="5">
        <f>Kiadás!C124</f>
        <v>0</v>
      </c>
      <c r="Q11" s="5">
        <f>Kiadás!E124</f>
        <v>0</v>
      </c>
      <c r="R11" s="5">
        <f>Kiadás!F124</f>
        <v>0</v>
      </c>
      <c r="S11" s="5">
        <f>Kiadás!C125</f>
        <v>2684745</v>
      </c>
      <c r="T11" s="5">
        <f>Kiadás!E125</f>
        <v>3255095</v>
      </c>
      <c r="U11" s="5">
        <f>Kiadás!F125</f>
        <v>723631</v>
      </c>
      <c r="V11" s="5">
        <f>Kiadás!C126</f>
        <v>0</v>
      </c>
      <c r="W11" s="5">
        <f>Kiadás!E126</f>
        <v>0</v>
      </c>
      <c r="X11" s="5">
        <f>Kiadás!F126</f>
        <v>0</v>
      </c>
      <c r="Y11" s="5">
        <f t="shared" si="1"/>
        <v>2684745</v>
      </c>
      <c r="Z11" s="5">
        <f t="shared" si="1"/>
        <v>3255095</v>
      </c>
      <c r="AA11" s="5">
        <f t="shared" si="1"/>
        <v>723631</v>
      </c>
      <c r="AB11" s="129"/>
      <c r="AC11" s="129"/>
      <c r="AD11" s="129"/>
      <c r="AE11" s="129"/>
      <c r="AF11" s="129"/>
      <c r="AH11" s="129"/>
      <c r="AI11" s="129"/>
      <c r="AJ11" s="129"/>
      <c r="AK11" s="129"/>
      <c r="AL11" s="129"/>
    </row>
    <row r="12" spans="1:38" s="11" customFormat="1" ht="15.75">
      <c r="A12" s="1">
        <v>9</v>
      </c>
      <c r="B12" s="89" t="s">
        <v>79</v>
      </c>
      <c r="C12" s="12">
        <f aca="true" t="shared" si="2" ref="C12:N12">SUM(C7:C11)</f>
        <v>0</v>
      </c>
      <c r="D12" s="12">
        <f t="shared" si="2"/>
        <v>0</v>
      </c>
      <c r="E12" s="12">
        <f t="shared" si="2"/>
        <v>0</v>
      </c>
      <c r="F12" s="12">
        <f t="shared" si="2"/>
        <v>13179485</v>
      </c>
      <c r="G12" s="12">
        <f t="shared" si="2"/>
        <v>13722237</v>
      </c>
      <c r="H12" s="12">
        <f t="shared" si="2"/>
        <v>12747382</v>
      </c>
      <c r="I12" s="12">
        <f t="shared" si="2"/>
        <v>857000</v>
      </c>
      <c r="J12" s="12">
        <f t="shared" si="2"/>
        <v>857000</v>
      </c>
      <c r="K12" s="12">
        <f t="shared" si="2"/>
        <v>993951</v>
      </c>
      <c r="L12" s="12">
        <f t="shared" si="2"/>
        <v>14036485</v>
      </c>
      <c r="M12" s="12">
        <f t="shared" si="2"/>
        <v>14579237</v>
      </c>
      <c r="N12" s="12">
        <f t="shared" si="2"/>
        <v>13741333</v>
      </c>
      <c r="O12" s="89" t="s">
        <v>80</v>
      </c>
      <c r="P12" s="12">
        <f aca="true" t="shared" si="3" ref="P12:AA12">SUM(P7:P11)</f>
        <v>0</v>
      </c>
      <c r="Q12" s="12">
        <f t="shared" si="3"/>
        <v>0</v>
      </c>
      <c r="R12" s="12">
        <f t="shared" si="3"/>
        <v>0</v>
      </c>
      <c r="S12" s="12">
        <f t="shared" si="3"/>
        <v>16602005</v>
      </c>
      <c r="T12" s="12">
        <f t="shared" si="3"/>
        <v>17587798</v>
      </c>
      <c r="U12" s="12">
        <f t="shared" si="3"/>
        <v>9819476</v>
      </c>
      <c r="V12" s="12">
        <f t="shared" si="3"/>
        <v>410865</v>
      </c>
      <c r="W12" s="12">
        <f t="shared" si="3"/>
        <v>410865</v>
      </c>
      <c r="X12" s="12">
        <f t="shared" si="3"/>
        <v>382050</v>
      </c>
      <c r="Y12" s="12">
        <f t="shared" si="3"/>
        <v>17012870</v>
      </c>
      <c r="Z12" s="12">
        <f t="shared" si="3"/>
        <v>17998663</v>
      </c>
      <c r="AA12" s="12">
        <f t="shared" si="3"/>
        <v>10201526</v>
      </c>
      <c r="AB12" s="129"/>
      <c r="AC12" s="129"/>
      <c r="AD12" s="129"/>
      <c r="AE12" s="129"/>
      <c r="AF12" s="129"/>
      <c r="AH12" s="129"/>
      <c r="AI12" s="129"/>
      <c r="AJ12" s="129"/>
      <c r="AK12" s="129"/>
      <c r="AL12" s="129"/>
    </row>
    <row r="13" spans="1:38" s="11" customFormat="1" ht="15.75">
      <c r="A13" s="1">
        <v>10</v>
      </c>
      <c r="B13" s="91" t="s">
        <v>125</v>
      </c>
      <c r="C13" s="92">
        <f aca="true" t="shared" si="4" ref="C13:N13">C12-P12</f>
        <v>0</v>
      </c>
      <c r="D13" s="92">
        <f t="shared" si="4"/>
        <v>0</v>
      </c>
      <c r="E13" s="92">
        <f t="shared" si="4"/>
        <v>0</v>
      </c>
      <c r="F13" s="92">
        <f t="shared" si="4"/>
        <v>-3422520</v>
      </c>
      <c r="G13" s="92">
        <f t="shared" si="4"/>
        <v>-3865561</v>
      </c>
      <c r="H13" s="92">
        <f t="shared" si="4"/>
        <v>2927906</v>
      </c>
      <c r="I13" s="92">
        <f t="shared" si="4"/>
        <v>446135</v>
      </c>
      <c r="J13" s="92">
        <f t="shared" si="4"/>
        <v>446135</v>
      </c>
      <c r="K13" s="92">
        <f t="shared" si="4"/>
        <v>611901</v>
      </c>
      <c r="L13" s="92">
        <f t="shared" si="4"/>
        <v>-2976385</v>
      </c>
      <c r="M13" s="92">
        <f t="shared" si="4"/>
        <v>-3419426</v>
      </c>
      <c r="N13" s="92">
        <f t="shared" si="4"/>
        <v>3539807</v>
      </c>
      <c r="O13" s="314" t="s">
        <v>111</v>
      </c>
      <c r="P13" s="311">
        <f>Kiadás!C154</f>
        <v>0</v>
      </c>
      <c r="Q13" s="311">
        <f>Kiadás!E154</f>
        <v>0</v>
      </c>
      <c r="R13" s="311">
        <f>Kiadás!F154</f>
        <v>0</v>
      </c>
      <c r="S13" s="311">
        <f>Kiadás!C155</f>
        <v>446507</v>
      </c>
      <c r="T13" s="311">
        <f>Kiadás!E155</f>
        <v>910193</v>
      </c>
      <c r="U13" s="311">
        <f>Kiadás!F155</f>
        <v>446507</v>
      </c>
      <c r="V13" s="311">
        <f>Kiadás!C156</f>
        <v>0</v>
      </c>
      <c r="W13" s="311">
        <f>Kiadás!E156</f>
        <v>0</v>
      </c>
      <c r="X13" s="311">
        <f>Kiadás!F156</f>
        <v>0</v>
      </c>
      <c r="Y13" s="311">
        <f>P13+S13+V13</f>
        <v>446507</v>
      </c>
      <c r="Z13" s="311">
        <f>Q13+T13+W13</f>
        <v>910193</v>
      </c>
      <c r="AA13" s="311">
        <f>R13+U13+X13</f>
        <v>446507</v>
      </c>
      <c r="AB13" s="129"/>
      <c r="AC13" s="129"/>
      <c r="AD13" s="129"/>
      <c r="AE13" s="129"/>
      <c r="AF13" s="129"/>
      <c r="AH13" s="129"/>
      <c r="AI13" s="129"/>
      <c r="AJ13" s="129"/>
      <c r="AK13" s="129"/>
      <c r="AL13" s="129"/>
    </row>
    <row r="14" spans="1:38" s="11" customFormat="1" ht="15.75">
      <c r="A14" s="1">
        <v>11</v>
      </c>
      <c r="B14" s="91" t="s">
        <v>116</v>
      </c>
      <c r="C14" s="5">
        <f>Bevételek!C267</f>
        <v>0</v>
      </c>
      <c r="D14" s="5">
        <f>Bevételek!E267</f>
        <v>0</v>
      </c>
      <c r="E14" s="5">
        <f>Bevételek!F267</f>
        <v>0</v>
      </c>
      <c r="F14" s="5">
        <f>Bevételek!C268</f>
        <v>5314220</v>
      </c>
      <c r="G14" s="5">
        <f>Bevételek!E268</f>
        <v>5404198</v>
      </c>
      <c r="H14" s="5">
        <f>Bevételek!F268</f>
        <v>5404198</v>
      </c>
      <c r="I14" s="5">
        <f>Bevételek!C269</f>
        <v>0</v>
      </c>
      <c r="J14" s="5">
        <f>Bevételek!E269</f>
        <v>0</v>
      </c>
      <c r="K14" s="5">
        <f>Bevételek!F269</f>
        <v>0</v>
      </c>
      <c r="L14" s="5">
        <f aca="true" t="shared" si="5" ref="L14:N15">C14+F14+I14</f>
        <v>5314220</v>
      </c>
      <c r="M14" s="5">
        <f t="shared" si="5"/>
        <v>5404198</v>
      </c>
      <c r="N14" s="5">
        <f t="shared" si="5"/>
        <v>5404198</v>
      </c>
      <c r="O14" s="314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129"/>
      <c r="AC14" s="129"/>
      <c r="AD14" s="129"/>
      <c r="AE14" s="129"/>
      <c r="AF14" s="129"/>
      <c r="AH14" s="129"/>
      <c r="AI14" s="129"/>
      <c r="AJ14" s="129"/>
      <c r="AK14" s="129"/>
      <c r="AL14" s="129"/>
    </row>
    <row r="15" spans="1:38" s="11" customFormat="1" ht="15.75">
      <c r="A15" s="1">
        <v>12</v>
      </c>
      <c r="B15" s="91" t="s">
        <v>117</v>
      </c>
      <c r="C15" s="5">
        <f>Bevételek!C288</f>
        <v>0</v>
      </c>
      <c r="D15" s="5">
        <f>Bevételek!E288</f>
        <v>0</v>
      </c>
      <c r="E15" s="5">
        <f>Bevételek!F288</f>
        <v>0</v>
      </c>
      <c r="F15" s="5">
        <f>Bevételek!C289</f>
        <v>0</v>
      </c>
      <c r="G15" s="5">
        <f>Bevételek!E289</f>
        <v>463686</v>
      </c>
      <c r="H15" s="5">
        <f>Bevételek!F289</f>
        <v>463686</v>
      </c>
      <c r="I15" s="5">
        <f>Bevételek!C290</f>
        <v>0</v>
      </c>
      <c r="J15" s="5">
        <f>Bevételek!E290</f>
        <v>0</v>
      </c>
      <c r="K15" s="5">
        <f>Bevételek!F290</f>
        <v>0</v>
      </c>
      <c r="L15" s="5">
        <f t="shared" si="5"/>
        <v>0</v>
      </c>
      <c r="M15" s="5">
        <f t="shared" si="5"/>
        <v>463686</v>
      </c>
      <c r="N15" s="5">
        <f t="shared" si="5"/>
        <v>463686</v>
      </c>
      <c r="O15" s="314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129"/>
      <c r="AC15" s="129"/>
      <c r="AD15" s="129"/>
      <c r="AE15" s="129"/>
      <c r="AF15" s="129"/>
      <c r="AH15" s="129"/>
      <c r="AI15" s="129"/>
      <c r="AJ15" s="129"/>
      <c r="AK15" s="129"/>
      <c r="AL15" s="129"/>
    </row>
    <row r="16" spans="1:38" s="11" customFormat="1" ht="31.5">
      <c r="A16" s="1">
        <v>13</v>
      </c>
      <c r="B16" s="89" t="s">
        <v>10</v>
      </c>
      <c r="C16" s="13">
        <f aca="true" t="shared" si="6" ref="C16:N16">C12+C14+C15</f>
        <v>0</v>
      </c>
      <c r="D16" s="13">
        <f t="shared" si="6"/>
        <v>0</v>
      </c>
      <c r="E16" s="13">
        <f t="shared" si="6"/>
        <v>0</v>
      </c>
      <c r="F16" s="13">
        <f t="shared" si="6"/>
        <v>18493705</v>
      </c>
      <c r="G16" s="13">
        <f t="shared" si="6"/>
        <v>19590121</v>
      </c>
      <c r="H16" s="13">
        <f t="shared" si="6"/>
        <v>18615266</v>
      </c>
      <c r="I16" s="13">
        <f t="shared" si="6"/>
        <v>857000</v>
      </c>
      <c r="J16" s="13">
        <f t="shared" si="6"/>
        <v>857000</v>
      </c>
      <c r="K16" s="13">
        <f t="shared" si="6"/>
        <v>993951</v>
      </c>
      <c r="L16" s="13">
        <f t="shared" si="6"/>
        <v>19350705</v>
      </c>
      <c r="M16" s="13">
        <f t="shared" si="6"/>
        <v>20447121</v>
      </c>
      <c r="N16" s="13">
        <f t="shared" si="6"/>
        <v>19609217</v>
      </c>
      <c r="O16" s="89" t="s">
        <v>11</v>
      </c>
      <c r="P16" s="13">
        <f aca="true" t="shared" si="7" ref="P16:AA16">P12+P13</f>
        <v>0</v>
      </c>
      <c r="Q16" s="13">
        <f t="shared" si="7"/>
        <v>0</v>
      </c>
      <c r="R16" s="13">
        <f t="shared" si="7"/>
        <v>0</v>
      </c>
      <c r="S16" s="13">
        <f t="shared" si="7"/>
        <v>17048512</v>
      </c>
      <c r="T16" s="13">
        <f t="shared" si="7"/>
        <v>18497991</v>
      </c>
      <c r="U16" s="13">
        <f t="shared" si="7"/>
        <v>10265983</v>
      </c>
      <c r="V16" s="13">
        <f t="shared" si="7"/>
        <v>410865</v>
      </c>
      <c r="W16" s="13">
        <f t="shared" si="7"/>
        <v>410865</v>
      </c>
      <c r="X16" s="13">
        <f t="shared" si="7"/>
        <v>382050</v>
      </c>
      <c r="Y16" s="13">
        <f t="shared" si="7"/>
        <v>17459377</v>
      </c>
      <c r="Z16" s="13">
        <f t="shared" si="7"/>
        <v>18908856</v>
      </c>
      <c r="AA16" s="13">
        <f t="shared" si="7"/>
        <v>10648033</v>
      </c>
      <c r="AB16" s="129"/>
      <c r="AC16" s="129"/>
      <c r="AD16" s="129"/>
      <c r="AE16" s="129"/>
      <c r="AF16" s="129"/>
      <c r="AH16" s="129"/>
      <c r="AI16" s="129"/>
      <c r="AJ16" s="129"/>
      <c r="AK16" s="129"/>
      <c r="AL16" s="129"/>
    </row>
    <row r="17" spans="1:38" s="93" customFormat="1" ht="16.5">
      <c r="A17" s="1">
        <v>14</v>
      </c>
      <c r="B17" s="310" t="s">
        <v>119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09" t="s">
        <v>98</v>
      </c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129"/>
      <c r="AC17" s="129"/>
      <c r="AD17" s="129"/>
      <c r="AE17" s="129"/>
      <c r="AF17" s="129"/>
      <c r="AG17" s="11"/>
      <c r="AH17" s="129"/>
      <c r="AI17" s="129"/>
      <c r="AJ17" s="129"/>
      <c r="AK17" s="129"/>
      <c r="AL17" s="129"/>
    </row>
    <row r="18" spans="1:38" s="11" customFormat="1" ht="47.25">
      <c r="A18" s="1">
        <v>15</v>
      </c>
      <c r="B18" s="88" t="s">
        <v>285</v>
      </c>
      <c r="C18" s="5">
        <f>Bevételek!C127</f>
        <v>0</v>
      </c>
      <c r="D18" s="5">
        <f>Bevételek!E127</f>
        <v>0</v>
      </c>
      <c r="E18" s="5">
        <f>Bevételek!F127</f>
        <v>0</v>
      </c>
      <c r="F18" s="5">
        <f>Bevételek!C128</f>
        <v>2969441</v>
      </c>
      <c r="G18" s="5">
        <f>Bevételek!E128</f>
        <v>2962504</v>
      </c>
      <c r="H18" s="5">
        <f>Bevételek!F128</f>
        <v>2960138</v>
      </c>
      <c r="I18" s="5">
        <f>Bevételek!C129</f>
        <v>0</v>
      </c>
      <c r="J18" s="5">
        <f>Bevételek!E129</f>
        <v>0</v>
      </c>
      <c r="K18" s="5">
        <f>Bevételek!F129</f>
        <v>0</v>
      </c>
      <c r="L18" s="5">
        <f aca="true" t="shared" si="8" ref="L18:N20">C18+F18+I18</f>
        <v>2969441</v>
      </c>
      <c r="M18" s="5">
        <f t="shared" si="8"/>
        <v>2962504</v>
      </c>
      <c r="N18" s="5">
        <f t="shared" si="8"/>
        <v>2960138</v>
      </c>
      <c r="O18" s="88" t="s">
        <v>93</v>
      </c>
      <c r="P18" s="5">
        <f>Kiadás!C129</f>
        <v>0</v>
      </c>
      <c r="Q18" s="5">
        <f>Kiadás!E129</f>
        <v>0</v>
      </c>
      <c r="R18" s="5">
        <f>Kiadás!F129</f>
        <v>0</v>
      </c>
      <c r="S18" s="5">
        <f>Kiadás!C130</f>
        <v>4380742</v>
      </c>
      <c r="T18" s="5">
        <f>Kiadás!E130</f>
        <v>3780742</v>
      </c>
      <c r="U18" s="5">
        <f>Kiadás!F130</f>
        <v>3567613</v>
      </c>
      <c r="V18" s="5">
        <f>Kiadás!C131</f>
        <v>0</v>
      </c>
      <c r="W18" s="5">
        <f>Kiadás!E131</f>
        <v>0</v>
      </c>
      <c r="X18" s="5">
        <f>Kiadás!F131</f>
        <v>0</v>
      </c>
      <c r="Y18" s="5">
        <f aca="true" t="shared" si="9" ref="Y18:AA20">P18+S18+V18</f>
        <v>4380742</v>
      </c>
      <c r="Z18" s="5">
        <f t="shared" si="9"/>
        <v>3780742</v>
      </c>
      <c r="AA18" s="5">
        <f t="shared" si="9"/>
        <v>3567613</v>
      </c>
      <c r="AB18" s="129"/>
      <c r="AC18" s="129"/>
      <c r="AD18" s="129"/>
      <c r="AE18" s="129"/>
      <c r="AF18" s="129"/>
      <c r="AH18" s="129"/>
      <c r="AI18" s="129"/>
      <c r="AJ18" s="129"/>
      <c r="AK18" s="129"/>
      <c r="AL18" s="129"/>
    </row>
    <row r="19" spans="1:38" s="11" customFormat="1" ht="15.75">
      <c r="A19" s="1">
        <v>16</v>
      </c>
      <c r="B19" s="88" t="s">
        <v>119</v>
      </c>
      <c r="C19" s="5">
        <f>Bevételek!C232</f>
        <v>0</v>
      </c>
      <c r="D19" s="5">
        <f>Bevételek!E232</f>
        <v>0</v>
      </c>
      <c r="E19" s="5">
        <f>Bevételek!F232</f>
        <v>0</v>
      </c>
      <c r="F19" s="5">
        <f>Bevételek!C233</f>
        <v>0</v>
      </c>
      <c r="G19" s="5">
        <f>Bevételek!E233</f>
        <v>10000</v>
      </c>
      <c r="H19" s="5">
        <f>Bevételek!F233</f>
        <v>10000</v>
      </c>
      <c r="I19" s="5">
        <f>Bevételek!C234</f>
        <v>0</v>
      </c>
      <c r="J19" s="5">
        <f>Bevételek!E234</f>
        <v>0</v>
      </c>
      <c r="K19" s="5">
        <f>Bevételek!F234</f>
        <v>0</v>
      </c>
      <c r="L19" s="5">
        <f t="shared" si="8"/>
        <v>0</v>
      </c>
      <c r="M19" s="5">
        <f t="shared" si="8"/>
        <v>10000</v>
      </c>
      <c r="N19" s="5">
        <f t="shared" si="8"/>
        <v>10000</v>
      </c>
      <c r="O19" s="88" t="s">
        <v>43</v>
      </c>
      <c r="P19" s="5">
        <f>Kiadás!C133</f>
        <v>0</v>
      </c>
      <c r="Q19" s="5">
        <f>Kiadás!E133</f>
        <v>0</v>
      </c>
      <c r="R19" s="5">
        <f>Kiadás!F133</f>
        <v>0</v>
      </c>
      <c r="S19" s="5">
        <f>Kiadás!C134</f>
        <v>230027</v>
      </c>
      <c r="T19" s="5">
        <f>Kiadás!E134</f>
        <v>470027</v>
      </c>
      <c r="U19" s="5">
        <f>Kiadás!F134</f>
        <v>4825</v>
      </c>
      <c r="V19" s="5">
        <f>Kiadás!C135</f>
        <v>0</v>
      </c>
      <c r="W19" s="5">
        <f>Kiadás!E135</f>
        <v>0</v>
      </c>
      <c r="X19" s="5">
        <f>Kiadás!F135</f>
        <v>0</v>
      </c>
      <c r="Y19" s="5">
        <f t="shared" si="9"/>
        <v>230027</v>
      </c>
      <c r="Z19" s="5">
        <f t="shared" si="9"/>
        <v>470027</v>
      </c>
      <c r="AA19" s="5">
        <f t="shared" si="9"/>
        <v>4825</v>
      </c>
      <c r="AB19" s="129"/>
      <c r="AC19" s="129"/>
      <c r="AD19" s="129"/>
      <c r="AE19" s="129"/>
      <c r="AF19" s="129"/>
      <c r="AH19" s="129"/>
      <c r="AI19" s="129"/>
      <c r="AJ19" s="129"/>
      <c r="AK19" s="129"/>
      <c r="AL19" s="129"/>
    </row>
    <row r="20" spans="1:38" s="11" customFormat="1" ht="31.5">
      <c r="A20" s="1">
        <v>17</v>
      </c>
      <c r="B20" s="88" t="s">
        <v>356</v>
      </c>
      <c r="C20" s="5">
        <f>Bevételek!C259</f>
        <v>0</v>
      </c>
      <c r="D20" s="5">
        <f>Bevételek!E259</f>
        <v>0</v>
      </c>
      <c r="E20" s="5">
        <f>Bevételek!F259</f>
        <v>0</v>
      </c>
      <c r="F20" s="5">
        <f>Bevételek!C260</f>
        <v>0</v>
      </c>
      <c r="G20" s="5">
        <f>Bevételek!E260</f>
        <v>0</v>
      </c>
      <c r="H20" s="5">
        <f>Bevételek!F260</f>
        <v>0</v>
      </c>
      <c r="I20" s="5">
        <f>Bevételek!C261</f>
        <v>0</v>
      </c>
      <c r="J20" s="5">
        <f>Bevételek!E261</f>
        <v>0</v>
      </c>
      <c r="K20" s="5">
        <f>Bevételek!F261</f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88" t="s">
        <v>193</v>
      </c>
      <c r="P20" s="5">
        <f>Kiadás!C137</f>
        <v>0</v>
      </c>
      <c r="Q20" s="5">
        <f>Kiadás!E137</f>
        <v>0</v>
      </c>
      <c r="R20" s="5">
        <f>Kiadás!F137</f>
        <v>0</v>
      </c>
      <c r="S20" s="5">
        <f>Kiadás!C138</f>
        <v>250000</v>
      </c>
      <c r="T20" s="5">
        <f>Kiadás!E138</f>
        <v>260000</v>
      </c>
      <c r="U20" s="5">
        <f>Kiadás!F138</f>
        <v>259177</v>
      </c>
      <c r="V20" s="5">
        <f>Kiadás!C139</f>
        <v>0</v>
      </c>
      <c r="W20" s="5">
        <f>Kiadás!E139</f>
        <v>0</v>
      </c>
      <c r="X20" s="5">
        <f>Kiadás!F139</f>
        <v>0</v>
      </c>
      <c r="Y20" s="5">
        <f t="shared" si="9"/>
        <v>250000</v>
      </c>
      <c r="Z20" s="5">
        <f t="shared" si="9"/>
        <v>260000</v>
      </c>
      <c r="AA20" s="5">
        <f t="shared" si="9"/>
        <v>259177</v>
      </c>
      <c r="AB20" s="129"/>
      <c r="AC20" s="129"/>
      <c r="AD20" s="129"/>
      <c r="AE20" s="129"/>
      <c r="AF20" s="129"/>
      <c r="AH20" s="129"/>
      <c r="AI20" s="129"/>
      <c r="AJ20" s="129"/>
      <c r="AK20" s="129"/>
      <c r="AL20" s="129"/>
    </row>
    <row r="21" spans="1:38" s="11" customFormat="1" ht="15.75">
      <c r="A21" s="1">
        <v>18</v>
      </c>
      <c r="B21" s="89" t="s">
        <v>79</v>
      </c>
      <c r="C21" s="12">
        <f aca="true" t="shared" si="10" ref="C21:N21">SUM(C18:C20)</f>
        <v>0</v>
      </c>
      <c r="D21" s="12">
        <f t="shared" si="10"/>
        <v>0</v>
      </c>
      <c r="E21" s="12">
        <f t="shared" si="10"/>
        <v>0</v>
      </c>
      <c r="F21" s="12">
        <f t="shared" si="10"/>
        <v>2969441</v>
      </c>
      <c r="G21" s="12">
        <f t="shared" si="10"/>
        <v>2972504</v>
      </c>
      <c r="H21" s="12">
        <f t="shared" si="10"/>
        <v>2970138</v>
      </c>
      <c r="I21" s="12">
        <f t="shared" si="10"/>
        <v>0</v>
      </c>
      <c r="J21" s="12">
        <f t="shared" si="10"/>
        <v>0</v>
      </c>
      <c r="K21" s="12">
        <f t="shared" si="10"/>
        <v>0</v>
      </c>
      <c r="L21" s="12">
        <f t="shared" si="10"/>
        <v>2969441</v>
      </c>
      <c r="M21" s="12">
        <f t="shared" si="10"/>
        <v>2972504</v>
      </c>
      <c r="N21" s="12">
        <f t="shared" si="10"/>
        <v>2970138</v>
      </c>
      <c r="O21" s="89" t="s">
        <v>80</v>
      </c>
      <c r="P21" s="12">
        <f aca="true" t="shared" si="11" ref="P21:AA21">SUM(P18:P20)</f>
        <v>0</v>
      </c>
      <c r="Q21" s="12">
        <f t="shared" si="11"/>
        <v>0</v>
      </c>
      <c r="R21" s="12">
        <f t="shared" si="11"/>
        <v>0</v>
      </c>
      <c r="S21" s="12">
        <f t="shared" si="11"/>
        <v>4860769</v>
      </c>
      <c r="T21" s="12">
        <f t="shared" si="11"/>
        <v>4510769</v>
      </c>
      <c r="U21" s="12">
        <f t="shared" si="11"/>
        <v>3831615</v>
      </c>
      <c r="V21" s="12">
        <f t="shared" si="11"/>
        <v>0</v>
      </c>
      <c r="W21" s="12">
        <f t="shared" si="11"/>
        <v>0</v>
      </c>
      <c r="X21" s="12">
        <f t="shared" si="11"/>
        <v>0</v>
      </c>
      <c r="Y21" s="12">
        <f t="shared" si="11"/>
        <v>4860769</v>
      </c>
      <c r="Z21" s="12">
        <f t="shared" si="11"/>
        <v>4510769</v>
      </c>
      <c r="AA21" s="12">
        <f t="shared" si="11"/>
        <v>3831615</v>
      </c>
      <c r="AB21" s="129"/>
      <c r="AC21" s="129"/>
      <c r="AD21" s="129"/>
      <c r="AE21" s="129"/>
      <c r="AF21" s="129"/>
      <c r="AH21" s="129"/>
      <c r="AI21" s="129"/>
      <c r="AJ21" s="129"/>
      <c r="AK21" s="129"/>
      <c r="AL21" s="129"/>
    </row>
    <row r="22" spans="1:38" s="11" customFormat="1" ht="15.75">
      <c r="A22" s="1">
        <v>19</v>
      </c>
      <c r="B22" s="91" t="s">
        <v>125</v>
      </c>
      <c r="C22" s="92">
        <f aca="true" t="shared" si="12" ref="C22:N22">C21-P21</f>
        <v>0</v>
      </c>
      <c r="D22" s="92">
        <f t="shared" si="12"/>
        <v>0</v>
      </c>
      <c r="E22" s="92">
        <f t="shared" si="12"/>
        <v>0</v>
      </c>
      <c r="F22" s="92">
        <f t="shared" si="12"/>
        <v>-1891328</v>
      </c>
      <c r="G22" s="92">
        <f t="shared" si="12"/>
        <v>-1538265</v>
      </c>
      <c r="H22" s="92">
        <f t="shared" si="12"/>
        <v>-861477</v>
      </c>
      <c r="I22" s="92">
        <f t="shared" si="12"/>
        <v>0</v>
      </c>
      <c r="J22" s="92">
        <f t="shared" si="12"/>
        <v>0</v>
      </c>
      <c r="K22" s="92">
        <f t="shared" si="12"/>
        <v>0</v>
      </c>
      <c r="L22" s="92">
        <f t="shared" si="12"/>
        <v>-1891328</v>
      </c>
      <c r="M22" s="92">
        <f t="shared" si="12"/>
        <v>-1538265</v>
      </c>
      <c r="N22" s="92">
        <f t="shared" si="12"/>
        <v>-861477</v>
      </c>
      <c r="O22" s="314" t="s">
        <v>111</v>
      </c>
      <c r="P22" s="311">
        <f>Kiadás!C169</f>
        <v>0</v>
      </c>
      <c r="Q22" s="311">
        <f>Kiadás!E169</f>
        <v>0</v>
      </c>
      <c r="R22" s="311">
        <f>Kiadás!F169</f>
        <v>0</v>
      </c>
      <c r="S22" s="311">
        <f>Kiadás!C170</f>
        <v>0</v>
      </c>
      <c r="T22" s="311">
        <f>Kiadás!E170</f>
        <v>0</v>
      </c>
      <c r="U22" s="311">
        <f>Kiadás!F170</f>
        <v>0</v>
      </c>
      <c r="V22" s="311">
        <f>Kiadás!C171</f>
        <v>0</v>
      </c>
      <c r="W22" s="311">
        <f>Kiadás!E171</f>
        <v>0</v>
      </c>
      <c r="X22" s="311">
        <f>Kiadás!F171</f>
        <v>0</v>
      </c>
      <c r="Y22" s="311">
        <f>P22+S22+V22</f>
        <v>0</v>
      </c>
      <c r="Z22" s="311">
        <f>Q22+T22+W22</f>
        <v>0</v>
      </c>
      <c r="AA22" s="311">
        <f>R22+U22+X22</f>
        <v>0</v>
      </c>
      <c r="AB22" s="129"/>
      <c r="AC22" s="129"/>
      <c r="AD22" s="129"/>
      <c r="AE22" s="129"/>
      <c r="AF22" s="129"/>
      <c r="AH22" s="129"/>
      <c r="AI22" s="129"/>
      <c r="AJ22" s="129"/>
      <c r="AK22" s="129"/>
      <c r="AL22" s="129"/>
    </row>
    <row r="23" spans="1:38" s="11" customFormat="1" ht="15.75">
      <c r="A23" s="1">
        <v>20</v>
      </c>
      <c r="B23" s="91" t="s">
        <v>116</v>
      </c>
      <c r="C23" s="5">
        <f>Bevételek!C274</f>
        <v>0</v>
      </c>
      <c r="D23" s="5">
        <f>Bevételek!E274</f>
        <v>0</v>
      </c>
      <c r="E23" s="5">
        <f>Bevételek!F274</f>
        <v>0</v>
      </c>
      <c r="F23" s="5">
        <f>Bevételek!C275</f>
        <v>0</v>
      </c>
      <c r="G23" s="5">
        <f>Bevételek!E275</f>
        <v>0</v>
      </c>
      <c r="H23" s="5">
        <f>Bevételek!F275</f>
        <v>0</v>
      </c>
      <c r="I23" s="5">
        <f>Bevételek!C276</f>
        <v>0</v>
      </c>
      <c r="J23" s="5">
        <f>Bevételek!E276</f>
        <v>0</v>
      </c>
      <c r="K23" s="5">
        <f>Bevételek!F276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14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129"/>
      <c r="AC23" s="129"/>
      <c r="AD23" s="129"/>
      <c r="AE23" s="129"/>
      <c r="AF23" s="129"/>
      <c r="AH23" s="129"/>
      <c r="AI23" s="129"/>
      <c r="AJ23" s="129"/>
      <c r="AK23" s="129"/>
      <c r="AL23" s="129"/>
    </row>
    <row r="24" spans="1:38" s="11" customFormat="1" ht="15.75">
      <c r="A24" s="1">
        <v>21</v>
      </c>
      <c r="B24" s="91" t="s">
        <v>117</v>
      </c>
      <c r="C24" s="5">
        <f>Bevételek!C301</f>
        <v>0</v>
      </c>
      <c r="D24" s="5">
        <f>Bevételek!E301</f>
        <v>0</v>
      </c>
      <c r="E24" s="5">
        <f>Bevételek!F301</f>
        <v>0</v>
      </c>
      <c r="F24" s="5">
        <f>Bevételek!C302</f>
        <v>0</v>
      </c>
      <c r="G24" s="5">
        <f>Bevételek!E302</f>
        <v>0</v>
      </c>
      <c r="H24" s="5">
        <f>Bevételek!F302</f>
        <v>0</v>
      </c>
      <c r="I24" s="5">
        <f>Bevételek!C303</f>
        <v>0</v>
      </c>
      <c r="J24" s="5">
        <f>Bevételek!E303</f>
        <v>0</v>
      </c>
      <c r="K24" s="5">
        <f>Bevételek!F303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314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129"/>
      <c r="AC24" s="129"/>
      <c r="AD24" s="129"/>
      <c r="AE24" s="129"/>
      <c r="AF24" s="129"/>
      <c r="AH24" s="129"/>
      <c r="AI24" s="129"/>
      <c r="AJ24" s="129"/>
      <c r="AK24" s="129"/>
      <c r="AL24" s="129"/>
    </row>
    <row r="25" spans="1:38" s="11" customFormat="1" ht="31.5">
      <c r="A25" s="1">
        <v>22</v>
      </c>
      <c r="B25" s="89" t="s">
        <v>12</v>
      </c>
      <c r="C25" s="13">
        <f aca="true" t="shared" si="14" ref="C25:N25">C21+C23+C24</f>
        <v>0</v>
      </c>
      <c r="D25" s="13">
        <f t="shared" si="14"/>
        <v>0</v>
      </c>
      <c r="E25" s="13">
        <f t="shared" si="14"/>
        <v>0</v>
      </c>
      <c r="F25" s="13">
        <f t="shared" si="14"/>
        <v>2969441</v>
      </c>
      <c r="G25" s="13">
        <f t="shared" si="14"/>
        <v>2972504</v>
      </c>
      <c r="H25" s="13">
        <f t="shared" si="14"/>
        <v>2970138</v>
      </c>
      <c r="I25" s="13">
        <f t="shared" si="14"/>
        <v>0</v>
      </c>
      <c r="J25" s="13">
        <f t="shared" si="14"/>
        <v>0</v>
      </c>
      <c r="K25" s="13">
        <f t="shared" si="14"/>
        <v>0</v>
      </c>
      <c r="L25" s="13">
        <f t="shared" si="14"/>
        <v>2969441</v>
      </c>
      <c r="M25" s="13">
        <f t="shared" si="14"/>
        <v>2972504</v>
      </c>
      <c r="N25" s="13">
        <f t="shared" si="14"/>
        <v>2970138</v>
      </c>
      <c r="O25" s="89" t="s">
        <v>13</v>
      </c>
      <c r="P25" s="13">
        <f aca="true" t="shared" si="15" ref="P25:AA25">P21+P22</f>
        <v>0</v>
      </c>
      <c r="Q25" s="13">
        <f t="shared" si="15"/>
        <v>0</v>
      </c>
      <c r="R25" s="13">
        <f t="shared" si="15"/>
        <v>0</v>
      </c>
      <c r="S25" s="13">
        <f t="shared" si="15"/>
        <v>4860769</v>
      </c>
      <c r="T25" s="13">
        <f t="shared" si="15"/>
        <v>4510769</v>
      </c>
      <c r="U25" s="13">
        <f t="shared" si="15"/>
        <v>3831615</v>
      </c>
      <c r="V25" s="13">
        <f t="shared" si="15"/>
        <v>0</v>
      </c>
      <c r="W25" s="13">
        <f t="shared" si="15"/>
        <v>0</v>
      </c>
      <c r="X25" s="13">
        <f t="shared" si="15"/>
        <v>0</v>
      </c>
      <c r="Y25" s="13">
        <f t="shared" si="15"/>
        <v>4860769</v>
      </c>
      <c r="Z25" s="13">
        <f t="shared" si="15"/>
        <v>4510769</v>
      </c>
      <c r="AA25" s="13">
        <f t="shared" si="15"/>
        <v>3831615</v>
      </c>
      <c r="AB25" s="129"/>
      <c r="AC25" s="129"/>
      <c r="AD25" s="129"/>
      <c r="AE25" s="129"/>
      <c r="AF25" s="129"/>
      <c r="AH25" s="129"/>
      <c r="AI25" s="129"/>
      <c r="AJ25" s="129"/>
      <c r="AK25" s="129"/>
      <c r="AL25" s="129"/>
    </row>
    <row r="26" spans="1:38" s="93" customFormat="1" ht="16.5">
      <c r="A26" s="1">
        <v>23</v>
      </c>
      <c r="B26" s="309" t="s">
        <v>121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 t="s">
        <v>122</v>
      </c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129"/>
      <c r="AC26" s="129"/>
      <c r="AD26" s="129"/>
      <c r="AE26" s="129"/>
      <c r="AF26" s="129"/>
      <c r="AG26" s="11"/>
      <c r="AH26" s="129"/>
      <c r="AI26" s="129"/>
      <c r="AJ26" s="129"/>
      <c r="AK26" s="129"/>
      <c r="AL26" s="129"/>
    </row>
    <row r="27" spans="1:38" s="11" customFormat="1" ht="15.75">
      <c r="A27" s="1">
        <v>24</v>
      </c>
      <c r="B27" s="88" t="s">
        <v>123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16148926</v>
      </c>
      <c r="G27" s="5">
        <f t="shared" si="16"/>
        <v>16694741</v>
      </c>
      <c r="H27" s="5">
        <f t="shared" si="16"/>
        <v>15717520</v>
      </c>
      <c r="I27" s="5">
        <f t="shared" si="16"/>
        <v>857000</v>
      </c>
      <c r="J27" s="5">
        <f t="shared" si="16"/>
        <v>857000</v>
      </c>
      <c r="K27" s="5">
        <f t="shared" si="16"/>
        <v>993951</v>
      </c>
      <c r="L27" s="5">
        <f t="shared" si="16"/>
        <v>17005926</v>
      </c>
      <c r="M27" s="5">
        <f t="shared" si="16"/>
        <v>17551741</v>
      </c>
      <c r="N27" s="5">
        <f t="shared" si="16"/>
        <v>16711471</v>
      </c>
      <c r="O27" s="88" t="s">
        <v>124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21462774</v>
      </c>
      <c r="T27" s="5">
        <f t="shared" si="17"/>
        <v>22098567</v>
      </c>
      <c r="U27" s="5">
        <f t="shared" si="17"/>
        <v>13651091</v>
      </c>
      <c r="V27" s="5">
        <f t="shared" si="17"/>
        <v>410865</v>
      </c>
      <c r="W27" s="5">
        <f t="shared" si="17"/>
        <v>410865</v>
      </c>
      <c r="X27" s="5">
        <f t="shared" si="17"/>
        <v>382050</v>
      </c>
      <c r="Y27" s="5">
        <f t="shared" si="17"/>
        <v>21873639</v>
      </c>
      <c r="Z27" s="5">
        <f t="shared" si="17"/>
        <v>22509432</v>
      </c>
      <c r="AA27" s="5">
        <f t="shared" si="17"/>
        <v>14033141</v>
      </c>
      <c r="AB27" s="129"/>
      <c r="AC27" s="129"/>
      <c r="AD27" s="129"/>
      <c r="AE27" s="129"/>
      <c r="AF27" s="129"/>
      <c r="AH27" s="129"/>
      <c r="AI27" s="129"/>
      <c r="AJ27" s="129"/>
      <c r="AK27" s="129"/>
      <c r="AL27" s="129"/>
    </row>
    <row r="28" spans="1:38" s="11" customFormat="1" ht="15.75">
      <c r="A28" s="1">
        <v>25</v>
      </c>
      <c r="B28" s="91" t="s">
        <v>125</v>
      </c>
      <c r="C28" s="92">
        <f aca="true" t="shared" si="18" ref="C28:N28">C27-P27</f>
        <v>0</v>
      </c>
      <c r="D28" s="92">
        <f t="shared" si="18"/>
        <v>0</v>
      </c>
      <c r="E28" s="92">
        <f t="shared" si="18"/>
        <v>0</v>
      </c>
      <c r="F28" s="92">
        <f t="shared" si="18"/>
        <v>-5313848</v>
      </c>
      <c r="G28" s="92">
        <f t="shared" si="18"/>
        <v>-5403826</v>
      </c>
      <c r="H28" s="92">
        <f t="shared" si="18"/>
        <v>2066429</v>
      </c>
      <c r="I28" s="92">
        <f t="shared" si="18"/>
        <v>446135</v>
      </c>
      <c r="J28" s="92">
        <f t="shared" si="18"/>
        <v>446135</v>
      </c>
      <c r="K28" s="92">
        <f t="shared" si="18"/>
        <v>611901</v>
      </c>
      <c r="L28" s="92">
        <f t="shared" si="18"/>
        <v>-4867713</v>
      </c>
      <c r="M28" s="92">
        <f t="shared" si="18"/>
        <v>-4957691</v>
      </c>
      <c r="N28" s="92">
        <f t="shared" si="18"/>
        <v>2678330</v>
      </c>
      <c r="O28" s="314" t="s">
        <v>118</v>
      </c>
      <c r="P28" s="311">
        <f aca="true" t="shared" si="19" ref="P28:AA28">P13+P22</f>
        <v>0</v>
      </c>
      <c r="Q28" s="311">
        <f t="shared" si="19"/>
        <v>0</v>
      </c>
      <c r="R28" s="311">
        <f t="shared" si="19"/>
        <v>0</v>
      </c>
      <c r="S28" s="311">
        <f t="shared" si="19"/>
        <v>446507</v>
      </c>
      <c r="T28" s="311">
        <f t="shared" si="19"/>
        <v>910193</v>
      </c>
      <c r="U28" s="311">
        <f t="shared" si="19"/>
        <v>446507</v>
      </c>
      <c r="V28" s="311">
        <f t="shared" si="19"/>
        <v>0</v>
      </c>
      <c r="W28" s="311">
        <f t="shared" si="19"/>
        <v>0</v>
      </c>
      <c r="X28" s="311">
        <f t="shared" si="19"/>
        <v>0</v>
      </c>
      <c r="Y28" s="311">
        <f t="shared" si="19"/>
        <v>446507</v>
      </c>
      <c r="Z28" s="311">
        <f t="shared" si="19"/>
        <v>910193</v>
      </c>
      <c r="AA28" s="311">
        <f t="shared" si="19"/>
        <v>446507</v>
      </c>
      <c r="AB28" s="129"/>
      <c r="AC28" s="129"/>
      <c r="AD28" s="129"/>
      <c r="AE28" s="129"/>
      <c r="AF28" s="129"/>
      <c r="AH28" s="129"/>
      <c r="AI28" s="129"/>
      <c r="AJ28" s="129"/>
      <c r="AK28" s="129"/>
      <c r="AL28" s="129"/>
    </row>
    <row r="29" spans="1:38" s="11" customFormat="1" ht="15.75">
      <c r="A29" s="1">
        <v>26</v>
      </c>
      <c r="B29" s="91" t="s">
        <v>116</v>
      </c>
      <c r="C29" s="5">
        <f aca="true" t="shared" si="20" ref="C29:L29">C14+C23</f>
        <v>0</v>
      </c>
      <c r="D29" s="5">
        <f>D14+D23</f>
        <v>0</v>
      </c>
      <c r="E29" s="5">
        <f>E14+E23</f>
        <v>0</v>
      </c>
      <c r="F29" s="5">
        <f t="shared" si="20"/>
        <v>5314220</v>
      </c>
      <c r="G29" s="5">
        <f t="shared" si="20"/>
        <v>5404198</v>
      </c>
      <c r="H29" s="5">
        <f t="shared" si="20"/>
        <v>5404198</v>
      </c>
      <c r="I29" s="5">
        <f t="shared" si="20"/>
        <v>0</v>
      </c>
      <c r="J29" s="5">
        <f>J14+J23</f>
        <v>0</v>
      </c>
      <c r="K29" s="5">
        <f>K14+K23</f>
        <v>0</v>
      </c>
      <c r="L29" s="5">
        <f t="shared" si="20"/>
        <v>5314220</v>
      </c>
      <c r="M29" s="5">
        <f>M14+M23</f>
        <v>5404198</v>
      </c>
      <c r="N29" s="5">
        <f>N14+N23</f>
        <v>5404198</v>
      </c>
      <c r="O29" s="314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129"/>
      <c r="AC29" s="129"/>
      <c r="AD29" s="129"/>
      <c r="AE29" s="129"/>
      <c r="AF29" s="129"/>
      <c r="AH29" s="129"/>
      <c r="AI29" s="129"/>
      <c r="AJ29" s="129"/>
      <c r="AK29" s="129"/>
      <c r="AL29" s="129"/>
    </row>
    <row r="30" spans="1:38" s="11" customFormat="1" ht="15.75">
      <c r="A30" s="1">
        <v>27</v>
      </c>
      <c r="B30" s="91" t="s">
        <v>117</v>
      </c>
      <c r="C30" s="5">
        <f>C15+C24</f>
        <v>0</v>
      </c>
      <c r="D30" s="5">
        <f>D15+D24</f>
        <v>0</v>
      </c>
      <c r="E30" s="5">
        <f>E15+E24</f>
        <v>0</v>
      </c>
      <c r="F30" s="5">
        <f>F15+F24</f>
        <v>0</v>
      </c>
      <c r="G30" s="5">
        <f>G15+G24</f>
        <v>463686</v>
      </c>
      <c r="H30" s="5">
        <f>H15+H24</f>
        <v>463686</v>
      </c>
      <c r="I30" s="5">
        <f>I15+I24</f>
        <v>0</v>
      </c>
      <c r="J30" s="5">
        <f>J15+J24</f>
        <v>0</v>
      </c>
      <c r="K30" s="5">
        <f>K15+K24</f>
        <v>0</v>
      </c>
      <c r="L30" s="5">
        <f>L15+L24</f>
        <v>0</v>
      </c>
      <c r="M30" s="5">
        <f>M15+M24</f>
        <v>463686</v>
      </c>
      <c r="N30" s="5">
        <f>N15+N24</f>
        <v>463686</v>
      </c>
      <c r="O30" s="314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129"/>
      <c r="AC30" s="129"/>
      <c r="AD30" s="129"/>
      <c r="AE30" s="129"/>
      <c r="AF30" s="129"/>
      <c r="AH30" s="129"/>
      <c r="AI30" s="129"/>
      <c r="AJ30" s="129"/>
      <c r="AK30" s="129"/>
      <c r="AL30" s="129"/>
    </row>
    <row r="31" spans="1:38" s="11" customFormat="1" ht="15.75">
      <c r="A31" s="1">
        <v>28</v>
      </c>
      <c r="B31" s="87" t="s">
        <v>7</v>
      </c>
      <c r="C31" s="13">
        <f aca="true" t="shared" si="21" ref="C31:N31">C27+C29+C30</f>
        <v>0</v>
      </c>
      <c r="D31" s="13">
        <f t="shared" si="21"/>
        <v>0</v>
      </c>
      <c r="E31" s="13">
        <f t="shared" si="21"/>
        <v>0</v>
      </c>
      <c r="F31" s="13">
        <f t="shared" si="21"/>
        <v>21463146</v>
      </c>
      <c r="G31" s="13">
        <f t="shared" si="21"/>
        <v>22562625</v>
      </c>
      <c r="H31" s="13">
        <f t="shared" si="21"/>
        <v>21585404</v>
      </c>
      <c r="I31" s="13">
        <f t="shared" si="21"/>
        <v>857000</v>
      </c>
      <c r="J31" s="13">
        <f t="shared" si="21"/>
        <v>857000</v>
      </c>
      <c r="K31" s="13">
        <f t="shared" si="21"/>
        <v>993951</v>
      </c>
      <c r="L31" s="13">
        <f t="shared" si="21"/>
        <v>22320146</v>
      </c>
      <c r="M31" s="13">
        <f t="shared" si="21"/>
        <v>23419625</v>
      </c>
      <c r="N31" s="13">
        <f t="shared" si="21"/>
        <v>22579355</v>
      </c>
      <c r="O31" s="87" t="s">
        <v>8</v>
      </c>
      <c r="P31" s="13">
        <f aca="true" t="shared" si="22" ref="P31:AA31">SUM(P27:P30)</f>
        <v>0</v>
      </c>
      <c r="Q31" s="13">
        <f t="shared" si="22"/>
        <v>0</v>
      </c>
      <c r="R31" s="13">
        <f t="shared" si="22"/>
        <v>0</v>
      </c>
      <c r="S31" s="13">
        <f t="shared" si="22"/>
        <v>21909281</v>
      </c>
      <c r="T31" s="13">
        <f t="shared" si="22"/>
        <v>23008760</v>
      </c>
      <c r="U31" s="13">
        <f t="shared" si="22"/>
        <v>14097598</v>
      </c>
      <c r="V31" s="13">
        <f t="shared" si="22"/>
        <v>410865</v>
      </c>
      <c r="W31" s="13">
        <f t="shared" si="22"/>
        <v>410865</v>
      </c>
      <c r="X31" s="13">
        <f t="shared" si="22"/>
        <v>382050</v>
      </c>
      <c r="Y31" s="13">
        <f t="shared" si="22"/>
        <v>22320146</v>
      </c>
      <c r="Z31" s="13">
        <f t="shared" si="22"/>
        <v>23419625</v>
      </c>
      <c r="AA31" s="13">
        <f t="shared" si="22"/>
        <v>14479648</v>
      </c>
      <c r="AB31" s="129"/>
      <c r="AC31" s="129"/>
      <c r="AD31" s="129"/>
      <c r="AE31" s="129"/>
      <c r="AF31" s="129"/>
      <c r="AH31" s="129"/>
      <c r="AI31" s="129"/>
      <c r="AJ31" s="129"/>
      <c r="AK31" s="129"/>
      <c r="AL31" s="129"/>
    </row>
    <row r="32" spans="12:27" ht="15">
      <c r="L32" s="41"/>
      <c r="M32" s="41"/>
      <c r="N32" s="41"/>
      <c r="Z32" s="132"/>
      <c r="AA32" s="132"/>
    </row>
    <row r="33" spans="12:14" ht="15">
      <c r="L33" s="41"/>
      <c r="M33" s="41"/>
      <c r="N33" s="41"/>
    </row>
  </sheetData>
  <sheetProtection/>
  <mergeCells count="69">
    <mergeCell ref="Z28:Z30"/>
    <mergeCell ref="D10:D11"/>
    <mergeCell ref="G10:G11"/>
    <mergeCell ref="J10:J11"/>
    <mergeCell ref="M10:M11"/>
    <mergeCell ref="P22:P24"/>
    <mergeCell ref="Q28:Q30"/>
    <mergeCell ref="T13:T15"/>
    <mergeCell ref="T28:T30"/>
    <mergeCell ref="R28:R30"/>
    <mergeCell ref="A1:Y1"/>
    <mergeCell ref="Y13:Y15"/>
    <mergeCell ref="I10:I11"/>
    <mergeCell ref="Y22:Y24"/>
    <mergeCell ref="V4:X4"/>
    <mergeCell ref="Z13:Z15"/>
    <mergeCell ref="Z22:Z24"/>
    <mergeCell ref="F10:F11"/>
    <mergeCell ref="E10:E11"/>
    <mergeCell ref="C4:E4"/>
    <mergeCell ref="I4:K4"/>
    <mergeCell ref="F4:H4"/>
    <mergeCell ref="L4:N4"/>
    <mergeCell ref="L10:L11"/>
    <mergeCell ref="N10:N11"/>
    <mergeCell ref="B4:B5"/>
    <mergeCell ref="O4:O5"/>
    <mergeCell ref="O22:O24"/>
    <mergeCell ref="V28:V30"/>
    <mergeCell ref="T22:T24"/>
    <mergeCell ref="O13:O15"/>
    <mergeCell ref="P13:P15"/>
    <mergeCell ref="AA28:AA30"/>
    <mergeCell ref="V22:V24"/>
    <mergeCell ref="S22:S24"/>
    <mergeCell ref="U13:U15"/>
    <mergeCell ref="U22:U24"/>
    <mergeCell ref="U28:U30"/>
    <mergeCell ref="AA13:AA15"/>
    <mergeCell ref="AA22:AA24"/>
    <mergeCell ref="W13:W15"/>
    <mergeCell ref="W22:W24"/>
    <mergeCell ref="S4:U4"/>
    <mergeCell ref="X13:X15"/>
    <mergeCell ref="Q13:Q15"/>
    <mergeCell ref="Q22:Q24"/>
    <mergeCell ref="V13:V15"/>
    <mergeCell ref="R22:R24"/>
    <mergeCell ref="R13:R15"/>
    <mergeCell ref="P4:R4"/>
    <mergeCell ref="B10:B11"/>
    <mergeCell ref="C10:C11"/>
    <mergeCell ref="S13:S15"/>
    <mergeCell ref="Y28:Y30"/>
    <mergeCell ref="W28:W30"/>
    <mergeCell ref="X28:X30"/>
    <mergeCell ref="P28:P30"/>
    <mergeCell ref="S28:S30"/>
    <mergeCell ref="O28:O30"/>
    <mergeCell ref="Y4:AA4"/>
    <mergeCell ref="O6:AA6"/>
    <mergeCell ref="O17:AA17"/>
    <mergeCell ref="O26:AA26"/>
    <mergeCell ref="B26:N26"/>
    <mergeCell ref="B17:N17"/>
    <mergeCell ref="B6:N6"/>
    <mergeCell ref="X22:X24"/>
    <mergeCell ref="H10:H11"/>
    <mergeCell ref="K10:K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7" r:id="rId1"/>
  <headerFooter>
    <oddHeader>&amp;R&amp;"Arial,Normál"&amp;10 1. melléklet a 4/2017.(V.26.)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">
      <selection activeCell="A6" sqref="A6:A35"/>
    </sheetView>
  </sheetViews>
  <sheetFormatPr defaultColWidth="9.140625" defaultRowHeight="15"/>
  <cols>
    <col min="1" max="1" width="5.7109375" style="153" customWidth="1"/>
    <col min="2" max="2" width="36.8515625" style="251" customWidth="1"/>
    <col min="3" max="5" width="15.57421875" style="251" customWidth="1"/>
    <col min="6" max="6" width="12.8515625" style="251" customWidth="1"/>
    <col min="7" max="9" width="9.140625" style="251" hidden="1" customWidth="1"/>
    <col min="10" max="16384" width="9.140625" style="251" customWidth="1"/>
  </cols>
  <sheetData>
    <row r="1" spans="1:8" s="243" customFormat="1" ht="17.25" customHeight="1">
      <c r="A1" s="354" t="s">
        <v>739</v>
      </c>
      <c r="B1" s="354"/>
      <c r="C1" s="354"/>
      <c r="D1" s="354"/>
      <c r="E1" s="354"/>
      <c r="F1" s="242"/>
      <c r="G1" s="242"/>
      <c r="H1" s="242"/>
    </row>
    <row r="2" spans="1:8" s="243" customFormat="1" ht="17.25" customHeight="1">
      <c r="A2" s="354" t="s">
        <v>740</v>
      </c>
      <c r="B2" s="354"/>
      <c r="C2" s="354"/>
      <c r="D2" s="354"/>
      <c r="E2" s="354"/>
      <c r="F2" s="242"/>
      <c r="G2" s="242"/>
      <c r="H2" s="242"/>
    </row>
    <row r="3" spans="1:8" s="243" customFormat="1" ht="17.25" customHeight="1">
      <c r="A3" s="354" t="s">
        <v>705</v>
      </c>
      <c r="B3" s="354"/>
      <c r="C3" s="354"/>
      <c r="D3" s="354"/>
      <c r="E3" s="354"/>
      <c r="F3" s="242"/>
      <c r="G3" s="242"/>
      <c r="H3" s="242"/>
    </row>
    <row r="4" spans="1:8" s="243" customFormat="1" ht="17.25" customHeight="1">
      <c r="A4" s="153"/>
      <c r="B4" s="242"/>
      <c r="C4" s="242"/>
      <c r="D4" s="242"/>
      <c r="E4" s="242"/>
      <c r="F4" s="242"/>
      <c r="G4" s="242"/>
      <c r="H4" s="242"/>
    </row>
    <row r="5" spans="1:5" s="153" customFormat="1" ht="13.5" customHeight="1">
      <c r="A5" s="155"/>
      <c r="B5" s="244" t="s">
        <v>0</v>
      </c>
      <c r="C5" s="244" t="s">
        <v>1</v>
      </c>
      <c r="D5" s="244" t="s">
        <v>2</v>
      </c>
      <c r="E5" s="244" t="s">
        <v>3</v>
      </c>
    </row>
    <row r="6" spans="1:5" s="248" customFormat="1" ht="14.25">
      <c r="A6" s="245">
        <v>1</v>
      </c>
      <c r="B6" s="246" t="s">
        <v>9</v>
      </c>
      <c r="C6" s="246" t="s">
        <v>710</v>
      </c>
      <c r="D6" s="247" t="s">
        <v>741</v>
      </c>
      <c r="E6" s="247" t="s">
        <v>712</v>
      </c>
    </row>
    <row r="7" spans="1:5" ht="15.75">
      <c r="A7" s="245">
        <v>2</v>
      </c>
      <c r="B7" s="249" t="s">
        <v>742</v>
      </c>
      <c r="C7" s="250"/>
      <c r="D7" s="250"/>
      <c r="E7" s="250"/>
    </row>
    <row r="8" spans="1:5" ht="15.75">
      <c r="A8" s="245">
        <v>3</v>
      </c>
      <c r="B8" s="249" t="s">
        <v>709</v>
      </c>
      <c r="C8" s="252"/>
      <c r="D8" s="252"/>
      <c r="E8" s="253"/>
    </row>
    <row r="9" spans="1:5" ht="15.75">
      <c r="A9" s="245">
        <v>4</v>
      </c>
      <c r="B9" s="254" t="s">
        <v>743</v>
      </c>
      <c r="C9" s="253">
        <v>131500</v>
      </c>
      <c r="D9" s="253">
        <v>126580</v>
      </c>
      <c r="E9" s="253">
        <f aca="true" t="shared" si="0" ref="E9:E16">C9-D9</f>
        <v>4920</v>
      </c>
    </row>
    <row r="10" spans="1:5" ht="15.75">
      <c r="A10" s="245">
        <v>5</v>
      </c>
      <c r="B10" s="254" t="s">
        <v>743</v>
      </c>
      <c r="C10" s="253">
        <v>131500</v>
      </c>
      <c r="D10" s="253">
        <v>126580</v>
      </c>
      <c r="E10" s="253">
        <f t="shared" si="0"/>
        <v>4920</v>
      </c>
    </row>
    <row r="11" spans="1:5" ht="15.75">
      <c r="A11" s="245">
        <v>6</v>
      </c>
      <c r="B11" s="254" t="s">
        <v>744</v>
      </c>
      <c r="C11" s="253">
        <v>120000</v>
      </c>
      <c r="D11" s="253">
        <v>107594</v>
      </c>
      <c r="E11" s="253">
        <f t="shared" si="0"/>
        <v>12406</v>
      </c>
    </row>
    <row r="12" spans="1:5" ht="15.75">
      <c r="A12" s="245">
        <v>7</v>
      </c>
      <c r="B12" s="254" t="s">
        <v>745</v>
      </c>
      <c r="C12" s="253">
        <v>1588800</v>
      </c>
      <c r="D12" s="253">
        <v>986334</v>
      </c>
      <c r="E12" s="253">
        <f t="shared" si="0"/>
        <v>602466</v>
      </c>
    </row>
    <row r="13" spans="1:5" ht="15.75">
      <c r="A13" s="245">
        <v>8</v>
      </c>
      <c r="B13" s="254" t="s">
        <v>746</v>
      </c>
      <c r="C13" s="253">
        <v>195800</v>
      </c>
      <c r="D13" s="253">
        <v>121555</v>
      </c>
      <c r="E13" s="253">
        <f t="shared" si="0"/>
        <v>74245</v>
      </c>
    </row>
    <row r="14" spans="1:5" ht="15.75">
      <c r="A14" s="245">
        <v>9</v>
      </c>
      <c r="B14" s="254" t="s">
        <v>747</v>
      </c>
      <c r="C14" s="253">
        <v>215300</v>
      </c>
      <c r="D14" s="253">
        <v>133660</v>
      </c>
      <c r="E14" s="253">
        <f t="shared" si="0"/>
        <v>81640</v>
      </c>
    </row>
    <row r="15" spans="1:5" ht="15.75">
      <c r="A15" s="245">
        <v>10</v>
      </c>
      <c r="B15" s="254" t="s">
        <v>799</v>
      </c>
      <c r="C15" s="253">
        <v>192265</v>
      </c>
      <c r="D15" s="253">
        <v>20643</v>
      </c>
      <c r="E15" s="253">
        <f t="shared" si="0"/>
        <v>171622</v>
      </c>
    </row>
    <row r="16" spans="1:5" ht="15.75">
      <c r="A16" s="245">
        <v>11</v>
      </c>
      <c r="B16" s="254" t="s">
        <v>800</v>
      </c>
      <c r="C16" s="253">
        <v>195197</v>
      </c>
      <c r="D16" s="253">
        <v>1315</v>
      </c>
      <c r="E16" s="253">
        <f t="shared" si="0"/>
        <v>193882</v>
      </c>
    </row>
    <row r="17" spans="1:5" ht="16.5">
      <c r="A17" s="245">
        <v>12</v>
      </c>
      <c r="B17" s="255" t="s">
        <v>728</v>
      </c>
      <c r="C17" s="256">
        <f>SUM(C9:C16)</f>
        <v>2770362</v>
      </c>
      <c r="D17" s="256">
        <f>SUM(D9:D16)</f>
        <v>1624261</v>
      </c>
      <c r="E17" s="256">
        <f>SUM(E9:E14)</f>
        <v>780597</v>
      </c>
    </row>
    <row r="18" spans="1:5" ht="16.5">
      <c r="A18" s="245">
        <v>13</v>
      </c>
      <c r="B18" s="257" t="s">
        <v>748</v>
      </c>
      <c r="C18" s="258"/>
      <c r="D18" s="258"/>
      <c r="E18" s="250"/>
    </row>
    <row r="19" spans="1:5" ht="15.75">
      <c r="A19" s="245">
        <v>14</v>
      </c>
      <c r="B19" s="249" t="s">
        <v>749</v>
      </c>
      <c r="C19" s="253"/>
      <c r="D19" s="253"/>
      <c r="E19" s="253"/>
    </row>
    <row r="20" spans="1:5" ht="15.75">
      <c r="A20" s="245">
        <v>15</v>
      </c>
      <c r="B20" s="259" t="s">
        <v>709</v>
      </c>
      <c r="C20" s="300"/>
      <c r="D20" s="260"/>
      <c r="E20" s="260"/>
    </row>
    <row r="21" spans="1:5" ht="15.75">
      <c r="A21" s="245">
        <v>16</v>
      </c>
      <c r="B21" s="254" t="s">
        <v>750</v>
      </c>
      <c r="C21" s="253">
        <v>124138</v>
      </c>
      <c r="D21" s="253">
        <v>124138</v>
      </c>
      <c r="E21" s="253">
        <f>C21-D21</f>
        <v>0</v>
      </c>
    </row>
    <row r="22" spans="1:5" ht="15.75">
      <c r="A22" s="245">
        <v>17</v>
      </c>
      <c r="B22" s="254" t="s">
        <v>751</v>
      </c>
      <c r="C22" s="253">
        <v>212877</v>
      </c>
      <c r="D22" s="253">
        <v>212877</v>
      </c>
      <c r="E22" s="253">
        <f>C22-D22</f>
        <v>0</v>
      </c>
    </row>
    <row r="23" spans="1:5" ht="15.75">
      <c r="A23" s="245">
        <v>18</v>
      </c>
      <c r="B23" s="254" t="s">
        <v>752</v>
      </c>
      <c r="C23" s="253">
        <v>155000</v>
      </c>
      <c r="D23" s="253">
        <v>155000</v>
      </c>
      <c r="E23" s="253">
        <f>C23-D23</f>
        <v>0</v>
      </c>
    </row>
    <row r="24" spans="1:5" ht="15.75">
      <c r="A24" s="245">
        <v>19</v>
      </c>
      <c r="B24" s="254" t="s">
        <v>753</v>
      </c>
      <c r="C24" s="253">
        <v>199000</v>
      </c>
      <c r="D24" s="253">
        <v>199000</v>
      </c>
      <c r="E24" s="253">
        <f>C24-D24</f>
        <v>0</v>
      </c>
    </row>
    <row r="25" spans="1:5" ht="15.75">
      <c r="A25" s="245">
        <v>20</v>
      </c>
      <c r="B25" s="254" t="s">
        <v>801</v>
      </c>
      <c r="C25" s="253">
        <v>110000</v>
      </c>
      <c r="D25" s="253">
        <v>110000</v>
      </c>
      <c r="E25" s="253">
        <f>C25-D25</f>
        <v>0</v>
      </c>
    </row>
    <row r="26" spans="1:5" ht="15.75">
      <c r="A26" s="245">
        <v>21</v>
      </c>
      <c r="B26" s="261" t="s">
        <v>754</v>
      </c>
      <c r="C26" s="262">
        <f>SUM(C21:C25)</f>
        <v>801015</v>
      </c>
      <c r="D26" s="262">
        <f>SUM(D21:D25)</f>
        <v>801015</v>
      </c>
      <c r="E26" s="262">
        <f>SUM(E21:E25)</f>
        <v>0</v>
      </c>
    </row>
    <row r="27" spans="1:5" ht="15.75">
      <c r="A27" s="245">
        <v>22</v>
      </c>
      <c r="B27" s="249" t="s">
        <v>742</v>
      </c>
      <c r="C27" s="252"/>
      <c r="D27" s="252"/>
      <c r="E27" s="253"/>
    </row>
    <row r="28" spans="1:5" ht="15.75">
      <c r="A28" s="245">
        <v>23</v>
      </c>
      <c r="B28" s="249" t="s">
        <v>709</v>
      </c>
      <c r="C28" s="252"/>
      <c r="D28" s="252"/>
      <c r="E28" s="253"/>
    </row>
    <row r="29" spans="1:5" ht="15.75">
      <c r="A29" s="245">
        <v>24</v>
      </c>
      <c r="B29" s="254" t="s">
        <v>755</v>
      </c>
      <c r="C29" s="253">
        <v>204300</v>
      </c>
      <c r="D29" s="253">
        <v>204300</v>
      </c>
      <c r="E29" s="253">
        <f aca="true" t="shared" si="1" ref="E29:E34">C29-D29</f>
        <v>0</v>
      </c>
    </row>
    <row r="30" spans="1:5" ht="15.75">
      <c r="A30" s="245">
        <v>25</v>
      </c>
      <c r="B30" s="254" t="s">
        <v>756</v>
      </c>
      <c r="C30" s="253">
        <v>848864</v>
      </c>
      <c r="D30" s="253">
        <v>848864</v>
      </c>
      <c r="E30" s="253">
        <f t="shared" si="1"/>
        <v>0</v>
      </c>
    </row>
    <row r="31" spans="1:5" ht="15.75">
      <c r="A31" s="245">
        <v>26</v>
      </c>
      <c r="B31" s="254" t="s">
        <v>756</v>
      </c>
      <c r="C31" s="253">
        <v>165856</v>
      </c>
      <c r="D31" s="253">
        <v>165856</v>
      </c>
      <c r="E31" s="253">
        <f t="shared" si="1"/>
        <v>0</v>
      </c>
    </row>
    <row r="32" spans="1:5" ht="15.75">
      <c r="A32" s="245">
        <v>27</v>
      </c>
      <c r="B32" s="254" t="s">
        <v>757</v>
      </c>
      <c r="C32" s="253">
        <v>207634</v>
      </c>
      <c r="D32" s="253">
        <v>207634</v>
      </c>
      <c r="E32" s="263">
        <f t="shared" si="1"/>
        <v>0</v>
      </c>
    </row>
    <row r="33" spans="1:5" ht="15.75">
      <c r="A33" s="245">
        <v>28</v>
      </c>
      <c r="B33" s="254" t="s">
        <v>758</v>
      </c>
      <c r="C33" s="253">
        <v>129687</v>
      </c>
      <c r="D33" s="253">
        <v>129687</v>
      </c>
      <c r="E33" s="253">
        <f t="shared" si="1"/>
        <v>0</v>
      </c>
    </row>
    <row r="34" spans="1:5" ht="15.75">
      <c r="A34" s="245">
        <v>29</v>
      </c>
      <c r="B34" s="254" t="s">
        <v>759</v>
      </c>
      <c r="C34" s="253">
        <v>223000</v>
      </c>
      <c r="D34" s="253">
        <v>223000</v>
      </c>
      <c r="E34" s="253">
        <f t="shared" si="1"/>
        <v>0</v>
      </c>
    </row>
    <row r="35" spans="1:5" ht="16.5">
      <c r="A35" s="245">
        <v>30</v>
      </c>
      <c r="B35" s="264" t="s">
        <v>728</v>
      </c>
      <c r="C35" s="250">
        <f>SUM(C29:C34)</f>
        <v>1779341</v>
      </c>
      <c r="D35" s="250">
        <f>SUM(D29:D34)</f>
        <v>1779341</v>
      </c>
      <c r="E35" s="250">
        <f>SUM(E29:E34)</f>
        <v>0</v>
      </c>
    </row>
  </sheetData>
  <sheetProtection/>
  <mergeCells count="3">
    <mergeCell ref="A1:E1"/>
    <mergeCell ref="A2:E2"/>
    <mergeCell ref="A3:E3"/>
  </mergeCells>
  <printOptions/>
  <pageMargins left="0.6299212598425197" right="0.6299212598425197" top="0.984251968503937" bottom="0.984251968503937" header="0.5118110236220472" footer="0.5118110236220472"/>
  <pageSetup fitToHeight="1" fitToWidth="1" horizontalDpi="600" verticalDpi="600" orientation="portrait" paperSize="9" scale="99" r:id="rId1"/>
  <headerFooter alignWithMargins="0">
    <oddHeader>&amp;R&amp;"Arial,Normál"&amp;10 3. számú kimutatás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5" sqref="A5"/>
    </sheetView>
  </sheetViews>
  <sheetFormatPr defaultColWidth="12.00390625" defaultRowHeight="15"/>
  <cols>
    <col min="1" max="1" width="5.7109375" style="153" customWidth="1"/>
    <col min="2" max="2" width="54.28125" style="267" customWidth="1"/>
    <col min="3" max="3" width="18.421875" style="267" customWidth="1"/>
    <col min="4" max="16384" width="12.00390625" style="267" customWidth="1"/>
  </cols>
  <sheetData>
    <row r="1" spans="1:9" s="243" customFormat="1" ht="17.25" customHeight="1">
      <c r="A1" s="354" t="s">
        <v>760</v>
      </c>
      <c r="B1" s="354"/>
      <c r="C1" s="354"/>
      <c r="D1" s="242"/>
      <c r="E1" s="242"/>
      <c r="F1" s="242"/>
      <c r="G1" s="242"/>
      <c r="H1" s="242"/>
      <c r="I1" s="242"/>
    </row>
    <row r="2" spans="1:9" s="243" customFormat="1" ht="17.25" customHeight="1">
      <c r="A2" s="354" t="s">
        <v>761</v>
      </c>
      <c r="B2" s="354"/>
      <c r="C2" s="354"/>
      <c r="D2" s="242"/>
      <c r="E2" s="242"/>
      <c r="F2" s="242"/>
      <c r="G2" s="242"/>
      <c r="H2" s="242"/>
      <c r="I2" s="242"/>
    </row>
    <row r="3" spans="1:9" s="243" customFormat="1" ht="17.25" customHeight="1">
      <c r="A3" s="354" t="s">
        <v>762</v>
      </c>
      <c r="B3" s="354"/>
      <c r="C3" s="354"/>
      <c r="D3" s="242"/>
      <c r="E3" s="242"/>
      <c r="F3" s="242"/>
      <c r="G3" s="242"/>
      <c r="H3" s="242"/>
      <c r="I3" s="242"/>
    </row>
    <row r="4" spans="1:9" s="243" customFormat="1" ht="17.25" customHeight="1">
      <c r="A4" s="354" t="s">
        <v>796</v>
      </c>
      <c r="B4" s="354"/>
      <c r="C4" s="354"/>
      <c r="D4" s="242"/>
      <c r="E4" s="242"/>
      <c r="F4" s="242"/>
      <c r="G4" s="242"/>
      <c r="H4" s="242"/>
      <c r="I4" s="242"/>
    </row>
    <row r="6" spans="1:3" s="153" customFormat="1" ht="13.5" customHeight="1">
      <c r="A6" s="155"/>
      <c r="B6" s="244" t="s">
        <v>0</v>
      </c>
      <c r="C6" s="244" t="s">
        <v>1</v>
      </c>
    </row>
    <row r="7" spans="1:3" s="153" customFormat="1" ht="13.5" customHeight="1">
      <c r="A7" s="245">
        <v>1</v>
      </c>
      <c r="B7" s="244" t="s">
        <v>9</v>
      </c>
      <c r="C7" s="265" t="s">
        <v>763</v>
      </c>
    </row>
    <row r="8" spans="1:3" ht="15.75">
      <c r="A8" s="245">
        <v>2</v>
      </c>
      <c r="B8" s="266" t="s">
        <v>764</v>
      </c>
      <c r="C8" s="265"/>
    </row>
    <row r="9" spans="1:3" ht="15.75">
      <c r="A9" s="245">
        <v>3</v>
      </c>
      <c r="B9" s="268" t="s">
        <v>765</v>
      </c>
      <c r="C9" s="269">
        <v>100000</v>
      </c>
    </row>
    <row r="10" spans="1:3" ht="15.75">
      <c r="A10" s="245">
        <v>4</v>
      </c>
      <c r="B10" s="270" t="s">
        <v>766</v>
      </c>
      <c r="C10" s="270">
        <f>SUM(C9)</f>
        <v>100000</v>
      </c>
    </row>
  </sheetData>
  <sheetProtection/>
  <mergeCells count="4">
    <mergeCell ref="A1:C1"/>
    <mergeCell ref="A2:C2"/>
    <mergeCell ref="A3:C3"/>
    <mergeCell ref="A4:C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4" sqref="A4"/>
    </sheetView>
  </sheetViews>
  <sheetFormatPr defaultColWidth="12.00390625" defaultRowHeight="15"/>
  <cols>
    <col min="1" max="1" width="5.7109375" style="153" customWidth="1"/>
    <col min="2" max="2" width="33.00390625" style="154" customWidth="1"/>
    <col min="3" max="3" width="15.57421875" style="154" customWidth="1"/>
    <col min="4" max="5" width="15.57421875" style="287" customWidth="1"/>
    <col min="6" max="16384" width="12.00390625" style="154" customWidth="1"/>
  </cols>
  <sheetData>
    <row r="1" spans="1:8" s="152" customFormat="1" ht="17.25" customHeight="1">
      <c r="A1" s="342" t="s">
        <v>767</v>
      </c>
      <c r="B1" s="342"/>
      <c r="C1" s="342"/>
      <c r="D1" s="342"/>
      <c r="E1" s="342"/>
      <c r="F1" s="151"/>
      <c r="G1" s="151"/>
      <c r="H1" s="151"/>
    </row>
    <row r="2" spans="1:8" s="152" customFormat="1" ht="17.25" customHeight="1">
      <c r="A2" s="342" t="s">
        <v>768</v>
      </c>
      <c r="B2" s="342"/>
      <c r="C2" s="342"/>
      <c r="D2" s="342"/>
      <c r="E2" s="342"/>
      <c r="F2" s="151"/>
      <c r="G2" s="151"/>
      <c r="H2" s="151"/>
    </row>
    <row r="3" spans="1:8" s="152" customFormat="1" ht="17.25" customHeight="1">
      <c r="A3" s="342" t="s">
        <v>796</v>
      </c>
      <c r="B3" s="342"/>
      <c r="C3" s="342"/>
      <c r="D3" s="342"/>
      <c r="E3" s="342"/>
      <c r="F3" s="151"/>
      <c r="G3" s="151"/>
      <c r="H3" s="151"/>
    </row>
    <row r="5" spans="1:5" s="153" customFormat="1" ht="18.75" customHeight="1">
      <c r="A5" s="155"/>
      <c r="B5" s="156" t="s">
        <v>0</v>
      </c>
      <c r="C5" s="156" t="s">
        <v>1</v>
      </c>
      <c r="D5" s="156" t="s">
        <v>2</v>
      </c>
      <c r="E5" s="156" t="s">
        <v>3</v>
      </c>
    </row>
    <row r="6" spans="1:5" ht="47.25">
      <c r="A6" s="157">
        <v>1</v>
      </c>
      <c r="B6" s="271" t="s">
        <v>9</v>
      </c>
      <c r="C6" s="272" t="s">
        <v>769</v>
      </c>
      <c r="D6" s="273" t="s">
        <v>770</v>
      </c>
      <c r="E6" s="273" t="s">
        <v>771</v>
      </c>
    </row>
    <row r="7" spans="1:5" ht="15.75">
      <c r="A7" s="157">
        <v>2</v>
      </c>
      <c r="B7" s="274" t="s">
        <v>772</v>
      </c>
      <c r="C7" s="275"/>
      <c r="D7" s="276"/>
      <c r="E7" s="276"/>
    </row>
    <row r="8" spans="1:5" ht="18.75">
      <c r="A8" s="157">
        <v>3</v>
      </c>
      <c r="B8" s="277" t="s">
        <v>773</v>
      </c>
      <c r="C8" s="275">
        <v>577500</v>
      </c>
      <c r="D8" s="276">
        <v>356270</v>
      </c>
      <c r="E8" s="278">
        <f>C8-D8</f>
        <v>221230</v>
      </c>
    </row>
    <row r="9" spans="1:5" ht="18.75">
      <c r="A9" s="157">
        <v>4</v>
      </c>
      <c r="B9" s="277" t="s">
        <v>774</v>
      </c>
      <c r="C9" s="275">
        <v>6070</v>
      </c>
      <c r="D9" s="276">
        <v>0</v>
      </c>
      <c r="E9" s="278">
        <f>C9-D9</f>
        <v>6070</v>
      </c>
    </row>
    <row r="10" spans="1:5" s="280" customFormat="1" ht="18.75">
      <c r="A10" s="157">
        <v>5</v>
      </c>
      <c r="B10" s="277" t="s">
        <v>775</v>
      </c>
      <c r="C10" s="275">
        <v>17112</v>
      </c>
      <c r="D10" s="279">
        <v>11809</v>
      </c>
      <c r="E10" s="278">
        <f>C10-D10</f>
        <v>5303</v>
      </c>
    </row>
    <row r="11" spans="1:5" s="283" customFormat="1" ht="15.75">
      <c r="A11" s="157">
        <v>6</v>
      </c>
      <c r="B11" s="281" t="s">
        <v>776</v>
      </c>
      <c r="C11" s="282">
        <f>SUM(C8,C9,C10)</f>
        <v>600682</v>
      </c>
      <c r="D11" s="282">
        <f>SUM(D8,D9,D10)</f>
        <v>368079</v>
      </c>
      <c r="E11" s="282">
        <f>SUM(E8,E9,E10)</f>
        <v>232603</v>
      </c>
    </row>
    <row r="12" spans="1:5" ht="15.75">
      <c r="A12" s="157">
        <v>7</v>
      </c>
      <c r="B12" s="284" t="s">
        <v>777</v>
      </c>
      <c r="C12" s="285">
        <v>32800</v>
      </c>
      <c r="D12" s="285">
        <v>0</v>
      </c>
      <c r="E12" s="285">
        <v>0</v>
      </c>
    </row>
    <row r="13" spans="1:5" ht="31.5">
      <c r="A13" s="157">
        <v>8</v>
      </c>
      <c r="B13" s="281" t="s">
        <v>778</v>
      </c>
      <c r="C13" s="286">
        <f>SUM(C12:C12)</f>
        <v>32800</v>
      </c>
      <c r="D13" s="286">
        <f>SUM(D12:D12)</f>
        <v>0</v>
      </c>
      <c r="E13" s="286">
        <f>SUM(E12:E12)</f>
        <v>0</v>
      </c>
    </row>
    <row r="14" spans="1:5" ht="15.75">
      <c r="A14" s="157">
        <v>9</v>
      </c>
      <c r="B14" s="281" t="s">
        <v>779</v>
      </c>
      <c r="C14" s="286">
        <v>0</v>
      </c>
      <c r="D14" s="286">
        <v>0</v>
      </c>
      <c r="E14" s="286">
        <v>0</v>
      </c>
    </row>
    <row r="15" spans="1:5" ht="15.75">
      <c r="A15" s="157">
        <v>10</v>
      </c>
      <c r="B15" s="282" t="s">
        <v>780</v>
      </c>
      <c r="C15" s="286">
        <f>SUM(C11,C13,C14)</f>
        <v>633482</v>
      </c>
      <c r="D15" s="286">
        <f>SUM(D11,D13,D14)</f>
        <v>368079</v>
      </c>
      <c r="E15" s="286">
        <f>SUM(E11,E13,E14)</f>
        <v>232603</v>
      </c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12" sqref="D12"/>
    </sheetView>
  </sheetViews>
  <sheetFormatPr defaultColWidth="11.8515625" defaultRowHeight="15"/>
  <cols>
    <col min="1" max="1" width="5.7109375" style="153" customWidth="1"/>
    <col min="2" max="2" width="32.00390625" style="291" customWidth="1"/>
    <col min="3" max="3" width="24.140625" style="291" customWidth="1"/>
    <col min="4" max="4" width="24.00390625" style="291" customWidth="1"/>
    <col min="5" max="16384" width="11.8515625" style="291" customWidth="1"/>
  </cols>
  <sheetData>
    <row r="1" spans="1:7" s="152" customFormat="1" ht="17.25" customHeight="1">
      <c r="A1" s="342" t="s">
        <v>781</v>
      </c>
      <c r="B1" s="342"/>
      <c r="C1" s="342"/>
      <c r="D1" s="342"/>
      <c r="E1" s="151"/>
      <c r="F1" s="151"/>
      <c r="G1" s="151"/>
    </row>
    <row r="2" spans="1:7" s="152" customFormat="1" ht="17.25" customHeight="1">
      <c r="A2" s="342" t="s">
        <v>782</v>
      </c>
      <c r="B2" s="342"/>
      <c r="C2" s="342"/>
      <c r="D2" s="342"/>
      <c r="E2" s="151"/>
      <c r="F2" s="151"/>
      <c r="G2" s="151"/>
    </row>
    <row r="3" spans="1:7" s="152" customFormat="1" ht="17.25" customHeight="1">
      <c r="A3" s="355" t="s">
        <v>783</v>
      </c>
      <c r="B3" s="355"/>
      <c r="C3" s="355"/>
      <c r="D3" s="355"/>
      <c r="E3" s="151"/>
      <c r="F3" s="151"/>
      <c r="G3" s="151"/>
    </row>
    <row r="5" spans="1:4" s="153" customFormat="1" ht="16.5" customHeight="1">
      <c r="A5" s="155"/>
      <c r="B5" s="156" t="s">
        <v>0</v>
      </c>
      <c r="C5" s="156" t="s">
        <v>1</v>
      </c>
      <c r="D5" s="156" t="s">
        <v>2</v>
      </c>
    </row>
    <row r="6" spans="1:4" ht="16.5">
      <c r="A6" s="157">
        <v>1</v>
      </c>
      <c r="B6" s="288" t="s">
        <v>9</v>
      </c>
      <c r="C6" s="289" t="s">
        <v>797</v>
      </c>
      <c r="D6" s="290" t="s">
        <v>798</v>
      </c>
    </row>
    <row r="7" spans="1:4" ht="16.5" customHeight="1">
      <c r="A7" s="157">
        <v>2</v>
      </c>
      <c r="B7" s="288" t="s">
        <v>784</v>
      </c>
      <c r="C7" s="292">
        <v>0</v>
      </c>
      <c r="D7" s="292">
        <v>0</v>
      </c>
    </row>
    <row r="8" spans="1:4" s="295" customFormat="1" ht="47.25" customHeight="1">
      <c r="A8" s="157">
        <v>3</v>
      </c>
      <c r="B8" s="293" t="s">
        <v>785</v>
      </c>
      <c r="C8" s="294">
        <f>SUM(C7:C7)</f>
        <v>0</v>
      </c>
      <c r="D8" s="294">
        <f>SUM(D7:D7)</f>
        <v>0</v>
      </c>
    </row>
    <row r="9" spans="1:4" ht="33">
      <c r="A9" s="157">
        <v>4</v>
      </c>
      <c r="B9" s="296" t="s">
        <v>786</v>
      </c>
      <c r="C9" s="292">
        <v>463686</v>
      </c>
      <c r="D9" s="292">
        <v>0</v>
      </c>
    </row>
    <row r="10" spans="1:4" s="295" customFormat="1" ht="49.5">
      <c r="A10" s="157">
        <v>5</v>
      </c>
      <c r="B10" s="293" t="s">
        <v>787</v>
      </c>
      <c r="C10" s="294">
        <f>SUM(C9:C9)</f>
        <v>463686</v>
      </c>
      <c r="D10" s="294">
        <f>SUM(D9:D9)</f>
        <v>0</v>
      </c>
    </row>
    <row r="11" spans="1:4" s="295" customFormat="1" ht="18">
      <c r="A11" s="157">
        <v>6</v>
      </c>
      <c r="B11" s="297" t="s">
        <v>788</v>
      </c>
      <c r="C11" s="294">
        <v>38066</v>
      </c>
      <c r="D11" s="294">
        <v>34378</v>
      </c>
    </row>
    <row r="12" spans="1:4" s="295" customFormat="1" ht="33">
      <c r="A12" s="157">
        <v>7</v>
      </c>
      <c r="B12" s="293" t="s">
        <v>789</v>
      </c>
      <c r="C12" s="294">
        <v>0</v>
      </c>
      <c r="D12" s="294">
        <v>0</v>
      </c>
    </row>
    <row r="13" spans="1:4" s="295" customFormat="1" ht="18">
      <c r="A13" s="157">
        <v>8</v>
      </c>
      <c r="B13" s="298" t="s">
        <v>790</v>
      </c>
      <c r="C13" s="299">
        <f>SUM(C8,C10,C11)</f>
        <v>501752</v>
      </c>
      <c r="D13" s="299">
        <f>SUM(D8,D10,D11)</f>
        <v>34378</v>
      </c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6">
      <selection activeCell="E4" sqref="E4"/>
    </sheetView>
  </sheetViews>
  <sheetFormatPr defaultColWidth="9.140625" defaultRowHeight="15"/>
  <cols>
    <col min="1" max="1" width="4.57421875" style="153" customWidth="1"/>
    <col min="2" max="2" width="43.00390625" style="217" customWidth="1"/>
    <col min="3" max="3" width="15.8515625" style="217" customWidth="1"/>
    <col min="4" max="4" width="18.8515625" style="217" customWidth="1"/>
    <col min="5" max="5" width="18.421875" style="217" customWidth="1"/>
    <col min="6" max="6" width="19.140625" style="217" customWidth="1"/>
    <col min="7" max="7" width="17.421875" style="217" customWidth="1"/>
    <col min="8" max="8" width="18.28125" style="217" customWidth="1"/>
    <col min="9" max="16384" width="9.140625" style="217" customWidth="1"/>
  </cols>
  <sheetData>
    <row r="1" spans="1:8" s="192" customFormat="1" ht="17.25" customHeight="1">
      <c r="A1" s="356" t="s">
        <v>693</v>
      </c>
      <c r="B1" s="356"/>
      <c r="C1" s="356"/>
      <c r="D1" s="356"/>
      <c r="E1" s="356"/>
      <c r="F1" s="356"/>
      <c r="G1" s="356"/>
      <c r="H1" s="356"/>
    </row>
    <row r="2" spans="1:2" s="154" customFormat="1" ht="18.75" customHeight="1">
      <c r="A2" s="153"/>
      <c r="B2" s="193"/>
    </row>
    <row r="3" spans="1:8" s="196" customFormat="1" ht="15.75">
      <c r="A3" s="194"/>
      <c r="B3" s="195" t="s">
        <v>0</v>
      </c>
      <c r="C3" s="195" t="s">
        <v>1</v>
      </c>
      <c r="D3" s="195" t="s">
        <v>2</v>
      </c>
      <c r="E3" s="195" t="s">
        <v>3</v>
      </c>
      <c r="F3" s="195" t="s">
        <v>6</v>
      </c>
      <c r="G3" s="195" t="s">
        <v>45</v>
      </c>
      <c r="H3" s="195" t="s">
        <v>46</v>
      </c>
    </row>
    <row r="4" spans="1:8" s="200" customFormat="1" ht="42.75">
      <c r="A4" s="197">
        <v>1</v>
      </c>
      <c r="B4" s="198" t="s">
        <v>9</v>
      </c>
      <c r="C4" s="199" t="s">
        <v>661</v>
      </c>
      <c r="D4" s="199" t="s">
        <v>662</v>
      </c>
      <c r="E4" s="199" t="s">
        <v>663</v>
      </c>
      <c r="F4" s="199" t="s">
        <v>664</v>
      </c>
      <c r="G4" s="199" t="s">
        <v>665</v>
      </c>
      <c r="H4" s="198" t="s">
        <v>666</v>
      </c>
    </row>
    <row r="5" spans="1:8" s="203" customFormat="1" ht="19.5" customHeight="1">
      <c r="A5" s="197">
        <v>2</v>
      </c>
      <c r="B5" s="201" t="s">
        <v>667</v>
      </c>
      <c r="C5" s="201">
        <v>2404052</v>
      </c>
      <c r="D5" s="201">
        <v>121244138</v>
      </c>
      <c r="E5" s="201">
        <v>6452323</v>
      </c>
      <c r="F5" s="201"/>
      <c r="G5" s="201">
        <v>0</v>
      </c>
      <c r="H5" s="202">
        <f aca="true" t="shared" si="0" ref="H5:H20">SUM(C5:G5)</f>
        <v>130100513</v>
      </c>
    </row>
    <row r="6" spans="1:8" s="207" customFormat="1" ht="25.5" customHeight="1">
      <c r="A6" s="197">
        <v>3</v>
      </c>
      <c r="B6" s="204" t="s">
        <v>668</v>
      </c>
      <c r="C6" s="205"/>
      <c r="D6" s="206"/>
      <c r="E6" s="206"/>
      <c r="F6" s="205"/>
      <c r="G6" s="206"/>
      <c r="H6" s="205">
        <f t="shared" si="0"/>
        <v>0</v>
      </c>
    </row>
    <row r="7" spans="1:8" s="207" customFormat="1" ht="19.5" customHeight="1">
      <c r="A7" s="197">
        <v>4</v>
      </c>
      <c r="B7" s="205" t="s">
        <v>669</v>
      </c>
      <c r="C7" s="206"/>
      <c r="D7" s="206"/>
      <c r="E7" s="206"/>
      <c r="F7" s="208"/>
      <c r="G7" s="206"/>
      <c r="H7" s="205">
        <f t="shared" si="0"/>
        <v>0</v>
      </c>
    </row>
    <row r="8" spans="1:8" s="212" customFormat="1" ht="19.5" customHeight="1">
      <c r="A8" s="197">
        <v>5</v>
      </c>
      <c r="B8" s="209" t="s">
        <v>695</v>
      </c>
      <c r="C8" s="210"/>
      <c r="D8" s="210"/>
      <c r="E8" s="210">
        <v>1173530</v>
      </c>
      <c r="F8" s="210"/>
      <c r="G8" s="210"/>
      <c r="H8" s="211">
        <f t="shared" si="0"/>
        <v>1173530</v>
      </c>
    </row>
    <row r="9" spans="1:8" s="212" customFormat="1" ht="19.5" customHeight="1">
      <c r="A9" s="197">
        <v>6</v>
      </c>
      <c r="B9" s="213" t="s">
        <v>696</v>
      </c>
      <c r="C9" s="210"/>
      <c r="D9" s="210"/>
      <c r="E9" s="210">
        <v>247291</v>
      </c>
      <c r="F9" s="210"/>
      <c r="G9" s="210"/>
      <c r="H9" s="211">
        <f t="shared" si="0"/>
        <v>247291</v>
      </c>
    </row>
    <row r="10" spans="1:8" s="212" customFormat="1" ht="19.5" customHeight="1">
      <c r="A10" s="197">
        <v>7</v>
      </c>
      <c r="B10" s="213" t="s">
        <v>697</v>
      </c>
      <c r="C10" s="210"/>
      <c r="D10" s="210"/>
      <c r="E10" s="210">
        <v>89000</v>
      </c>
      <c r="F10" s="210"/>
      <c r="G10" s="210"/>
      <c r="H10" s="211">
        <f t="shared" si="0"/>
        <v>89000</v>
      </c>
    </row>
    <row r="11" spans="1:8" s="212" customFormat="1" ht="19.5" customHeight="1">
      <c r="A11" s="197">
        <v>8</v>
      </c>
      <c r="B11" s="209" t="s">
        <v>698</v>
      </c>
      <c r="C11" s="210"/>
      <c r="D11" s="210"/>
      <c r="E11" s="209">
        <v>110000</v>
      </c>
      <c r="F11" s="210"/>
      <c r="G11" s="210"/>
      <c r="H11" s="211">
        <f t="shared" si="0"/>
        <v>110000</v>
      </c>
    </row>
    <row r="12" spans="1:8" s="212" customFormat="1" ht="19.5" customHeight="1">
      <c r="A12" s="197">
        <v>9</v>
      </c>
      <c r="B12" s="209" t="s">
        <v>670</v>
      </c>
      <c r="C12" s="210"/>
      <c r="D12" s="210">
        <v>3799</v>
      </c>
      <c r="E12" s="209"/>
      <c r="F12" s="210"/>
      <c r="G12" s="210"/>
      <c r="H12" s="211">
        <f t="shared" si="0"/>
        <v>3799</v>
      </c>
    </row>
    <row r="13" spans="1:8" s="207" customFormat="1" ht="19.5" customHeight="1">
      <c r="A13" s="197">
        <v>10</v>
      </c>
      <c r="B13" s="209" t="s">
        <v>699</v>
      </c>
      <c r="C13" s="210"/>
      <c r="D13" s="210">
        <v>1321133</v>
      </c>
      <c r="E13" s="209"/>
      <c r="F13" s="210"/>
      <c r="G13" s="210"/>
      <c r="H13" s="211"/>
    </row>
    <row r="14" spans="1:8" s="207" customFormat="1" ht="19.5" customHeight="1">
      <c r="A14" s="197">
        <v>11</v>
      </c>
      <c r="B14" s="205" t="s">
        <v>671</v>
      </c>
      <c r="C14" s="206"/>
      <c r="D14" s="208">
        <f>SUM(D8:D13)</f>
        <v>1324932</v>
      </c>
      <c r="E14" s="208">
        <f>SUM(E8:E12)</f>
        <v>1619821</v>
      </c>
      <c r="F14" s="206"/>
      <c r="G14" s="206"/>
      <c r="H14" s="205">
        <f t="shared" si="0"/>
        <v>2944753</v>
      </c>
    </row>
    <row r="15" spans="1:8" s="207" customFormat="1" ht="27.75" customHeight="1">
      <c r="A15" s="197">
        <v>12</v>
      </c>
      <c r="B15" s="205" t="s">
        <v>672</v>
      </c>
      <c r="C15" s="208"/>
      <c r="D15" s="208">
        <v>0</v>
      </c>
      <c r="E15" s="208"/>
      <c r="F15" s="208"/>
      <c r="G15" s="206"/>
      <c r="H15" s="205">
        <f t="shared" si="0"/>
        <v>0</v>
      </c>
    </row>
    <row r="16" spans="1:8" s="212" customFormat="1" ht="27.75" customHeight="1">
      <c r="A16" s="197">
        <v>13</v>
      </c>
      <c r="B16" s="204" t="s">
        <v>673</v>
      </c>
      <c r="C16" s="205"/>
      <c r="D16" s="205"/>
      <c r="E16" s="205"/>
      <c r="F16" s="205"/>
      <c r="G16" s="206"/>
      <c r="H16" s="205">
        <f t="shared" si="0"/>
        <v>0</v>
      </c>
    </row>
    <row r="17" spans="1:8" s="212" customFormat="1" ht="27.75" customHeight="1">
      <c r="A17" s="197">
        <v>14</v>
      </c>
      <c r="B17" s="213" t="s">
        <v>674</v>
      </c>
      <c r="C17" s="211"/>
      <c r="D17" s="211"/>
      <c r="E17" s="211">
        <v>383000</v>
      </c>
      <c r="F17" s="211"/>
      <c r="G17" s="214"/>
      <c r="H17" s="211">
        <f t="shared" si="0"/>
        <v>383000</v>
      </c>
    </row>
    <row r="18" spans="1:8" s="207" customFormat="1" ht="19.5" customHeight="1">
      <c r="A18" s="197">
        <v>15</v>
      </c>
      <c r="B18" s="220" t="s">
        <v>700</v>
      </c>
      <c r="C18" s="210"/>
      <c r="D18" s="210"/>
      <c r="E18" s="210">
        <v>192265</v>
      </c>
      <c r="F18" s="211"/>
      <c r="G18" s="214"/>
      <c r="H18" s="211"/>
    </row>
    <row r="19" spans="1:8" s="207" customFormat="1" ht="19.5" customHeight="1">
      <c r="A19" s="197">
        <v>16</v>
      </c>
      <c r="B19" s="220" t="s">
        <v>701</v>
      </c>
      <c r="C19" s="210"/>
      <c r="D19" s="210"/>
      <c r="E19" s="210">
        <v>9842</v>
      </c>
      <c r="F19" s="211"/>
      <c r="G19" s="214"/>
      <c r="H19" s="211"/>
    </row>
    <row r="20" spans="1:8" s="215" customFormat="1" ht="19.5" customHeight="1">
      <c r="A20" s="197">
        <v>17</v>
      </c>
      <c r="B20" s="205" t="s">
        <v>675</v>
      </c>
      <c r="C20" s="205"/>
      <c r="D20" s="205">
        <f>SUM(D17:D17)</f>
        <v>0</v>
      </c>
      <c r="E20" s="205">
        <f>SUM(E17:E19)</f>
        <v>585107</v>
      </c>
      <c r="F20" s="205">
        <f>SUM(F17:F17)</f>
        <v>0</v>
      </c>
      <c r="G20" s="205">
        <f>SUM(G17:G17)</f>
        <v>0</v>
      </c>
      <c r="H20" s="205">
        <f t="shared" si="0"/>
        <v>585107</v>
      </c>
    </row>
    <row r="21" spans="1:8" s="215" customFormat="1" ht="19.5" customHeight="1">
      <c r="A21" s="197">
        <v>18</v>
      </c>
      <c r="B21" s="202" t="s">
        <v>676</v>
      </c>
      <c r="C21" s="202">
        <f>SUM(C6,C15,C16,C20)</f>
        <v>0</v>
      </c>
      <c r="D21" s="202">
        <f>SUM(D14,D15,D16,D20)</f>
        <v>1324932</v>
      </c>
      <c r="E21" s="202">
        <f>SUM(E14,E15,E16,E20)</f>
        <v>2204928</v>
      </c>
      <c r="F21" s="202"/>
      <c r="G21" s="202">
        <f>SUM(G14,G15,G16,G20)</f>
        <v>0</v>
      </c>
      <c r="H21" s="202">
        <f>SUM(H6,H7,H14,H15,H16,H20)</f>
        <v>3529860</v>
      </c>
    </row>
    <row r="22" spans="1:8" s="207" customFormat="1" ht="19.5" customHeight="1">
      <c r="A22" s="197">
        <v>19</v>
      </c>
      <c r="B22" s="221" t="s">
        <v>702</v>
      </c>
      <c r="C22" s="221"/>
      <c r="D22" s="221"/>
      <c r="E22" s="221">
        <v>32547</v>
      </c>
      <c r="F22" s="202"/>
      <c r="G22" s="202"/>
      <c r="H22" s="202"/>
    </row>
    <row r="23" spans="1:8" s="207" customFormat="1" ht="19.5" customHeight="1">
      <c r="A23" s="197">
        <v>20</v>
      </c>
      <c r="B23" s="205" t="s">
        <v>677</v>
      </c>
      <c r="C23" s="205"/>
      <c r="D23" s="205">
        <v>0</v>
      </c>
      <c r="E23" s="205">
        <f>E22</f>
        <v>32547</v>
      </c>
      <c r="F23" s="206"/>
      <c r="G23" s="206"/>
      <c r="H23" s="205">
        <f aca="true" t="shared" si="1" ref="H23:H29">SUM(C23:G23)</f>
        <v>32547</v>
      </c>
    </row>
    <row r="24" spans="1:8" ht="27.75" customHeight="1">
      <c r="A24" s="197">
        <v>21</v>
      </c>
      <c r="B24" s="211" t="s">
        <v>703</v>
      </c>
      <c r="C24" s="211"/>
      <c r="D24" s="211"/>
      <c r="E24" s="211">
        <v>186500</v>
      </c>
      <c r="F24" s="206"/>
      <c r="G24" s="206"/>
      <c r="H24" s="205"/>
    </row>
    <row r="25" spans="1:8" ht="27.75" customHeight="1">
      <c r="A25" s="197">
        <v>22</v>
      </c>
      <c r="B25" s="205" t="s">
        <v>678</v>
      </c>
      <c r="C25" s="205"/>
      <c r="D25" s="205"/>
      <c r="E25" s="205">
        <f>E24</f>
        <v>186500</v>
      </c>
      <c r="F25" s="205"/>
      <c r="G25" s="205"/>
      <c r="H25" s="205">
        <f t="shared" si="1"/>
        <v>186500</v>
      </c>
    </row>
    <row r="26" spans="1:8" ht="27.75" customHeight="1">
      <c r="A26" s="197">
        <v>23</v>
      </c>
      <c r="B26" s="216" t="s">
        <v>679</v>
      </c>
      <c r="C26" s="216"/>
      <c r="D26" s="216"/>
      <c r="E26" s="216"/>
      <c r="F26" s="216"/>
      <c r="G26" s="206"/>
      <c r="H26" s="216">
        <f t="shared" si="1"/>
        <v>0</v>
      </c>
    </row>
    <row r="27" spans="1:8" s="203" customFormat="1" ht="30" customHeight="1">
      <c r="A27" s="197">
        <v>24</v>
      </c>
      <c r="B27" s="218" t="s">
        <v>680</v>
      </c>
      <c r="C27" s="216"/>
      <c r="D27" s="216"/>
      <c r="E27" s="216"/>
      <c r="F27" s="216"/>
      <c r="G27" s="206"/>
      <c r="H27" s="216">
        <f t="shared" si="1"/>
        <v>0</v>
      </c>
    </row>
    <row r="28" spans="1:8" s="203" customFormat="1" ht="19.5" customHeight="1">
      <c r="A28" s="197">
        <v>25</v>
      </c>
      <c r="B28" s="218" t="s">
        <v>681</v>
      </c>
      <c r="C28" s="216"/>
      <c r="D28" s="216"/>
      <c r="E28" s="216">
        <v>383000</v>
      </c>
      <c r="F28" s="216"/>
      <c r="G28" s="206"/>
      <c r="H28" s="216">
        <f t="shared" si="1"/>
        <v>383000</v>
      </c>
    </row>
    <row r="29" spans="1:8" s="203" customFormat="1" ht="19.5" customHeight="1">
      <c r="A29" s="197">
        <v>26</v>
      </c>
      <c r="B29" s="219" t="s">
        <v>682</v>
      </c>
      <c r="C29" s="219"/>
      <c r="D29" s="219">
        <f>SUM(D28:D28)</f>
        <v>0</v>
      </c>
      <c r="E29" s="219">
        <f>SUM(E28:E28)</f>
        <v>383000</v>
      </c>
      <c r="F29" s="219"/>
      <c r="G29" s="219"/>
      <c r="H29" s="219">
        <f t="shared" si="1"/>
        <v>383000</v>
      </c>
    </row>
    <row r="30" spans="1:8" s="203" customFormat="1" ht="19.5" customHeight="1">
      <c r="A30" s="197">
        <v>27</v>
      </c>
      <c r="B30" s="219" t="s">
        <v>683</v>
      </c>
      <c r="C30" s="219">
        <f>SUM(C29)</f>
        <v>0</v>
      </c>
      <c r="D30" s="219">
        <f>SUM(D23,D25,D26,D27,D29)</f>
        <v>0</v>
      </c>
      <c r="E30" s="219">
        <f>SUM(E23,E25,E26,E27,E29)</f>
        <v>602047</v>
      </c>
      <c r="F30" s="219">
        <f>SUM(F23,F25,F26,F27,F29)</f>
        <v>0</v>
      </c>
      <c r="G30" s="219">
        <f>SUM(G23,G25,G26,G27,G29)</f>
        <v>0</v>
      </c>
      <c r="H30" s="219">
        <f>SUM(H23,H25,H26,H27,H29)</f>
        <v>602047</v>
      </c>
    </row>
    <row r="31" spans="1:8" ht="19.5" customHeight="1">
      <c r="A31" s="197">
        <v>28</v>
      </c>
      <c r="B31" s="201" t="s">
        <v>684</v>
      </c>
      <c r="C31" s="201">
        <f>C5+C21-C30</f>
        <v>2404052</v>
      </c>
      <c r="D31" s="201">
        <f>D5+D21-D30</f>
        <v>122569070</v>
      </c>
      <c r="E31" s="201">
        <f>E5+E21-E30</f>
        <v>8055204</v>
      </c>
      <c r="F31" s="201"/>
      <c r="G31" s="201">
        <f>G5+G21-G30</f>
        <v>0</v>
      </c>
      <c r="H31" s="201">
        <f>H5+H21-H30</f>
        <v>133028326</v>
      </c>
    </row>
    <row r="32" spans="1:8" ht="19.5" customHeight="1">
      <c r="A32" s="197">
        <v>29</v>
      </c>
      <c r="B32" s="201" t="s">
        <v>685</v>
      </c>
      <c r="C32" s="201">
        <v>2404052</v>
      </c>
      <c r="D32" s="201">
        <v>24735004</v>
      </c>
      <c r="E32" s="201">
        <v>5381740</v>
      </c>
      <c r="F32" s="206"/>
      <c r="G32" s="201">
        <v>0</v>
      </c>
      <c r="H32" s="201">
        <f aca="true" t="shared" si="2" ref="H32:H39">SUM(C32:G32)</f>
        <v>32520796</v>
      </c>
    </row>
    <row r="33" spans="1:8" ht="19.5" customHeight="1">
      <c r="A33" s="197">
        <v>30</v>
      </c>
      <c r="B33" s="216" t="s">
        <v>686</v>
      </c>
      <c r="C33" s="216"/>
      <c r="D33" s="216">
        <v>2055675</v>
      </c>
      <c r="E33" s="216">
        <v>1768656</v>
      </c>
      <c r="F33" s="206"/>
      <c r="G33" s="216"/>
      <c r="H33" s="216">
        <f t="shared" si="2"/>
        <v>3824331</v>
      </c>
    </row>
    <row r="34" spans="1:8" ht="19.5" customHeight="1">
      <c r="A34" s="197">
        <v>31</v>
      </c>
      <c r="B34" s="216" t="s">
        <v>687</v>
      </c>
      <c r="C34" s="216"/>
      <c r="D34" s="216"/>
      <c r="E34" s="216">
        <v>219047</v>
      </c>
      <c r="F34" s="206"/>
      <c r="G34" s="216"/>
      <c r="H34" s="216">
        <f t="shared" si="2"/>
        <v>219047</v>
      </c>
    </row>
    <row r="35" spans="1:8" s="203" customFormat="1" ht="19.5" customHeight="1">
      <c r="A35" s="197">
        <v>32</v>
      </c>
      <c r="B35" s="216" t="s">
        <v>688</v>
      </c>
      <c r="C35" s="216"/>
      <c r="D35" s="216"/>
      <c r="E35" s="216"/>
      <c r="F35" s="216"/>
      <c r="G35" s="216"/>
      <c r="H35" s="216">
        <f t="shared" si="2"/>
        <v>0</v>
      </c>
    </row>
    <row r="36" spans="1:8" s="203" customFormat="1" ht="19.5" customHeight="1">
      <c r="A36" s="197">
        <v>33</v>
      </c>
      <c r="B36" s="216" t="s">
        <v>689</v>
      </c>
      <c r="C36" s="216"/>
      <c r="D36" s="216"/>
      <c r="E36" s="216"/>
      <c r="F36" s="216"/>
      <c r="G36" s="216"/>
      <c r="H36" s="216">
        <f t="shared" si="2"/>
        <v>0</v>
      </c>
    </row>
    <row r="37" spans="1:8" ht="19.5" customHeight="1">
      <c r="A37" s="197">
        <v>34</v>
      </c>
      <c r="B37" s="201" t="s">
        <v>690</v>
      </c>
      <c r="C37" s="201">
        <f>C32+C33-C34</f>
        <v>2404052</v>
      </c>
      <c r="D37" s="201">
        <f>D32+D33-D34</f>
        <v>26790679</v>
      </c>
      <c r="E37" s="201">
        <f>E32+E33-E34</f>
        <v>6931349</v>
      </c>
      <c r="F37" s="201">
        <f>F32+F33-F34</f>
        <v>0</v>
      </c>
      <c r="G37" s="201">
        <f>G32+G33-G34</f>
        <v>0</v>
      </c>
      <c r="H37" s="201">
        <f t="shared" si="2"/>
        <v>36126080</v>
      </c>
    </row>
    <row r="38" spans="1:8" ht="12.75">
      <c r="A38" s="197">
        <v>35</v>
      </c>
      <c r="B38" s="201" t="s">
        <v>691</v>
      </c>
      <c r="C38" s="201">
        <f>C31-C37</f>
        <v>0</v>
      </c>
      <c r="D38" s="201">
        <f>D31-D37</f>
        <v>95778391</v>
      </c>
      <c r="E38" s="201">
        <f>E31-E37</f>
        <v>1123855</v>
      </c>
      <c r="F38" s="201">
        <f>F31-F37</f>
        <v>0</v>
      </c>
      <c r="G38" s="201">
        <f>G31-G37</f>
        <v>0</v>
      </c>
      <c r="H38" s="201">
        <f t="shared" si="2"/>
        <v>96902246</v>
      </c>
    </row>
    <row r="39" spans="1:8" ht="12.75">
      <c r="A39" s="197">
        <v>36</v>
      </c>
      <c r="B39" s="216" t="s">
        <v>692</v>
      </c>
      <c r="C39" s="216">
        <v>2404052</v>
      </c>
      <c r="D39" s="216">
        <v>338</v>
      </c>
      <c r="E39" s="216">
        <v>5667842</v>
      </c>
      <c r="F39" s="216">
        <v>0</v>
      </c>
      <c r="G39" s="216">
        <v>0</v>
      </c>
      <c r="H39" s="216">
        <f t="shared" si="2"/>
        <v>8072232</v>
      </c>
    </row>
  </sheetData>
  <sheetProtection/>
  <mergeCells count="1">
    <mergeCell ref="A1:H1"/>
  </mergeCells>
  <printOptions/>
  <pageMargins left="0.4330708661417323" right="0.4330708661417323" top="0.6692913385826772" bottom="0.7086614173228347" header="0.15748031496062992" footer="0.5118110236220472"/>
  <pageSetup horizontalDpi="600" verticalDpi="600" orientation="landscape" paperSize="9" scale="87" r:id="rId1"/>
  <headerFooter alignWithMargins="0">
    <oddHeader>&amp;R&amp;"Arial,Normál"&amp;10 3. számú kimutatás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17" sqref="B17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315" t="s">
        <v>624</v>
      </c>
      <c r="B1" s="315"/>
      <c r="C1" s="315"/>
      <c r="D1" s="315"/>
      <c r="E1" s="315"/>
    </row>
    <row r="2" spans="1:5" s="2" customFormat="1" ht="15.75">
      <c r="A2" s="315" t="s">
        <v>793</v>
      </c>
      <c r="B2" s="315"/>
      <c r="C2" s="315"/>
      <c r="D2" s="315"/>
      <c r="E2" s="315"/>
    </row>
    <row r="3" s="2" customFormat="1" ht="15.75"/>
    <row r="4" spans="1:5" s="11" customFormat="1" ht="15.75">
      <c r="A4" s="187"/>
      <c r="B4" s="187" t="s">
        <v>0</v>
      </c>
      <c r="C4" s="187" t="s">
        <v>1</v>
      </c>
      <c r="D4" s="187" t="s">
        <v>2</v>
      </c>
      <c r="E4" s="187" t="s">
        <v>3</v>
      </c>
    </row>
    <row r="5" spans="1:5" s="11" customFormat="1" ht="15.75">
      <c r="A5" s="187">
        <v>1</v>
      </c>
      <c r="B5" s="86" t="s">
        <v>9</v>
      </c>
      <c r="C5" s="188">
        <v>42369</v>
      </c>
      <c r="D5" s="188" t="s">
        <v>795</v>
      </c>
      <c r="E5" s="188">
        <v>42735</v>
      </c>
    </row>
    <row r="6" spans="1:5" s="11" customFormat="1" ht="15.75">
      <c r="A6" s="187">
        <v>2</v>
      </c>
      <c r="B6" s="190" t="s">
        <v>765</v>
      </c>
      <c r="C6" s="142"/>
      <c r="D6" s="142"/>
      <c r="E6" s="142"/>
    </row>
    <row r="7" spans="1:5" s="11" customFormat="1" ht="15.75">
      <c r="A7" s="187">
        <v>3</v>
      </c>
      <c r="B7" s="189" t="s">
        <v>791</v>
      </c>
      <c r="C7" s="142">
        <v>100000</v>
      </c>
      <c r="D7" s="142"/>
      <c r="E7" s="142"/>
    </row>
    <row r="8" spans="1:5" s="11" customFormat="1" ht="15.75">
      <c r="A8" s="187">
        <v>4</v>
      </c>
      <c r="B8" s="189" t="s">
        <v>794</v>
      </c>
      <c r="C8" s="142"/>
      <c r="D8" s="142"/>
      <c r="E8" s="142">
        <v>100000</v>
      </c>
    </row>
    <row r="9" spans="1:5" s="11" customFormat="1" ht="15.75">
      <c r="A9" s="187">
        <v>5</v>
      </c>
      <c r="B9" s="190" t="s">
        <v>792</v>
      </c>
      <c r="C9" s="191">
        <f>SUM(C6:C8)</f>
        <v>100000</v>
      </c>
      <c r="D9" s="191">
        <f>SUM(D6:D8)</f>
        <v>0</v>
      </c>
      <c r="E9" s="191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EI29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58.28125" style="55" customWidth="1"/>
    <col min="2" max="2" width="12.57421875" style="55" customWidth="1"/>
    <col min="3" max="3" width="12.28125" style="55" customWidth="1"/>
    <col min="4" max="4" width="11.8515625" style="55" customWidth="1"/>
    <col min="5" max="139" width="9.140625" style="54" customWidth="1"/>
    <col min="140" max="16384" width="9.140625" style="55" customWidth="1"/>
  </cols>
  <sheetData>
    <row r="1" spans="1:139" s="51" customFormat="1" ht="33" customHeight="1">
      <c r="A1" s="357" t="s">
        <v>503</v>
      </c>
      <c r="B1" s="357"/>
      <c r="C1" s="357"/>
      <c r="D1" s="357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</row>
    <row r="2" spans="2:139" s="52" customFormat="1" ht="21.75" customHeight="1">
      <c r="B2" s="53"/>
      <c r="C2" s="53"/>
      <c r="D2" s="53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</row>
    <row r="3" spans="1:139" s="57" customFormat="1" ht="30" customHeight="1">
      <c r="A3" s="72" t="s">
        <v>53</v>
      </c>
      <c r="B3" s="56" t="s">
        <v>54</v>
      </c>
      <c r="C3" s="56" t="s">
        <v>531</v>
      </c>
      <c r="D3" s="56" t="s">
        <v>530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</row>
    <row r="4" spans="1:139" s="57" customFormat="1" ht="31.5">
      <c r="A4" s="73" t="s">
        <v>55</v>
      </c>
      <c r="B4" s="58">
        <f>SUM(B5:B6)</f>
        <v>0</v>
      </c>
      <c r="C4" s="58"/>
      <c r="D4" s="58">
        <f>SUM(D5:D6)</f>
        <v>0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</row>
    <row r="5" spans="1:139" s="57" customFormat="1" ht="18">
      <c r="A5" s="74" t="s">
        <v>56</v>
      </c>
      <c r="B5" s="58">
        <v>0</v>
      </c>
      <c r="C5" s="58"/>
      <c r="D5" s="58">
        <v>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</row>
    <row r="6" spans="1:139" s="57" customFormat="1" ht="18">
      <c r="A6" s="74" t="s">
        <v>57</v>
      </c>
      <c r="B6" s="58">
        <v>0</v>
      </c>
      <c r="C6" s="58"/>
      <c r="D6" s="58">
        <v>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</row>
    <row r="7" spans="1:4" ht="31.5">
      <c r="A7" s="73" t="s">
        <v>58</v>
      </c>
      <c r="B7" s="58">
        <v>0</v>
      </c>
      <c r="C7" s="58"/>
      <c r="D7" s="58">
        <v>0</v>
      </c>
    </row>
    <row r="8" spans="1:4" ht="31.5">
      <c r="A8" s="75" t="s">
        <v>59</v>
      </c>
      <c r="B8" s="59">
        <f>SUM(B9:B10)</f>
        <v>0</v>
      </c>
      <c r="C8" s="59"/>
      <c r="D8" s="59">
        <f>SUM(D9:D10)</f>
        <v>0</v>
      </c>
    </row>
    <row r="9" spans="1:139" s="57" customFormat="1" ht="30">
      <c r="A9" s="76" t="s">
        <v>60</v>
      </c>
      <c r="B9" s="60">
        <v>0</v>
      </c>
      <c r="C9" s="60"/>
      <c r="D9" s="60">
        <v>0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</row>
    <row r="10" spans="1:139" s="57" customFormat="1" ht="30">
      <c r="A10" s="76" t="s">
        <v>61</v>
      </c>
      <c r="B10" s="60">
        <v>0</v>
      </c>
      <c r="C10" s="60"/>
      <c r="D10" s="60">
        <v>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</row>
    <row r="11" spans="1:139" s="57" customFormat="1" ht="31.5">
      <c r="A11" s="75" t="s">
        <v>62</v>
      </c>
      <c r="B11" s="59">
        <v>0</v>
      </c>
      <c r="C11" s="59"/>
      <c r="D11" s="59">
        <v>0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</row>
    <row r="12" spans="1:139" s="57" customFormat="1" ht="31.5">
      <c r="A12" s="75" t="s">
        <v>63</v>
      </c>
      <c r="B12" s="59">
        <f>SUM(B13,B16,B19,B25,B22)</f>
        <v>491278</v>
      </c>
      <c r="C12" s="59">
        <f>SUM(C13,C16,C19,C25,C22)</f>
        <v>451300</v>
      </c>
      <c r="D12" s="59">
        <f>SUM(D13,D16,D19,D25,D22)</f>
        <v>451300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</row>
    <row r="13" spans="1:4" ht="18">
      <c r="A13" s="76" t="s">
        <v>64</v>
      </c>
      <c r="B13" s="60">
        <v>0</v>
      </c>
      <c r="C13" s="60"/>
      <c r="D13" s="60">
        <v>0</v>
      </c>
    </row>
    <row r="14" spans="1:139" s="57" customFormat="1" ht="18">
      <c r="A14" s="77" t="s">
        <v>65</v>
      </c>
      <c r="B14" s="61">
        <v>0</v>
      </c>
      <c r="C14" s="61"/>
      <c r="D14" s="61"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</row>
    <row r="15" spans="1:139" s="57" customFormat="1" ht="25.5">
      <c r="A15" s="77" t="s">
        <v>66</v>
      </c>
      <c r="B15" s="61">
        <v>0</v>
      </c>
      <c r="C15" s="61"/>
      <c r="D15" s="61">
        <v>0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</row>
    <row r="16" spans="1:139" s="57" customFormat="1" ht="30">
      <c r="A16" s="76" t="s">
        <v>67</v>
      </c>
      <c r="B16" s="60">
        <f>SUM(B17:B18)</f>
        <v>450000</v>
      </c>
      <c r="C16" s="60">
        <f>SUM(C17:C18)</f>
        <v>410000</v>
      </c>
      <c r="D16" s="60">
        <f>SUM(D17:D18)</f>
        <v>410000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</row>
    <row r="17" spans="1:139" s="57" customFormat="1" ht="18">
      <c r="A17" s="77" t="s">
        <v>65</v>
      </c>
      <c r="B17" s="61">
        <v>450000</v>
      </c>
      <c r="C17" s="61">
        <v>410000</v>
      </c>
      <c r="D17" s="61">
        <v>410000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</row>
    <row r="18" spans="1:139" s="57" customFormat="1" ht="25.5">
      <c r="A18" s="77" t="s">
        <v>66</v>
      </c>
      <c r="B18" s="61">
        <v>0</v>
      </c>
      <c r="C18" s="61"/>
      <c r="D18" s="61">
        <v>0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</row>
    <row r="19" spans="1:139" s="57" customFormat="1" ht="18">
      <c r="A19" s="76" t="s">
        <v>99</v>
      </c>
      <c r="B19" s="60">
        <f>SUM(B20:B21)</f>
        <v>0</v>
      </c>
      <c r="C19" s="60"/>
      <c r="D19" s="60">
        <f>SUM(D20:D21)</f>
        <v>0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</row>
    <row r="20" spans="1:4" ht="18">
      <c r="A20" s="77" t="s">
        <v>65</v>
      </c>
      <c r="B20" s="61">
        <v>0</v>
      </c>
      <c r="C20" s="61"/>
      <c r="D20" s="61">
        <v>0</v>
      </c>
    </row>
    <row r="21" spans="1:139" s="57" customFormat="1" ht="25.5">
      <c r="A21" s="77" t="s">
        <v>66</v>
      </c>
      <c r="B21" s="61">
        <v>0</v>
      </c>
      <c r="C21" s="61"/>
      <c r="D21" s="61">
        <v>0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</row>
    <row r="22" spans="1:139" s="57" customFormat="1" ht="18">
      <c r="A22" s="76" t="s">
        <v>68</v>
      </c>
      <c r="B22" s="60">
        <f>SUM(B23:B24)</f>
        <v>0</v>
      </c>
      <c r="C22" s="60"/>
      <c r="D22" s="60">
        <f>SUM(D23:D24)</f>
        <v>0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</row>
    <row r="23" spans="1:4" ht="18">
      <c r="A23" s="77" t="s">
        <v>65</v>
      </c>
      <c r="B23" s="61">
        <v>0</v>
      </c>
      <c r="C23" s="61"/>
      <c r="D23" s="61">
        <v>0</v>
      </c>
    </row>
    <row r="24" spans="1:4" ht="25.5">
      <c r="A24" s="77" t="s">
        <v>66</v>
      </c>
      <c r="B24" s="61">
        <v>0</v>
      </c>
      <c r="C24" s="61"/>
      <c r="D24" s="61">
        <v>0</v>
      </c>
    </row>
    <row r="25" spans="1:4" ht="18">
      <c r="A25" s="76" t="s">
        <v>69</v>
      </c>
      <c r="B25" s="60">
        <f>SUM(B26:B27)</f>
        <v>41278</v>
      </c>
      <c r="C25" s="60">
        <f>SUM(C26:C27)</f>
        <v>41300</v>
      </c>
      <c r="D25" s="60">
        <f>SUM(D26:D27)</f>
        <v>41300</v>
      </c>
    </row>
    <row r="26" spans="1:4" ht="18">
      <c r="A26" s="77" t="s">
        <v>65</v>
      </c>
      <c r="B26" s="61">
        <v>41278</v>
      </c>
      <c r="C26" s="61">
        <v>41300</v>
      </c>
      <c r="D26" s="61">
        <v>41300</v>
      </c>
    </row>
    <row r="27" spans="1:4" ht="25.5">
      <c r="A27" s="77" t="s">
        <v>66</v>
      </c>
      <c r="B27" s="61">
        <v>0</v>
      </c>
      <c r="C27" s="61"/>
      <c r="D27" s="61">
        <v>0</v>
      </c>
    </row>
    <row r="28" spans="1:4" ht="31.5">
      <c r="A28" s="75" t="s">
        <v>70</v>
      </c>
      <c r="B28" s="59">
        <v>0</v>
      </c>
      <c r="C28" s="59"/>
      <c r="D28" s="59">
        <v>0</v>
      </c>
    </row>
    <row r="29" spans="1:4" ht="18">
      <c r="A29" s="78" t="s">
        <v>71</v>
      </c>
      <c r="B29" s="59">
        <f>SUM(B8,B11,B12,B28,B4,B7)</f>
        <v>491278</v>
      </c>
      <c r="C29" s="59">
        <f>SUM(C8,C11,C12,C28,C4,C7)</f>
        <v>451300</v>
      </c>
      <c r="D29" s="59">
        <f>SUM(D8,D11,D12,D28,D4,D7)</f>
        <v>451300</v>
      </c>
    </row>
  </sheetData>
  <sheetProtection/>
  <mergeCells count="1">
    <mergeCell ref="A1:D1"/>
  </mergeCells>
  <printOptions horizontalCentered="1"/>
  <pageMargins left="0.5905511811023623" right="0.35433070866141736" top="0.7480314960629921" bottom="0.5118110236220472" header="0.5118110236220472" footer="0.5118110236220472"/>
  <pageSetup fitToHeight="1" fitToWidth="1" horizontalDpi="600" verticalDpi="600" orientation="portrait" paperSize="9" scale="97" r:id="rId1"/>
  <headerFooter alignWithMargins="0">
    <oddHeader>&amp;R&amp;"Arial,Normál"&amp;10 5. kimutatás
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G304"/>
  <sheetViews>
    <sheetView zoomScalePageLayoutView="0" workbookViewId="0" topLeftCell="A1">
      <selection activeCell="A310" sqref="A310"/>
    </sheetView>
  </sheetViews>
  <sheetFormatPr defaultColWidth="9.140625" defaultRowHeight="15"/>
  <cols>
    <col min="1" max="1" width="54.7109375" style="112" customWidth="1"/>
    <col min="2" max="2" width="5.7109375" style="15" customWidth="1"/>
    <col min="3" max="3" width="12.140625" style="40" customWidth="1"/>
    <col min="4" max="4" width="12.421875" style="40" hidden="1" customWidth="1"/>
    <col min="5" max="5" width="12.421875" style="40" customWidth="1"/>
    <col min="6" max="6" width="11.7109375" style="40" customWidth="1"/>
    <col min="7" max="7" width="9.8515625" style="15" customWidth="1"/>
    <col min="8" max="16384" width="9.140625" style="15" customWidth="1"/>
  </cols>
  <sheetData>
    <row r="1" spans="1:6" ht="15.75">
      <c r="A1" s="321" t="s">
        <v>490</v>
      </c>
      <c r="B1" s="321"/>
      <c r="C1" s="321"/>
      <c r="D1" s="321"/>
      <c r="E1" s="321"/>
      <c r="F1" s="321"/>
    </row>
    <row r="2" spans="1:6" ht="15.75">
      <c r="A2" s="316" t="s">
        <v>489</v>
      </c>
      <c r="B2" s="316"/>
      <c r="C2" s="316"/>
      <c r="D2" s="316"/>
      <c r="E2" s="316"/>
      <c r="F2" s="316"/>
    </row>
    <row r="3" spans="1:6" ht="15.75">
      <c r="A3" s="110"/>
      <c r="B3" s="44"/>
      <c r="C3" s="44"/>
      <c r="D3" s="44"/>
      <c r="E3" s="44"/>
      <c r="F3" s="44"/>
    </row>
    <row r="4" spans="1:7" s="10" customFormat="1" ht="31.5">
      <c r="A4" s="100" t="s">
        <v>9</v>
      </c>
      <c r="B4" s="16" t="s">
        <v>126</v>
      </c>
      <c r="C4" s="39" t="s">
        <v>4</v>
      </c>
      <c r="D4" s="39" t="s">
        <v>528</v>
      </c>
      <c r="E4" s="39" t="s">
        <v>531</v>
      </c>
      <c r="F4" s="39" t="s">
        <v>529</v>
      </c>
      <c r="G4" s="302" t="s">
        <v>802</v>
      </c>
    </row>
    <row r="5" spans="1:7" s="10" customFormat="1" ht="16.5">
      <c r="A5" s="67" t="s">
        <v>79</v>
      </c>
      <c r="B5" s="103"/>
      <c r="C5" s="80"/>
      <c r="D5" s="80"/>
      <c r="E5" s="80"/>
      <c r="F5" s="80"/>
      <c r="G5" s="303"/>
    </row>
    <row r="6" spans="1:7" s="10" customFormat="1" ht="31.5">
      <c r="A6" s="66" t="s">
        <v>253</v>
      </c>
      <c r="B6" s="16"/>
      <c r="C6" s="80"/>
      <c r="D6" s="80"/>
      <c r="E6" s="80"/>
      <c r="F6" s="80"/>
      <c r="G6" s="303"/>
    </row>
    <row r="7" spans="1:7" s="10" customFormat="1" ht="15.75" customHeight="1" hidden="1">
      <c r="A7" s="85" t="s">
        <v>135</v>
      </c>
      <c r="B7" s="16">
        <v>2</v>
      </c>
      <c r="C7" s="80"/>
      <c r="D7" s="80"/>
      <c r="E7" s="80"/>
      <c r="F7" s="80"/>
      <c r="G7" s="303"/>
    </row>
    <row r="8" spans="1:7" s="10" customFormat="1" ht="15.75">
      <c r="A8" s="85" t="s">
        <v>136</v>
      </c>
      <c r="B8" s="16">
        <v>2</v>
      </c>
      <c r="C8" s="80">
        <v>1201970</v>
      </c>
      <c r="D8" s="80">
        <v>1201970</v>
      </c>
      <c r="E8" s="80">
        <v>1201970</v>
      </c>
      <c r="F8" s="80">
        <v>1201970</v>
      </c>
      <c r="G8" s="304">
        <f>F8/E8*100</f>
        <v>100</v>
      </c>
    </row>
    <row r="9" spans="1:7" s="10" customFormat="1" ht="15.75">
      <c r="A9" s="85" t="s">
        <v>137</v>
      </c>
      <c r="B9" s="16">
        <v>2</v>
      </c>
      <c r="C9" s="80">
        <v>832000</v>
      </c>
      <c r="D9" s="80">
        <v>832000</v>
      </c>
      <c r="E9" s="80">
        <v>832000</v>
      </c>
      <c r="F9" s="80">
        <v>832000</v>
      </c>
      <c r="G9" s="304">
        <f aca="true" t="shared" si="0" ref="G9:G72">F9/E9*100</f>
        <v>100</v>
      </c>
    </row>
    <row r="10" spans="1:7" s="10" customFormat="1" ht="15.75">
      <c r="A10" s="85" t="s">
        <v>138</v>
      </c>
      <c r="B10" s="16">
        <v>2</v>
      </c>
      <c r="C10" s="80">
        <v>248262</v>
      </c>
      <c r="D10" s="80">
        <v>248262</v>
      </c>
      <c r="E10" s="80">
        <v>248262</v>
      </c>
      <c r="F10" s="80">
        <v>248262</v>
      </c>
      <c r="G10" s="304">
        <f t="shared" si="0"/>
        <v>100</v>
      </c>
    </row>
    <row r="11" spans="1:7" s="10" customFormat="1" ht="15.75">
      <c r="A11" s="85" t="s">
        <v>139</v>
      </c>
      <c r="B11" s="16">
        <v>2</v>
      </c>
      <c r="C11" s="80">
        <v>279210</v>
      </c>
      <c r="D11" s="80">
        <v>279210</v>
      </c>
      <c r="E11" s="80">
        <v>279210</v>
      </c>
      <c r="F11" s="80">
        <v>279210</v>
      </c>
      <c r="G11" s="304">
        <f t="shared" si="0"/>
        <v>100</v>
      </c>
    </row>
    <row r="12" spans="1:7" s="10" customFormat="1" ht="15.75">
      <c r="A12" s="85" t="s">
        <v>255</v>
      </c>
      <c r="B12" s="16">
        <v>2</v>
      </c>
      <c r="C12" s="80">
        <v>5000000</v>
      </c>
      <c r="D12" s="80">
        <v>5000000</v>
      </c>
      <c r="E12" s="80">
        <v>5000000</v>
      </c>
      <c r="F12" s="80">
        <v>5000000</v>
      </c>
      <c r="G12" s="304">
        <f t="shared" si="0"/>
        <v>100</v>
      </c>
    </row>
    <row r="13" spans="1:7" s="10" customFormat="1" ht="31.5" customHeight="1" hidden="1">
      <c r="A13" s="85" t="s">
        <v>256</v>
      </c>
      <c r="B13" s="16">
        <v>2</v>
      </c>
      <c r="C13" s="80"/>
      <c r="D13" s="80"/>
      <c r="E13" s="80"/>
      <c r="F13" s="80"/>
      <c r="G13" s="304" t="e">
        <f t="shared" si="0"/>
        <v>#DIV/0!</v>
      </c>
    </row>
    <row r="14" spans="1:7" s="10" customFormat="1" ht="15.75">
      <c r="A14" s="111" t="s">
        <v>458</v>
      </c>
      <c r="B14" s="16">
        <v>2</v>
      </c>
      <c r="C14" s="80">
        <v>1890361</v>
      </c>
      <c r="D14" s="80">
        <v>2268433</v>
      </c>
      <c r="E14" s="80">
        <v>2268433</v>
      </c>
      <c r="F14" s="80">
        <v>2268433</v>
      </c>
      <c r="G14" s="304">
        <f t="shared" si="0"/>
        <v>100</v>
      </c>
    </row>
    <row r="15" spans="1:7" s="10" customFormat="1" ht="15.75" customHeight="1" hidden="1">
      <c r="A15" s="85" t="s">
        <v>275</v>
      </c>
      <c r="B15" s="16">
        <v>2</v>
      </c>
      <c r="C15" s="80"/>
      <c r="D15" s="80"/>
      <c r="E15" s="80"/>
      <c r="F15" s="80">
        <f>D15*51.999%</f>
        <v>0</v>
      </c>
      <c r="G15" s="304" t="e">
        <f t="shared" si="0"/>
        <v>#DIV/0!</v>
      </c>
    </row>
    <row r="16" spans="1:7" s="10" customFormat="1" ht="31.5">
      <c r="A16" s="108" t="s">
        <v>254</v>
      </c>
      <c r="B16" s="16"/>
      <c r="C16" s="80">
        <f>SUM(C7:C15)</f>
        <v>9451803</v>
      </c>
      <c r="D16" s="80">
        <f>SUM(D7:D15)</f>
        <v>9829875</v>
      </c>
      <c r="E16" s="80">
        <f>SUM(E7:E15)</f>
        <v>9829875</v>
      </c>
      <c r="F16" s="80">
        <f>SUM(F7:F15)</f>
        <v>9829875</v>
      </c>
      <c r="G16" s="304">
        <f t="shared" si="0"/>
        <v>100</v>
      </c>
    </row>
    <row r="17" spans="1:7" s="10" customFormat="1" ht="15.75" hidden="1">
      <c r="A17" s="85" t="s">
        <v>258</v>
      </c>
      <c r="B17" s="16">
        <v>2</v>
      </c>
      <c r="C17" s="80"/>
      <c r="D17" s="80"/>
      <c r="E17" s="80"/>
      <c r="F17" s="80"/>
      <c r="G17" s="304" t="e">
        <f t="shared" si="0"/>
        <v>#DIV/0!</v>
      </c>
    </row>
    <row r="18" spans="1:7" s="10" customFormat="1" ht="15.75" hidden="1">
      <c r="A18" s="85" t="s">
        <v>259</v>
      </c>
      <c r="B18" s="16">
        <v>2</v>
      </c>
      <c r="C18" s="80"/>
      <c r="D18" s="80"/>
      <c r="E18" s="80"/>
      <c r="F18" s="80"/>
      <c r="G18" s="304" t="e">
        <f t="shared" si="0"/>
        <v>#DIV/0!</v>
      </c>
    </row>
    <row r="19" spans="1:7" s="10" customFormat="1" ht="31.5" hidden="1">
      <c r="A19" s="108" t="s">
        <v>257</v>
      </c>
      <c r="B19" s="16"/>
      <c r="C19" s="80">
        <f>SUM(C17:C18)</f>
        <v>0</v>
      </c>
      <c r="D19" s="80">
        <f>SUM(D17:D18)</f>
        <v>0</v>
      </c>
      <c r="E19" s="80">
        <f>SUM(E17:E18)</f>
        <v>0</v>
      </c>
      <c r="F19" s="80">
        <f>SUM(F17:F18)</f>
        <v>0</v>
      </c>
      <c r="G19" s="304" t="e">
        <f t="shared" si="0"/>
        <v>#DIV/0!</v>
      </c>
    </row>
    <row r="20" spans="1:7" s="10" customFormat="1" ht="15.75" hidden="1">
      <c r="A20" s="85" t="s">
        <v>260</v>
      </c>
      <c r="B20" s="16">
        <v>2</v>
      </c>
      <c r="C20" s="80"/>
      <c r="D20" s="80"/>
      <c r="E20" s="80"/>
      <c r="F20" s="80"/>
      <c r="G20" s="304" t="e">
        <f t="shared" si="0"/>
        <v>#DIV/0!</v>
      </c>
    </row>
    <row r="21" spans="1:7" s="10" customFormat="1" ht="15.75" hidden="1">
      <c r="A21" s="85" t="s">
        <v>261</v>
      </c>
      <c r="B21" s="16">
        <v>2</v>
      </c>
      <c r="C21" s="123"/>
      <c r="D21" s="123"/>
      <c r="E21" s="123"/>
      <c r="F21" s="123"/>
      <c r="G21" s="304" t="e">
        <f t="shared" si="0"/>
        <v>#DIV/0!</v>
      </c>
    </row>
    <row r="22" spans="1:7" s="10" customFormat="1" ht="15.75" hidden="1">
      <c r="A22" s="111" t="s">
        <v>458</v>
      </c>
      <c r="B22" s="16">
        <v>2</v>
      </c>
      <c r="C22" s="80"/>
      <c r="D22" s="80"/>
      <c r="E22" s="80"/>
      <c r="F22" s="80"/>
      <c r="G22" s="304" t="e">
        <f t="shared" si="0"/>
        <v>#DIV/0!</v>
      </c>
    </row>
    <row r="23" spans="1:7" s="10" customFormat="1" ht="15.75">
      <c r="A23" s="85" t="s">
        <v>264</v>
      </c>
      <c r="B23" s="16">
        <v>2</v>
      </c>
      <c r="C23" s="80">
        <v>221440</v>
      </c>
      <c r="D23" s="80">
        <v>110720</v>
      </c>
      <c r="E23" s="80">
        <v>110720</v>
      </c>
      <c r="F23" s="80">
        <v>110720</v>
      </c>
      <c r="G23" s="304">
        <f t="shared" si="0"/>
        <v>100</v>
      </c>
    </row>
    <row r="24" spans="1:7" s="10" customFormat="1" ht="15.75" hidden="1">
      <c r="A24" s="85" t="s">
        <v>265</v>
      </c>
      <c r="B24" s="16">
        <v>2</v>
      </c>
      <c r="C24" s="80"/>
      <c r="D24" s="80"/>
      <c r="E24" s="80"/>
      <c r="F24" s="80"/>
      <c r="G24" s="304" t="e">
        <f t="shared" si="0"/>
        <v>#DIV/0!</v>
      </c>
    </row>
    <row r="25" spans="1:7" s="10" customFormat="1" ht="31.5">
      <c r="A25" s="85" t="s">
        <v>459</v>
      </c>
      <c r="B25" s="16">
        <v>2</v>
      </c>
      <c r="C25" s="80">
        <v>474752</v>
      </c>
      <c r="D25" s="80">
        <v>474752</v>
      </c>
      <c r="E25" s="80">
        <v>474752</v>
      </c>
      <c r="F25" s="80">
        <v>474752</v>
      </c>
      <c r="G25" s="304">
        <f t="shared" si="0"/>
        <v>100</v>
      </c>
    </row>
    <row r="26" spans="1:7" s="10" customFormat="1" ht="15.75" hidden="1">
      <c r="A26" s="85" t="s">
        <v>262</v>
      </c>
      <c r="B26" s="16">
        <v>2</v>
      </c>
      <c r="C26" s="80"/>
      <c r="D26" s="80"/>
      <c r="E26" s="80"/>
      <c r="F26" s="80"/>
      <c r="G26" s="304" t="e">
        <f t="shared" si="0"/>
        <v>#DIV/0!</v>
      </c>
    </row>
    <row r="27" spans="1:7" s="10" customFormat="1" ht="15.75" hidden="1">
      <c r="A27" s="85" t="s">
        <v>480</v>
      </c>
      <c r="B27" s="16">
        <v>2</v>
      </c>
      <c r="C27" s="80"/>
      <c r="D27" s="80"/>
      <c r="E27" s="80"/>
      <c r="F27" s="80"/>
      <c r="G27" s="304" t="e">
        <f t="shared" si="0"/>
        <v>#DIV/0!</v>
      </c>
    </row>
    <row r="28" spans="1:7" s="10" customFormat="1" ht="47.25">
      <c r="A28" s="108" t="s">
        <v>263</v>
      </c>
      <c r="B28" s="16"/>
      <c r="C28" s="80">
        <f>SUM(C20:C27)</f>
        <v>696192</v>
      </c>
      <c r="D28" s="80">
        <f>SUM(D20:D27)</f>
        <v>585472</v>
      </c>
      <c r="E28" s="80">
        <f>SUM(E20:E27)</f>
        <v>585472</v>
      </c>
      <c r="F28" s="80">
        <f>SUM(F20:F27)</f>
        <v>585472</v>
      </c>
      <c r="G28" s="304">
        <f t="shared" si="0"/>
        <v>100</v>
      </c>
    </row>
    <row r="29" spans="1:7" s="10" customFormat="1" ht="47.25">
      <c r="A29" s="85" t="s">
        <v>266</v>
      </c>
      <c r="B29" s="16">
        <v>2</v>
      </c>
      <c r="C29" s="80">
        <v>1200000</v>
      </c>
      <c r="D29" s="80">
        <v>1200000</v>
      </c>
      <c r="E29" s="80">
        <v>1200000</v>
      </c>
      <c r="F29" s="80">
        <v>1200000</v>
      </c>
      <c r="G29" s="304">
        <f t="shared" si="0"/>
        <v>100</v>
      </c>
    </row>
    <row r="30" spans="1:7" s="10" customFormat="1" ht="31.5">
      <c r="A30" s="108" t="s">
        <v>267</v>
      </c>
      <c r="B30" s="16"/>
      <c r="C30" s="80">
        <f>SUM(C29)</f>
        <v>1200000</v>
      </c>
      <c r="D30" s="80">
        <f>SUM(D29)</f>
        <v>1200000</v>
      </c>
      <c r="E30" s="80">
        <f>SUM(E29)</f>
        <v>1200000</v>
      </c>
      <c r="F30" s="80">
        <f>SUM(F29)</f>
        <v>1200000</v>
      </c>
      <c r="G30" s="304">
        <f t="shared" si="0"/>
        <v>100</v>
      </c>
    </row>
    <row r="31" spans="1:7" s="10" customFormat="1" ht="15.75" hidden="1">
      <c r="A31" s="85" t="s">
        <v>268</v>
      </c>
      <c r="B31" s="16">
        <v>2</v>
      </c>
      <c r="C31" s="80"/>
      <c r="D31" s="80"/>
      <c r="E31" s="80"/>
      <c r="F31" s="80"/>
      <c r="G31" s="304" t="e">
        <f t="shared" si="0"/>
        <v>#DIV/0!</v>
      </c>
    </row>
    <row r="32" spans="1:7" s="10" customFormat="1" ht="15.75" hidden="1">
      <c r="A32" s="85" t="s">
        <v>269</v>
      </c>
      <c r="B32" s="16">
        <v>2</v>
      </c>
      <c r="C32" s="80"/>
      <c r="D32" s="80"/>
      <c r="E32" s="80"/>
      <c r="F32" s="80"/>
      <c r="G32" s="304" t="e">
        <f t="shared" si="0"/>
        <v>#DIV/0!</v>
      </c>
    </row>
    <row r="33" spans="1:7" s="10" customFormat="1" ht="15.75" hidden="1">
      <c r="A33" s="85" t="s">
        <v>270</v>
      </c>
      <c r="B33" s="16">
        <v>2</v>
      </c>
      <c r="C33" s="80"/>
      <c r="D33" s="80"/>
      <c r="E33" s="80"/>
      <c r="F33" s="80"/>
      <c r="G33" s="304" t="e">
        <f t="shared" si="0"/>
        <v>#DIV/0!</v>
      </c>
    </row>
    <row r="34" spans="1:7" s="10" customFormat="1" ht="31.5" hidden="1">
      <c r="A34" s="85" t="s">
        <v>271</v>
      </c>
      <c r="B34" s="16">
        <v>2</v>
      </c>
      <c r="C34" s="80"/>
      <c r="D34" s="80"/>
      <c r="E34" s="80"/>
      <c r="F34" s="80"/>
      <c r="G34" s="304" t="e">
        <f t="shared" si="0"/>
        <v>#DIV/0!</v>
      </c>
    </row>
    <row r="35" spans="1:7" s="10" customFormat="1" ht="15.75" hidden="1">
      <c r="A35" s="85" t="s">
        <v>272</v>
      </c>
      <c r="B35" s="16">
        <v>2</v>
      </c>
      <c r="C35" s="80"/>
      <c r="D35" s="80"/>
      <c r="E35" s="80"/>
      <c r="F35" s="80"/>
      <c r="G35" s="304" t="e">
        <f t="shared" si="0"/>
        <v>#DIV/0!</v>
      </c>
    </row>
    <row r="36" spans="1:7" s="10" customFormat="1" ht="15.75" hidden="1">
      <c r="A36" s="85" t="s">
        <v>273</v>
      </c>
      <c r="B36" s="16">
        <v>2</v>
      </c>
      <c r="C36" s="80"/>
      <c r="D36" s="80"/>
      <c r="E36" s="80"/>
      <c r="F36" s="80"/>
      <c r="G36" s="304" t="e">
        <f t="shared" si="0"/>
        <v>#DIV/0!</v>
      </c>
    </row>
    <row r="37" spans="1:7" s="10" customFormat="1" ht="15.75" hidden="1">
      <c r="A37" s="85" t="s">
        <v>475</v>
      </c>
      <c r="B37" s="16">
        <v>2</v>
      </c>
      <c r="C37" s="80"/>
      <c r="D37" s="80"/>
      <c r="E37" s="80"/>
      <c r="F37" s="80"/>
      <c r="G37" s="304" t="e">
        <f t="shared" si="0"/>
        <v>#DIV/0!</v>
      </c>
    </row>
    <row r="38" spans="1:7" s="10" customFormat="1" ht="15.75" hidden="1">
      <c r="A38" s="85" t="s">
        <v>274</v>
      </c>
      <c r="B38" s="16">
        <v>2</v>
      </c>
      <c r="C38" s="80"/>
      <c r="D38" s="80"/>
      <c r="E38" s="80"/>
      <c r="F38" s="80"/>
      <c r="G38" s="304" t="e">
        <f t="shared" si="0"/>
        <v>#DIV/0!</v>
      </c>
    </row>
    <row r="39" spans="1:7" s="10" customFormat="1" ht="15.75" hidden="1">
      <c r="A39" s="85" t="s">
        <v>414</v>
      </c>
      <c r="B39" s="16">
        <v>2</v>
      </c>
      <c r="C39" s="80"/>
      <c r="D39" s="80"/>
      <c r="E39" s="80"/>
      <c r="F39" s="80"/>
      <c r="G39" s="304" t="e">
        <f t="shared" si="0"/>
        <v>#DIV/0!</v>
      </c>
    </row>
    <row r="40" spans="1:7" s="10" customFormat="1" ht="15.75">
      <c r="A40" s="85" t="s">
        <v>521</v>
      </c>
      <c r="B40" s="16">
        <v>2</v>
      </c>
      <c r="C40" s="80"/>
      <c r="D40" s="80">
        <v>115000</v>
      </c>
      <c r="E40" s="80">
        <v>115000</v>
      </c>
      <c r="F40" s="80">
        <v>115000</v>
      </c>
      <c r="G40" s="304">
        <f t="shared" si="0"/>
        <v>100</v>
      </c>
    </row>
    <row r="41" spans="1:7" s="10" customFormat="1" ht="15.75">
      <c r="A41" s="85" t="s">
        <v>460</v>
      </c>
      <c r="B41" s="16">
        <v>2</v>
      </c>
      <c r="C41" s="80"/>
      <c r="D41" s="80">
        <v>177800</v>
      </c>
      <c r="E41" s="80">
        <v>177800</v>
      </c>
      <c r="F41" s="80">
        <v>177800</v>
      </c>
      <c r="G41" s="304">
        <f t="shared" si="0"/>
        <v>100</v>
      </c>
    </row>
    <row r="42" spans="1:7" s="10" customFormat="1" ht="15.75" hidden="1">
      <c r="A42" s="85" t="s">
        <v>275</v>
      </c>
      <c r="B42" s="16">
        <v>2</v>
      </c>
      <c r="C42" s="80"/>
      <c r="D42" s="80"/>
      <c r="E42" s="80"/>
      <c r="F42" s="80"/>
      <c r="G42" s="304" t="e">
        <f t="shared" si="0"/>
        <v>#DIV/0!</v>
      </c>
    </row>
    <row r="43" spans="1:7" s="10" customFormat="1" ht="31.5">
      <c r="A43" s="108" t="s">
        <v>415</v>
      </c>
      <c r="B43" s="16"/>
      <c r="C43" s="80">
        <f>SUM(C31:C42)</f>
        <v>0</v>
      </c>
      <c r="D43" s="80">
        <f>SUM(D31:D42)</f>
        <v>292800</v>
      </c>
      <c r="E43" s="80">
        <f>SUM(E31:E42)</f>
        <v>292800</v>
      </c>
      <c r="F43" s="80">
        <f>SUM(F31:F42)</f>
        <v>292800</v>
      </c>
      <c r="G43" s="304">
        <f t="shared" si="0"/>
        <v>100</v>
      </c>
    </row>
    <row r="44" spans="1:7" s="10" customFormat="1" ht="15.75" hidden="1">
      <c r="A44" s="85"/>
      <c r="B44" s="16"/>
      <c r="C44" s="80"/>
      <c r="D44" s="80"/>
      <c r="E44" s="80"/>
      <c r="F44" s="80"/>
      <c r="G44" s="304" t="e">
        <f t="shared" si="0"/>
        <v>#DIV/0!</v>
      </c>
    </row>
    <row r="45" spans="1:7" s="10" customFormat="1" ht="15.75" hidden="1">
      <c r="A45" s="108" t="s">
        <v>416</v>
      </c>
      <c r="B45" s="16"/>
      <c r="C45" s="80">
        <f>SUM(C44)</f>
        <v>0</v>
      </c>
      <c r="D45" s="80">
        <f>SUM(D44)</f>
        <v>0</v>
      </c>
      <c r="E45" s="80">
        <f>SUM(E44)</f>
        <v>0</v>
      </c>
      <c r="F45" s="80">
        <f>SUM(F44)</f>
        <v>0</v>
      </c>
      <c r="G45" s="304" t="e">
        <f t="shared" si="0"/>
        <v>#DIV/0!</v>
      </c>
    </row>
    <row r="46" spans="1:7" s="10" customFormat="1" ht="15.75" hidden="1">
      <c r="A46" s="62"/>
      <c r="B46" s="16"/>
      <c r="C46" s="80"/>
      <c r="D46" s="80"/>
      <c r="E46" s="80"/>
      <c r="F46" s="80"/>
      <c r="G46" s="304" t="e">
        <f t="shared" si="0"/>
        <v>#DIV/0!</v>
      </c>
    </row>
    <row r="47" spans="1:7" s="10" customFormat="1" ht="15.75" hidden="1">
      <c r="A47" s="62" t="s">
        <v>277</v>
      </c>
      <c r="B47" s="16"/>
      <c r="C47" s="80"/>
      <c r="D47" s="80"/>
      <c r="E47" s="80"/>
      <c r="F47" s="80"/>
      <c r="G47" s="304" t="e">
        <f t="shared" si="0"/>
        <v>#DIV/0!</v>
      </c>
    </row>
    <row r="48" spans="1:7" s="10" customFormat="1" ht="15.75" hidden="1">
      <c r="A48" s="62"/>
      <c r="B48" s="16"/>
      <c r="C48" s="80"/>
      <c r="D48" s="80"/>
      <c r="E48" s="80"/>
      <c r="F48" s="80"/>
      <c r="G48" s="304" t="e">
        <f t="shared" si="0"/>
        <v>#DIV/0!</v>
      </c>
    </row>
    <row r="49" spans="1:7" s="10" customFormat="1" ht="31.5" hidden="1">
      <c r="A49" s="62" t="s">
        <v>280</v>
      </c>
      <c r="B49" s="16"/>
      <c r="C49" s="80"/>
      <c r="D49" s="80"/>
      <c r="E49" s="80"/>
      <c r="F49" s="80"/>
      <c r="G49" s="304" t="e">
        <f t="shared" si="0"/>
        <v>#DIV/0!</v>
      </c>
    </row>
    <row r="50" spans="1:7" s="10" customFormat="1" ht="15.75" hidden="1">
      <c r="A50" s="62"/>
      <c r="B50" s="16"/>
      <c r="C50" s="80"/>
      <c r="D50" s="80"/>
      <c r="E50" s="80"/>
      <c r="F50" s="80"/>
      <c r="G50" s="304" t="e">
        <f t="shared" si="0"/>
        <v>#DIV/0!</v>
      </c>
    </row>
    <row r="51" spans="1:7" s="10" customFormat="1" ht="31.5" hidden="1">
      <c r="A51" s="62" t="s">
        <v>279</v>
      </c>
      <c r="B51" s="16"/>
      <c r="C51" s="80"/>
      <c r="D51" s="80"/>
      <c r="E51" s="80"/>
      <c r="F51" s="80"/>
      <c r="G51" s="304" t="e">
        <f t="shared" si="0"/>
        <v>#DIV/0!</v>
      </c>
    </row>
    <row r="52" spans="1:7" s="10" customFormat="1" ht="15.75" hidden="1">
      <c r="A52" s="62"/>
      <c r="B52" s="16"/>
      <c r="C52" s="80"/>
      <c r="D52" s="80"/>
      <c r="E52" s="80"/>
      <c r="F52" s="80"/>
      <c r="G52" s="304" t="e">
        <f t="shared" si="0"/>
        <v>#DIV/0!</v>
      </c>
    </row>
    <row r="53" spans="1:7" s="10" customFormat="1" ht="31.5" hidden="1">
      <c r="A53" s="62" t="s">
        <v>278</v>
      </c>
      <c r="B53" s="16"/>
      <c r="C53" s="80"/>
      <c r="D53" s="80"/>
      <c r="E53" s="80"/>
      <c r="F53" s="80"/>
      <c r="G53" s="304"/>
    </row>
    <row r="54" spans="1:7" s="10" customFormat="1" ht="15.75">
      <c r="A54" s="85" t="s">
        <v>473</v>
      </c>
      <c r="B54" s="16">
        <v>2</v>
      </c>
      <c r="C54" s="80">
        <v>69600</v>
      </c>
      <c r="D54" s="80">
        <v>69600</v>
      </c>
      <c r="E54" s="80">
        <v>0</v>
      </c>
      <c r="F54" s="80">
        <v>0</v>
      </c>
      <c r="G54" s="304"/>
    </row>
    <row r="55" spans="1:7" s="10" customFormat="1" ht="15.75" hidden="1">
      <c r="A55" s="85"/>
      <c r="B55" s="16"/>
      <c r="C55" s="80"/>
      <c r="D55" s="80"/>
      <c r="E55" s="80"/>
      <c r="F55" s="80"/>
      <c r="G55" s="304"/>
    </row>
    <row r="56" spans="1:7" s="10" customFormat="1" ht="15.75" hidden="1">
      <c r="A56" s="85"/>
      <c r="B56" s="16"/>
      <c r="C56" s="80"/>
      <c r="D56" s="80"/>
      <c r="E56" s="80"/>
      <c r="F56" s="80"/>
      <c r="G56" s="304"/>
    </row>
    <row r="57" spans="1:7" s="10" customFormat="1" ht="15.75" hidden="1">
      <c r="A57" s="85" t="s">
        <v>474</v>
      </c>
      <c r="B57" s="16">
        <v>2</v>
      </c>
      <c r="C57" s="80"/>
      <c r="D57" s="80"/>
      <c r="E57" s="80"/>
      <c r="F57" s="80"/>
      <c r="G57" s="304"/>
    </row>
    <row r="58" spans="1:7" s="10" customFormat="1" ht="15.75">
      <c r="A58" s="107" t="s">
        <v>452</v>
      </c>
      <c r="B58" s="98"/>
      <c r="C58" s="80">
        <f>SUM(C54:C57)</f>
        <v>69600</v>
      </c>
      <c r="D58" s="80">
        <f>SUM(D54:D57)</f>
        <v>69600</v>
      </c>
      <c r="E58" s="80">
        <v>0</v>
      </c>
      <c r="F58" s="80">
        <v>0</v>
      </c>
      <c r="G58" s="304"/>
    </row>
    <row r="59" spans="1:7" s="10" customFormat="1" ht="15.75" hidden="1">
      <c r="A59" s="85" t="s">
        <v>140</v>
      </c>
      <c r="B59" s="98">
        <v>2</v>
      </c>
      <c r="C59" s="80"/>
      <c r="D59" s="80"/>
      <c r="E59" s="80"/>
      <c r="F59" s="80"/>
      <c r="G59" s="304" t="e">
        <f t="shared" si="0"/>
        <v>#DIV/0!</v>
      </c>
    </row>
    <row r="60" spans="1:7" s="10" customFormat="1" ht="15.75" hidden="1">
      <c r="A60" s="85" t="s">
        <v>281</v>
      </c>
      <c r="B60" s="98">
        <v>2</v>
      </c>
      <c r="C60" s="80"/>
      <c r="D60" s="80"/>
      <c r="E60" s="80"/>
      <c r="F60" s="80"/>
      <c r="G60" s="304" t="e">
        <f t="shared" si="0"/>
        <v>#DIV/0!</v>
      </c>
    </row>
    <row r="61" spans="1:7" s="10" customFormat="1" ht="15.75" hidden="1">
      <c r="A61" s="85" t="s">
        <v>141</v>
      </c>
      <c r="B61" s="98">
        <v>2</v>
      </c>
      <c r="C61" s="80"/>
      <c r="D61" s="80"/>
      <c r="E61" s="80"/>
      <c r="F61" s="80"/>
      <c r="G61" s="304" t="e">
        <f t="shared" si="0"/>
        <v>#DIV/0!</v>
      </c>
    </row>
    <row r="62" spans="1:7" s="10" customFormat="1" ht="15.75" hidden="1">
      <c r="A62" s="107" t="s">
        <v>143</v>
      </c>
      <c r="B62" s="98"/>
      <c r="C62" s="80">
        <f>SUM(C59:C61)</f>
        <v>0</v>
      </c>
      <c r="D62" s="80">
        <f>SUM(D59:D61)</f>
        <v>0</v>
      </c>
      <c r="E62" s="80">
        <f>SUM(E59:E61)</f>
        <v>0</v>
      </c>
      <c r="F62" s="80">
        <f>SUM(F59:F61)</f>
        <v>0</v>
      </c>
      <c r="G62" s="304" t="e">
        <f t="shared" si="0"/>
        <v>#DIV/0!</v>
      </c>
    </row>
    <row r="63" spans="1:7" s="10" customFormat="1" ht="15.75" customHeight="1">
      <c r="A63" s="85" t="s">
        <v>504</v>
      </c>
      <c r="B63" s="98">
        <v>2</v>
      </c>
      <c r="C63" s="80">
        <v>808568</v>
      </c>
      <c r="D63" s="80">
        <v>808568</v>
      </c>
      <c r="E63" s="80">
        <v>808568</v>
      </c>
      <c r="F63" s="80"/>
      <c r="G63" s="304">
        <f t="shared" si="0"/>
        <v>0</v>
      </c>
    </row>
    <row r="64" spans="1:7" s="10" customFormat="1" ht="15" customHeight="1">
      <c r="A64" s="85" t="s">
        <v>505</v>
      </c>
      <c r="B64" s="98">
        <v>2</v>
      </c>
      <c r="C64" s="80">
        <v>179682</v>
      </c>
      <c r="D64" s="80">
        <v>179682</v>
      </c>
      <c r="E64" s="80">
        <v>179682</v>
      </c>
      <c r="F64" s="80">
        <v>179682</v>
      </c>
      <c r="G64" s="304">
        <f t="shared" si="0"/>
        <v>100</v>
      </c>
    </row>
    <row r="65" spans="1:7" s="10" customFormat="1" ht="15.75" hidden="1">
      <c r="A65" s="85"/>
      <c r="B65" s="98"/>
      <c r="C65" s="80"/>
      <c r="D65" s="80"/>
      <c r="E65" s="80"/>
      <c r="F65" s="80"/>
      <c r="G65" s="304" t="e">
        <f t="shared" si="0"/>
        <v>#DIV/0!</v>
      </c>
    </row>
    <row r="66" spans="1:7" s="10" customFormat="1" ht="15.75" hidden="1">
      <c r="A66" s="85"/>
      <c r="B66" s="98"/>
      <c r="C66" s="80"/>
      <c r="D66" s="80"/>
      <c r="E66" s="80"/>
      <c r="F66" s="80"/>
      <c r="G66" s="304" t="e">
        <f t="shared" si="0"/>
        <v>#DIV/0!</v>
      </c>
    </row>
    <row r="67" spans="1:7" s="10" customFormat="1" ht="15.75">
      <c r="A67" s="107" t="s">
        <v>144</v>
      </c>
      <c r="B67" s="98"/>
      <c r="C67" s="80">
        <f>SUM(C63:C66)</f>
        <v>988250</v>
      </c>
      <c r="D67" s="80">
        <f>SUM(D63:D66)</f>
        <v>988250</v>
      </c>
      <c r="E67" s="80">
        <f>SUM(E63:E66)</f>
        <v>988250</v>
      </c>
      <c r="F67" s="80">
        <f>SUM(F63:F66)</f>
        <v>179682</v>
      </c>
      <c r="G67" s="304">
        <f t="shared" si="0"/>
        <v>18.181836579812803</v>
      </c>
    </row>
    <row r="68" spans="1:7" s="10" customFormat="1" ht="15" customHeight="1" hidden="1">
      <c r="A68" s="85" t="s">
        <v>115</v>
      </c>
      <c r="B68" s="16">
        <v>2</v>
      </c>
      <c r="C68" s="80"/>
      <c r="D68" s="80"/>
      <c r="E68" s="80"/>
      <c r="F68" s="80"/>
      <c r="G68" s="304" t="e">
        <f t="shared" si="0"/>
        <v>#DIV/0!</v>
      </c>
    </row>
    <row r="69" spans="1:7" s="10" customFormat="1" ht="15.75" hidden="1">
      <c r="A69" s="85" t="s">
        <v>430</v>
      </c>
      <c r="B69" s="100">
        <v>2</v>
      </c>
      <c r="C69" s="80"/>
      <c r="D69" s="80"/>
      <c r="E69" s="80"/>
      <c r="F69" s="80"/>
      <c r="G69" s="304" t="e">
        <f t="shared" si="0"/>
        <v>#DIV/0!</v>
      </c>
    </row>
    <row r="70" spans="1:7" s="10" customFormat="1" ht="15.75" hidden="1">
      <c r="A70" s="85" t="s">
        <v>439</v>
      </c>
      <c r="B70" s="100">
        <v>2</v>
      </c>
      <c r="C70" s="80"/>
      <c r="D70" s="80"/>
      <c r="E70" s="80"/>
      <c r="F70" s="80"/>
      <c r="G70" s="304" t="e">
        <f t="shared" si="0"/>
        <v>#DIV/0!</v>
      </c>
    </row>
    <row r="71" spans="1:7" s="10" customFormat="1" ht="15.75" hidden="1">
      <c r="A71" s="85" t="s">
        <v>431</v>
      </c>
      <c r="B71" s="100">
        <v>2</v>
      </c>
      <c r="C71" s="80"/>
      <c r="D71" s="80"/>
      <c r="E71" s="80"/>
      <c r="F71" s="80"/>
      <c r="G71" s="304" t="e">
        <f t="shared" si="0"/>
        <v>#DIV/0!</v>
      </c>
    </row>
    <row r="72" spans="1:7" s="10" customFormat="1" ht="15.75" hidden="1">
      <c r="A72" s="85" t="s">
        <v>440</v>
      </c>
      <c r="B72" s="100">
        <v>2</v>
      </c>
      <c r="C72" s="80"/>
      <c r="D72" s="80"/>
      <c r="E72" s="80"/>
      <c r="F72" s="80"/>
      <c r="G72" s="304" t="e">
        <f t="shared" si="0"/>
        <v>#DIV/0!</v>
      </c>
    </row>
    <row r="73" spans="1:7" s="10" customFormat="1" ht="15.75" hidden="1">
      <c r="A73" s="85" t="s">
        <v>432</v>
      </c>
      <c r="B73" s="100">
        <v>2</v>
      </c>
      <c r="C73" s="80"/>
      <c r="D73" s="80"/>
      <c r="E73" s="80"/>
      <c r="F73" s="80"/>
      <c r="G73" s="304" t="e">
        <f aca="true" t="shared" si="1" ref="G73:G90">F73/E73*100</f>
        <v>#DIV/0!</v>
      </c>
    </row>
    <row r="74" spans="1:7" s="10" customFormat="1" ht="15.75" hidden="1">
      <c r="A74" s="85" t="s">
        <v>441</v>
      </c>
      <c r="B74" s="100">
        <v>2</v>
      </c>
      <c r="C74" s="80"/>
      <c r="D74" s="80"/>
      <c r="E74" s="80"/>
      <c r="F74" s="80"/>
      <c r="G74" s="304" t="e">
        <f t="shared" si="1"/>
        <v>#DIV/0!</v>
      </c>
    </row>
    <row r="75" spans="1:7" s="10" customFormat="1" ht="15.75" hidden="1">
      <c r="A75" s="85" t="s">
        <v>104</v>
      </c>
      <c r="B75" s="16"/>
      <c r="C75" s="80"/>
      <c r="D75" s="80"/>
      <c r="E75" s="80"/>
      <c r="F75" s="80"/>
      <c r="G75" s="304" t="e">
        <f t="shared" si="1"/>
        <v>#DIV/0!</v>
      </c>
    </row>
    <row r="76" spans="1:7" s="10" customFormat="1" ht="15.75" hidden="1">
      <c r="A76" s="85" t="s">
        <v>104</v>
      </c>
      <c r="B76" s="16"/>
      <c r="C76" s="80"/>
      <c r="D76" s="80"/>
      <c r="E76" s="80"/>
      <c r="F76" s="80"/>
      <c r="G76" s="304" t="e">
        <f t="shared" si="1"/>
        <v>#DIV/0!</v>
      </c>
    </row>
    <row r="77" spans="1:7" s="10" customFormat="1" ht="15.75" hidden="1">
      <c r="A77" s="107" t="s">
        <v>145</v>
      </c>
      <c r="B77" s="16"/>
      <c r="C77" s="80">
        <f>SUM(C68:C76)</f>
        <v>0</v>
      </c>
      <c r="D77" s="80">
        <f>SUM(D68:D76)</f>
        <v>0</v>
      </c>
      <c r="E77" s="80">
        <f>SUM(E68:E76)</f>
        <v>0</v>
      </c>
      <c r="F77" s="80">
        <f>SUM(F68:F76)</f>
        <v>0</v>
      </c>
      <c r="G77" s="304" t="e">
        <f t="shared" si="1"/>
        <v>#DIV/0!</v>
      </c>
    </row>
    <row r="78" spans="1:7" s="10" customFormat="1" ht="15.75" hidden="1">
      <c r="A78" s="85" t="s">
        <v>442</v>
      </c>
      <c r="B78" s="100">
        <v>2</v>
      </c>
      <c r="C78" s="80"/>
      <c r="D78" s="80"/>
      <c r="E78" s="80"/>
      <c r="F78" s="80"/>
      <c r="G78" s="304" t="e">
        <f t="shared" si="1"/>
        <v>#DIV/0!</v>
      </c>
    </row>
    <row r="79" spans="1:7" s="10" customFormat="1" ht="15.75" hidden="1">
      <c r="A79" s="85" t="s">
        <v>443</v>
      </c>
      <c r="B79" s="100">
        <v>2</v>
      </c>
      <c r="C79" s="80"/>
      <c r="D79" s="80"/>
      <c r="E79" s="80"/>
      <c r="F79" s="80"/>
      <c r="G79" s="304" t="e">
        <f t="shared" si="1"/>
        <v>#DIV/0!</v>
      </c>
    </row>
    <row r="80" spans="1:7" s="10" customFormat="1" ht="15.75" hidden="1">
      <c r="A80" s="85" t="s">
        <v>444</v>
      </c>
      <c r="B80" s="100">
        <v>2</v>
      </c>
      <c r="C80" s="80"/>
      <c r="D80" s="80"/>
      <c r="E80" s="80"/>
      <c r="F80" s="80"/>
      <c r="G80" s="304" t="e">
        <f t="shared" si="1"/>
        <v>#DIV/0!</v>
      </c>
    </row>
    <row r="81" spans="1:7" s="10" customFormat="1" ht="15.75" hidden="1">
      <c r="A81" s="85" t="s">
        <v>445</v>
      </c>
      <c r="B81" s="100">
        <v>2</v>
      </c>
      <c r="C81" s="80"/>
      <c r="D81" s="80"/>
      <c r="E81" s="80"/>
      <c r="F81" s="80"/>
      <c r="G81" s="304" t="e">
        <f t="shared" si="1"/>
        <v>#DIV/0!</v>
      </c>
    </row>
    <row r="82" spans="1:7" s="10" customFormat="1" ht="15.75" hidden="1">
      <c r="A82" s="85" t="s">
        <v>446</v>
      </c>
      <c r="B82" s="100">
        <v>2</v>
      </c>
      <c r="C82" s="80"/>
      <c r="D82" s="80"/>
      <c r="E82" s="80"/>
      <c r="F82" s="80"/>
      <c r="G82" s="304" t="e">
        <f t="shared" si="1"/>
        <v>#DIV/0!</v>
      </c>
    </row>
    <row r="83" spans="1:7" s="10" customFormat="1" ht="15.75" hidden="1">
      <c r="A83" s="85" t="s">
        <v>447</v>
      </c>
      <c r="B83" s="100">
        <v>2</v>
      </c>
      <c r="C83" s="80"/>
      <c r="D83" s="80"/>
      <c r="E83" s="80"/>
      <c r="F83" s="80"/>
      <c r="G83" s="304" t="e">
        <f t="shared" si="1"/>
        <v>#DIV/0!</v>
      </c>
    </row>
    <row r="84" spans="1:7" s="10" customFormat="1" ht="15.75" hidden="1">
      <c r="A84" s="85" t="s">
        <v>448</v>
      </c>
      <c r="B84" s="16">
        <v>2</v>
      </c>
      <c r="C84" s="80"/>
      <c r="D84" s="80"/>
      <c r="E84" s="80"/>
      <c r="F84" s="80"/>
      <c r="G84" s="304" t="e">
        <f t="shared" si="1"/>
        <v>#DIV/0!</v>
      </c>
    </row>
    <row r="85" spans="1:7" s="10" customFormat="1" ht="15.75" hidden="1">
      <c r="A85" s="85" t="s">
        <v>449</v>
      </c>
      <c r="B85" s="16">
        <v>2</v>
      </c>
      <c r="C85" s="80"/>
      <c r="D85" s="80"/>
      <c r="E85" s="80"/>
      <c r="F85" s="80"/>
      <c r="G85" s="304" t="e">
        <f t="shared" si="1"/>
        <v>#DIV/0!</v>
      </c>
    </row>
    <row r="86" spans="1:7" s="10" customFormat="1" ht="15.75" hidden="1">
      <c r="A86" s="85" t="s">
        <v>104</v>
      </c>
      <c r="B86" s="16"/>
      <c r="C86" s="80"/>
      <c r="D86" s="80"/>
      <c r="E86" s="80"/>
      <c r="F86" s="80"/>
      <c r="G86" s="304" t="e">
        <f t="shared" si="1"/>
        <v>#DIV/0!</v>
      </c>
    </row>
    <row r="87" spans="1:7" s="10" customFormat="1" ht="15.75" hidden="1">
      <c r="A87" s="85" t="s">
        <v>104</v>
      </c>
      <c r="B87" s="16"/>
      <c r="C87" s="80"/>
      <c r="D87" s="80"/>
      <c r="E87" s="80"/>
      <c r="F87" s="80"/>
      <c r="G87" s="304" t="e">
        <f t="shared" si="1"/>
        <v>#DIV/0!</v>
      </c>
    </row>
    <row r="88" spans="1:7" s="10" customFormat="1" ht="15.75" hidden="1">
      <c r="A88" s="107" t="s">
        <v>282</v>
      </c>
      <c r="B88" s="16"/>
      <c r="C88" s="80">
        <f>SUM(C78:C87)</f>
        <v>0</v>
      </c>
      <c r="D88" s="80">
        <f>SUM(D78:D87)</f>
        <v>0</v>
      </c>
      <c r="E88" s="80">
        <f>SUM(E78:E87)</f>
        <v>0</v>
      </c>
      <c r="F88" s="80">
        <f>SUM(F78:F87)</f>
        <v>0</v>
      </c>
      <c r="G88" s="304" t="e">
        <f t="shared" si="1"/>
        <v>#DIV/0!</v>
      </c>
    </row>
    <row r="89" spans="1:7" s="10" customFormat="1" ht="15.75">
      <c r="A89" s="62" t="s">
        <v>535</v>
      </c>
      <c r="B89" s="16">
        <v>2</v>
      </c>
      <c r="C89" s="80"/>
      <c r="D89" s="80"/>
      <c r="E89" s="80">
        <v>52200</v>
      </c>
      <c r="F89" s="80">
        <v>52200</v>
      </c>
      <c r="G89" s="304">
        <f t="shared" si="1"/>
        <v>100</v>
      </c>
    </row>
    <row r="90" spans="1:7" s="10" customFormat="1" ht="15.75">
      <c r="A90" s="141" t="s">
        <v>536</v>
      </c>
      <c r="B90" s="16"/>
      <c r="C90" s="80"/>
      <c r="D90" s="80"/>
      <c r="E90" s="80">
        <f>E89</f>
        <v>52200</v>
      </c>
      <c r="F90" s="80">
        <f>F89</f>
        <v>52200</v>
      </c>
      <c r="G90" s="304">
        <f t="shared" si="1"/>
        <v>100</v>
      </c>
    </row>
    <row r="91" spans="1:7" s="10" customFormat="1" ht="31.5">
      <c r="A91" s="108" t="s">
        <v>283</v>
      </c>
      <c r="B91" s="16"/>
      <c r="C91" s="80">
        <f>C58+C62+C67+C77+C88</f>
        <v>1057850</v>
      </c>
      <c r="D91" s="80">
        <f>D58+D62+D67+D77+D88</f>
        <v>1057850</v>
      </c>
      <c r="E91" s="80">
        <f>E58+E62+E67+E77+E88+E90</f>
        <v>1040450</v>
      </c>
      <c r="F91" s="80">
        <f>F58+F62+F67+F77+F88+F90</f>
        <v>231882</v>
      </c>
      <c r="G91" s="304">
        <f>F91/E91*100</f>
        <v>22.286702868950933</v>
      </c>
    </row>
    <row r="92" spans="1:7" s="10" customFormat="1" ht="31.5">
      <c r="A92" s="42" t="s">
        <v>253</v>
      </c>
      <c r="B92" s="100"/>
      <c r="C92" s="82">
        <f>SUM(C93:C93:C95)</f>
        <v>12405845</v>
      </c>
      <c r="D92" s="82">
        <f>SUM(D93:D93:D95)</f>
        <v>12965997</v>
      </c>
      <c r="E92" s="82">
        <f>SUM(E93:E93:E95)</f>
        <v>12948597</v>
      </c>
      <c r="F92" s="82">
        <f>SUM(F93:F93:F95)</f>
        <v>12140029</v>
      </c>
      <c r="G92" s="304">
        <f aca="true" t="shared" si="2" ref="G92:G136">F92/E92*100</f>
        <v>93.75555513852196</v>
      </c>
    </row>
    <row r="93" spans="1:7" s="10" customFormat="1" ht="15.75">
      <c r="A93" s="85" t="s">
        <v>375</v>
      </c>
      <c r="B93" s="98">
        <v>1</v>
      </c>
      <c r="C93" s="80">
        <f>SUMIF($B$6:$B$92,"1",C$6:C$92)</f>
        <v>0</v>
      </c>
      <c r="D93" s="80">
        <f>SUMIF($B$6:$B$92,"1",D$6:D$92)</f>
        <v>0</v>
      </c>
      <c r="E93" s="80">
        <f>SUMIF($B$6:$B$92,"1",E$6:E$92)</f>
        <v>0</v>
      </c>
      <c r="F93" s="80">
        <f>SUMIF($B$6:$B$92,"1",F$6:F$92)</f>
        <v>0</v>
      </c>
      <c r="G93" s="304"/>
    </row>
    <row r="94" spans="1:7" s="10" customFormat="1" ht="15.75">
      <c r="A94" s="85" t="s">
        <v>218</v>
      </c>
      <c r="B94" s="98">
        <v>2</v>
      </c>
      <c r="C94" s="80">
        <f>SUMIF($B$6:$B$92,"2",C$6:C$92)</f>
        <v>12405845</v>
      </c>
      <c r="D94" s="80">
        <f>SUMIF($B$6:$B$92,"2",D$6:D$92)</f>
        <v>12965997</v>
      </c>
      <c r="E94" s="80">
        <f>SUMIF($B$6:$B$92,"2",E$6:E$92)</f>
        <v>12948597</v>
      </c>
      <c r="F94" s="80">
        <f>SUMIF($B$6:$B$92,"2",F$6:F$92)</f>
        <v>12140029</v>
      </c>
      <c r="G94" s="304">
        <f t="shared" si="2"/>
        <v>93.75555513852196</v>
      </c>
    </row>
    <row r="95" spans="1:7" s="10" customFormat="1" ht="15.75">
      <c r="A95" s="85" t="s">
        <v>110</v>
      </c>
      <c r="B95" s="98">
        <v>3</v>
      </c>
      <c r="C95" s="80">
        <f>SUMIF($B$6:$B$92,"3",C$6:C$92)</f>
        <v>0</v>
      </c>
      <c r="D95" s="80">
        <f>SUMIF($B$6:$B$92,"3",D$6:D$92)</f>
        <v>0</v>
      </c>
      <c r="E95" s="80">
        <f>SUMIF($B$6:$B$92,"3",E$6:E$92)</f>
        <v>0</v>
      </c>
      <c r="F95" s="80">
        <f>SUMIF($B$6:$B$92,"3",F$6:F$92)</f>
        <v>0</v>
      </c>
      <c r="G95" s="304"/>
    </row>
    <row r="96" spans="1:7" s="10" customFormat="1" ht="31.5">
      <c r="A96" s="66" t="s">
        <v>284</v>
      </c>
      <c r="B96" s="16"/>
      <c r="C96" s="82"/>
      <c r="D96" s="82"/>
      <c r="E96" s="82"/>
      <c r="F96" s="82"/>
      <c r="G96" s="304"/>
    </row>
    <row r="97" spans="1:7" s="10" customFormat="1" ht="15.75" hidden="1">
      <c r="A97" s="85" t="s">
        <v>142</v>
      </c>
      <c r="B97" s="16">
        <v>2</v>
      </c>
      <c r="C97" s="80"/>
      <c r="D97" s="80"/>
      <c r="E97" s="80"/>
      <c r="F97" s="80"/>
      <c r="G97" s="304" t="e">
        <f t="shared" si="2"/>
        <v>#DIV/0!</v>
      </c>
    </row>
    <row r="98" spans="1:7" s="10" customFormat="1" ht="15.75" hidden="1">
      <c r="A98" s="85" t="s">
        <v>286</v>
      </c>
      <c r="B98" s="16">
        <v>2</v>
      </c>
      <c r="C98" s="80"/>
      <c r="D98" s="80"/>
      <c r="E98" s="80"/>
      <c r="F98" s="80"/>
      <c r="G98" s="304" t="e">
        <f t="shared" si="2"/>
        <v>#DIV/0!</v>
      </c>
    </row>
    <row r="99" spans="1:7" s="10" customFormat="1" ht="31.5" hidden="1">
      <c r="A99" s="85" t="s">
        <v>287</v>
      </c>
      <c r="B99" s="16">
        <v>2</v>
      </c>
      <c r="C99" s="80"/>
      <c r="D99" s="80"/>
      <c r="E99" s="80"/>
      <c r="F99" s="80"/>
      <c r="G99" s="304" t="e">
        <f t="shared" si="2"/>
        <v>#DIV/0!</v>
      </c>
    </row>
    <row r="100" spans="1:7" s="10" customFormat="1" ht="31.5" hidden="1">
      <c r="A100" s="85" t="s">
        <v>288</v>
      </c>
      <c r="B100" s="16">
        <v>2</v>
      </c>
      <c r="C100" s="80"/>
      <c r="D100" s="80"/>
      <c r="E100" s="80"/>
      <c r="F100" s="80"/>
      <c r="G100" s="304" t="e">
        <f t="shared" si="2"/>
        <v>#DIV/0!</v>
      </c>
    </row>
    <row r="101" spans="1:7" s="10" customFormat="1" ht="31.5" hidden="1">
      <c r="A101" s="85" t="s">
        <v>289</v>
      </c>
      <c r="B101" s="16">
        <v>2</v>
      </c>
      <c r="C101" s="80"/>
      <c r="D101" s="80"/>
      <c r="E101" s="80"/>
      <c r="F101" s="80"/>
      <c r="G101" s="304" t="e">
        <f t="shared" si="2"/>
        <v>#DIV/0!</v>
      </c>
    </row>
    <row r="102" spans="1:7" s="10" customFormat="1" ht="31.5" hidden="1">
      <c r="A102" s="85" t="s">
        <v>290</v>
      </c>
      <c r="B102" s="16">
        <v>2</v>
      </c>
      <c r="C102" s="80"/>
      <c r="D102" s="80"/>
      <c r="E102" s="80"/>
      <c r="F102" s="80"/>
      <c r="G102" s="304" t="e">
        <f t="shared" si="2"/>
        <v>#DIV/0!</v>
      </c>
    </row>
    <row r="103" spans="1:7" s="10" customFormat="1" ht="15.75" hidden="1">
      <c r="A103" s="107" t="s">
        <v>291</v>
      </c>
      <c r="B103" s="16"/>
      <c r="C103" s="80">
        <f>SUM(C97:C102)</f>
        <v>0</v>
      </c>
      <c r="D103" s="80">
        <f>SUM(D97:D102)</f>
        <v>0</v>
      </c>
      <c r="E103" s="80">
        <f>SUM(E97:E102)</f>
        <v>0</v>
      </c>
      <c r="F103" s="80">
        <f>SUM(F97:F102)</f>
        <v>0</v>
      </c>
      <c r="G103" s="304" t="e">
        <f t="shared" si="2"/>
        <v>#DIV/0!</v>
      </c>
    </row>
    <row r="104" spans="1:7" s="10" customFormat="1" ht="15.75" hidden="1">
      <c r="A104" s="85"/>
      <c r="B104" s="16"/>
      <c r="C104" s="80"/>
      <c r="D104" s="80"/>
      <c r="E104" s="80"/>
      <c r="F104" s="80"/>
      <c r="G104" s="304" t="e">
        <f t="shared" si="2"/>
        <v>#DIV/0!</v>
      </c>
    </row>
    <row r="105" spans="1:7" s="10" customFormat="1" ht="15.75" hidden="1">
      <c r="A105" s="85"/>
      <c r="B105" s="16"/>
      <c r="C105" s="80"/>
      <c r="D105" s="80"/>
      <c r="E105" s="80"/>
      <c r="F105" s="80"/>
      <c r="G105" s="304" t="e">
        <f t="shared" si="2"/>
        <v>#DIV/0!</v>
      </c>
    </row>
    <row r="106" spans="1:7" s="10" customFormat="1" ht="31.5">
      <c r="A106" s="107" t="s">
        <v>534</v>
      </c>
      <c r="B106" s="16">
        <v>2</v>
      </c>
      <c r="C106" s="80">
        <f>SUM(C104:C105)</f>
        <v>0</v>
      </c>
      <c r="D106" s="80">
        <f>SUM(D104:D105)</f>
        <v>0</v>
      </c>
      <c r="E106" s="80">
        <v>1493063</v>
      </c>
      <c r="F106" s="80">
        <v>1493063</v>
      </c>
      <c r="G106" s="304">
        <f t="shared" si="2"/>
        <v>100</v>
      </c>
    </row>
    <row r="107" spans="1:7" s="10" customFormat="1" ht="31.5">
      <c r="A107" s="108" t="s">
        <v>292</v>
      </c>
      <c r="B107" s="16"/>
      <c r="C107" s="80">
        <f>C103+C106</f>
        <v>0</v>
      </c>
      <c r="D107" s="80">
        <f>D103+D106</f>
        <v>0</v>
      </c>
      <c r="E107" s="80">
        <f>E103+E106</f>
        <v>1493063</v>
      </c>
      <c r="F107" s="80">
        <f>F103+F106</f>
        <v>1493063</v>
      </c>
      <c r="G107" s="304">
        <f t="shared" si="2"/>
        <v>100</v>
      </c>
    </row>
    <row r="108" spans="1:7" s="10" customFormat="1" ht="18" customHeight="1" hidden="1">
      <c r="A108" s="62"/>
      <c r="B108" s="16"/>
      <c r="C108" s="80"/>
      <c r="D108" s="80"/>
      <c r="E108" s="80"/>
      <c r="F108" s="80"/>
      <c r="G108" s="304" t="e">
        <f t="shared" si="2"/>
        <v>#DIV/0!</v>
      </c>
    </row>
    <row r="109" spans="1:7" s="10" customFormat="1" ht="31.5" hidden="1">
      <c r="A109" s="62" t="s">
        <v>293</v>
      </c>
      <c r="B109" s="16"/>
      <c r="C109" s="80"/>
      <c r="D109" s="80"/>
      <c r="E109" s="80"/>
      <c r="F109" s="80"/>
      <c r="G109" s="304" t="e">
        <f t="shared" si="2"/>
        <v>#DIV/0!</v>
      </c>
    </row>
    <row r="110" spans="1:7" s="10" customFormat="1" ht="15.75" hidden="1">
      <c r="A110" s="62"/>
      <c r="B110" s="16"/>
      <c r="C110" s="80"/>
      <c r="D110" s="80"/>
      <c r="E110" s="80"/>
      <c r="F110" s="80"/>
      <c r="G110" s="304" t="e">
        <f t="shared" si="2"/>
        <v>#DIV/0!</v>
      </c>
    </row>
    <row r="111" spans="1:7" s="10" customFormat="1" ht="31.5" hidden="1">
      <c r="A111" s="62" t="s">
        <v>294</v>
      </c>
      <c r="B111" s="16"/>
      <c r="C111" s="80"/>
      <c r="D111" s="80"/>
      <c r="E111" s="80"/>
      <c r="F111" s="80"/>
      <c r="G111" s="304" t="e">
        <f t="shared" si="2"/>
        <v>#DIV/0!</v>
      </c>
    </row>
    <row r="112" spans="1:7" s="10" customFormat="1" ht="15.75" hidden="1">
      <c r="A112" s="62"/>
      <c r="B112" s="16"/>
      <c r="C112" s="80"/>
      <c r="D112" s="80"/>
      <c r="E112" s="80"/>
      <c r="F112" s="80"/>
      <c r="G112" s="304" t="e">
        <f t="shared" si="2"/>
        <v>#DIV/0!</v>
      </c>
    </row>
    <row r="113" spans="1:7" s="10" customFormat="1" ht="31.5" hidden="1">
      <c r="A113" s="62" t="s">
        <v>295</v>
      </c>
      <c r="B113" s="16"/>
      <c r="C113" s="80"/>
      <c r="D113" s="80"/>
      <c r="E113" s="80"/>
      <c r="F113" s="80"/>
      <c r="G113" s="304" t="e">
        <f t="shared" si="2"/>
        <v>#DIV/0!</v>
      </c>
    </row>
    <row r="114" spans="1:7" s="10" customFormat="1" ht="31.5">
      <c r="A114" s="85" t="s">
        <v>462</v>
      </c>
      <c r="B114" s="16">
        <v>2</v>
      </c>
      <c r="C114" s="80">
        <v>1500000</v>
      </c>
      <c r="D114" s="80">
        <v>1500000</v>
      </c>
      <c r="E114" s="80">
        <v>0</v>
      </c>
      <c r="F114" s="80">
        <v>0</v>
      </c>
      <c r="G114" s="304"/>
    </row>
    <row r="115" spans="1:7" s="10" customFormat="1" ht="15.75">
      <c r="A115" s="107" t="s">
        <v>463</v>
      </c>
      <c r="B115" s="16"/>
      <c r="C115" s="80">
        <f>SUM(C113:C114)</f>
        <v>1500000</v>
      </c>
      <c r="D115" s="80">
        <f>SUM(D113:D114)</f>
        <v>1500000</v>
      </c>
      <c r="E115" s="80">
        <f>SUM(E113:E114)</f>
        <v>0</v>
      </c>
      <c r="F115" s="80">
        <f>SUM(F113:F114)</f>
        <v>0</v>
      </c>
      <c r="G115" s="304"/>
    </row>
    <row r="116" spans="1:7" s="10" customFormat="1" ht="15.75" hidden="1">
      <c r="A116" s="62"/>
      <c r="B116" s="16"/>
      <c r="C116" s="80"/>
      <c r="D116" s="80"/>
      <c r="E116" s="80"/>
      <c r="F116" s="80"/>
      <c r="G116" s="304" t="e">
        <f t="shared" si="2"/>
        <v>#DIV/0!</v>
      </c>
    </row>
    <row r="117" spans="1:7" s="10" customFormat="1" ht="31.5" hidden="1">
      <c r="A117" s="107" t="s">
        <v>481</v>
      </c>
      <c r="B117" s="16"/>
      <c r="C117" s="80">
        <f>SUM(C116)</f>
        <v>0</v>
      </c>
      <c r="D117" s="80">
        <f>SUM(D116)</f>
        <v>0</v>
      </c>
      <c r="E117" s="80">
        <f>SUM(E116)</f>
        <v>0</v>
      </c>
      <c r="F117" s="80">
        <f>SUM(F116)</f>
        <v>0</v>
      </c>
      <c r="G117" s="304" t="e">
        <f t="shared" si="2"/>
        <v>#DIV/0!</v>
      </c>
    </row>
    <row r="118" spans="1:7" s="10" customFormat="1" ht="15.75" hidden="1">
      <c r="A118" s="107"/>
      <c r="B118" s="16"/>
      <c r="C118" s="80"/>
      <c r="D118" s="80"/>
      <c r="E118" s="80"/>
      <c r="F118" s="80"/>
      <c r="G118" s="304" t="e">
        <f t="shared" si="2"/>
        <v>#DIV/0!</v>
      </c>
    </row>
    <row r="119" spans="1:7" s="10" customFormat="1" ht="15.75">
      <c r="A119" s="85" t="s">
        <v>499</v>
      </c>
      <c r="B119" s="16">
        <v>2</v>
      </c>
      <c r="C119" s="80">
        <v>1469441</v>
      </c>
      <c r="D119" s="80">
        <v>1469441</v>
      </c>
      <c r="E119" s="80">
        <v>1469441</v>
      </c>
      <c r="F119" s="80">
        <v>1467075</v>
      </c>
      <c r="G119" s="304">
        <f t="shared" si="2"/>
        <v>99.83898639006262</v>
      </c>
    </row>
    <row r="120" spans="1:7" s="10" customFormat="1" ht="15.75">
      <c r="A120" s="107" t="s">
        <v>144</v>
      </c>
      <c r="B120" s="16"/>
      <c r="C120" s="80">
        <f>SUM(C118:C119)</f>
        <v>1469441</v>
      </c>
      <c r="D120" s="80">
        <f>SUM(D118:D119)</f>
        <v>1469441</v>
      </c>
      <c r="E120" s="80">
        <f>SUM(E118:E119)</f>
        <v>1469441</v>
      </c>
      <c r="F120" s="80">
        <f>SUM(F118:F119)</f>
        <v>1467075</v>
      </c>
      <c r="G120" s="304">
        <f t="shared" si="2"/>
        <v>99.83898639006262</v>
      </c>
    </row>
    <row r="121" spans="1:7" s="10" customFormat="1" ht="15.75" hidden="1">
      <c r="A121" s="107"/>
      <c r="B121" s="16"/>
      <c r="C121" s="80"/>
      <c r="D121" s="80"/>
      <c r="E121" s="80"/>
      <c r="F121" s="80"/>
      <c r="G121" s="304" t="e">
        <f t="shared" si="2"/>
        <v>#DIV/0!</v>
      </c>
    </row>
    <row r="122" spans="1:7" s="10" customFormat="1" ht="15.75" hidden="1">
      <c r="A122" s="121"/>
      <c r="B122" s="16"/>
      <c r="C122" s="80"/>
      <c r="D122" s="80"/>
      <c r="E122" s="80"/>
      <c r="F122" s="80"/>
      <c r="G122" s="304" t="e">
        <f t="shared" si="2"/>
        <v>#DIV/0!</v>
      </c>
    </row>
    <row r="123" spans="1:7" s="10" customFormat="1" ht="15.75" hidden="1">
      <c r="A123" s="121"/>
      <c r="B123" s="16"/>
      <c r="C123" s="80"/>
      <c r="D123" s="80"/>
      <c r="E123" s="80"/>
      <c r="F123" s="80"/>
      <c r="G123" s="304" t="e">
        <f t="shared" si="2"/>
        <v>#DIV/0!</v>
      </c>
    </row>
    <row r="124" spans="1:7" s="10" customFormat="1" ht="15.75" hidden="1">
      <c r="A124" s="107" t="s">
        <v>145</v>
      </c>
      <c r="B124" s="16"/>
      <c r="C124" s="80">
        <f>SUM(C122:C123)</f>
        <v>0</v>
      </c>
      <c r="D124" s="80">
        <f>SUM(D122:D123)</f>
        <v>0</v>
      </c>
      <c r="E124" s="80">
        <f>SUM(E122:E123)</f>
        <v>0</v>
      </c>
      <c r="F124" s="80">
        <f>SUM(F122:F123)</f>
        <v>0</v>
      </c>
      <c r="G124" s="304" t="e">
        <f t="shared" si="2"/>
        <v>#DIV/0!</v>
      </c>
    </row>
    <row r="125" spans="1:7" s="10" customFormat="1" ht="31.5">
      <c r="A125" s="62" t="s">
        <v>296</v>
      </c>
      <c r="B125" s="16"/>
      <c r="C125" s="80">
        <f>C115+C124+C117+C120</f>
        <v>2969441</v>
      </c>
      <c r="D125" s="80">
        <f>D115+D124+D117+D120</f>
        <v>2969441</v>
      </c>
      <c r="E125" s="80">
        <f>E115+E124+E117+E120</f>
        <v>1469441</v>
      </c>
      <c r="F125" s="80">
        <f>F115+F124+F117+F120</f>
        <v>1467075</v>
      </c>
      <c r="G125" s="304">
        <f t="shared" si="2"/>
        <v>99.83898639006262</v>
      </c>
    </row>
    <row r="126" spans="1:7" s="10" customFormat="1" ht="31.5">
      <c r="A126" s="42" t="s">
        <v>284</v>
      </c>
      <c r="B126" s="100"/>
      <c r="C126" s="82">
        <f>SUM(C127:C127:C129)</f>
        <v>2969441</v>
      </c>
      <c r="D126" s="82">
        <f>SUM(D127:D127:D129)</f>
        <v>2969441</v>
      </c>
      <c r="E126" s="82">
        <f>SUM(E127:E127:E129)</f>
        <v>2962504</v>
      </c>
      <c r="F126" s="82">
        <f>SUM(F127:F127:F129)</f>
        <v>2960138</v>
      </c>
      <c r="G126" s="304">
        <f t="shared" si="2"/>
        <v>99.92013512893148</v>
      </c>
    </row>
    <row r="127" spans="1:7" s="10" customFormat="1" ht="15.75">
      <c r="A127" s="85" t="s">
        <v>375</v>
      </c>
      <c r="B127" s="98">
        <v>1</v>
      </c>
      <c r="C127" s="80">
        <f>SUMIF($B$96:$B$126,"1",C$96:C$126)</f>
        <v>0</v>
      </c>
      <c r="D127" s="80">
        <f>SUMIF($B$96:$B$126,"1",D$96:D$126)</f>
        <v>0</v>
      </c>
      <c r="E127" s="80">
        <f>SUMIF($B$96:$B$126,"1",E$96:E$126)</f>
        <v>0</v>
      </c>
      <c r="F127" s="80">
        <f>SUMIF($B$96:$B$126,"1",F$96:F$126)</f>
        <v>0</v>
      </c>
      <c r="G127" s="304"/>
    </row>
    <row r="128" spans="1:7" s="10" customFormat="1" ht="15.75">
      <c r="A128" s="85" t="s">
        <v>218</v>
      </c>
      <c r="B128" s="98">
        <v>2</v>
      </c>
      <c r="C128" s="80">
        <f>SUMIF($B$96:$B$126,"2",C$96:C$126)</f>
        <v>2969441</v>
      </c>
      <c r="D128" s="80">
        <f>SUMIF($B$96:$B$126,"2",D$96:D$126)</f>
        <v>2969441</v>
      </c>
      <c r="E128" s="80">
        <f>SUMIF($B$96:$B$126,"2",E$96:E$126)</f>
        <v>2962504</v>
      </c>
      <c r="F128" s="80">
        <f>SUMIF($B$96:$B$126,"2",F$96:F$126)</f>
        <v>2960138</v>
      </c>
      <c r="G128" s="304">
        <f t="shared" si="2"/>
        <v>99.92013512893148</v>
      </c>
    </row>
    <row r="129" spans="1:7" s="10" customFormat="1" ht="15.75">
      <c r="A129" s="85" t="s">
        <v>110</v>
      </c>
      <c r="B129" s="98">
        <v>3</v>
      </c>
      <c r="C129" s="80">
        <f>SUMIF($B$96:$B$126,"3",C$96:C$126)</f>
        <v>0</v>
      </c>
      <c r="D129" s="80">
        <f>SUMIF($B$96:$B$126,"3",D$96:D$126)</f>
        <v>0</v>
      </c>
      <c r="E129" s="80">
        <f>SUMIF($B$96:$B$126,"3",E$96:E$126)</f>
        <v>0</v>
      </c>
      <c r="F129" s="80">
        <f>SUMIF($B$96:$B$126,"3",F$96:F$126)</f>
        <v>0</v>
      </c>
      <c r="G129" s="304"/>
    </row>
    <row r="130" spans="1:7" s="10" customFormat="1" ht="15.75">
      <c r="A130" s="66" t="s">
        <v>298</v>
      </c>
      <c r="B130" s="16"/>
      <c r="C130" s="82"/>
      <c r="D130" s="82"/>
      <c r="E130" s="82"/>
      <c r="F130" s="82"/>
      <c r="G130" s="304"/>
    </row>
    <row r="131" spans="1:7" s="10" customFormat="1" ht="31.5" hidden="1">
      <c r="A131" s="85" t="s">
        <v>300</v>
      </c>
      <c r="B131" s="16">
        <v>2</v>
      </c>
      <c r="C131" s="80"/>
      <c r="D131" s="80"/>
      <c r="E131" s="80"/>
      <c r="F131" s="80"/>
      <c r="G131" s="304" t="e">
        <f t="shared" si="2"/>
        <v>#DIV/0!</v>
      </c>
    </row>
    <row r="132" spans="1:7" s="10" customFormat="1" ht="15.75" hidden="1">
      <c r="A132" s="108" t="s">
        <v>299</v>
      </c>
      <c r="B132" s="16"/>
      <c r="C132" s="80">
        <f>SUM(C131)</f>
        <v>0</v>
      </c>
      <c r="D132" s="80">
        <f>SUM(D131)</f>
        <v>0</v>
      </c>
      <c r="E132" s="80">
        <f>SUM(E131)</f>
        <v>0</v>
      </c>
      <c r="F132" s="80">
        <f>SUM(F131)</f>
        <v>0</v>
      </c>
      <c r="G132" s="304" t="e">
        <f t="shared" si="2"/>
        <v>#DIV/0!</v>
      </c>
    </row>
    <row r="133" spans="1:7" s="10" customFormat="1" ht="15.75" hidden="1">
      <c r="A133" s="85" t="s">
        <v>102</v>
      </c>
      <c r="B133" s="16">
        <v>3</v>
      </c>
      <c r="C133" s="80"/>
      <c r="D133" s="80"/>
      <c r="E133" s="80"/>
      <c r="F133" s="80"/>
      <c r="G133" s="304" t="e">
        <f t="shared" si="2"/>
        <v>#DIV/0!</v>
      </c>
    </row>
    <row r="134" spans="1:7" s="10" customFormat="1" ht="15.75">
      <c r="A134" s="85" t="s">
        <v>101</v>
      </c>
      <c r="B134" s="16">
        <v>3</v>
      </c>
      <c r="C134" s="80">
        <v>685000</v>
      </c>
      <c r="D134" s="80">
        <v>685000</v>
      </c>
      <c r="E134" s="80">
        <v>685000</v>
      </c>
      <c r="F134" s="80">
        <v>783471</v>
      </c>
      <c r="G134" s="304">
        <f t="shared" si="2"/>
        <v>114.37532846715328</v>
      </c>
    </row>
    <row r="135" spans="1:7" s="10" customFormat="1" ht="15.75">
      <c r="A135" s="108" t="s">
        <v>301</v>
      </c>
      <c r="B135" s="16"/>
      <c r="C135" s="80">
        <f>SUM(C133:C134)</f>
        <v>685000</v>
      </c>
      <c r="D135" s="80">
        <f>SUM(D133:D134)</f>
        <v>685000</v>
      </c>
      <c r="E135" s="80">
        <f>SUM(E133:E134)</f>
        <v>685000</v>
      </c>
      <c r="F135" s="80">
        <f>SUM(F133:F134)</f>
        <v>783471</v>
      </c>
      <c r="G135" s="304">
        <f t="shared" si="2"/>
        <v>114.37532846715328</v>
      </c>
    </row>
    <row r="136" spans="1:7" s="10" customFormat="1" ht="31.5">
      <c r="A136" s="85" t="s">
        <v>302</v>
      </c>
      <c r="B136" s="16">
        <v>3</v>
      </c>
      <c r="C136" s="80">
        <v>172000</v>
      </c>
      <c r="D136" s="80">
        <v>172000</v>
      </c>
      <c r="E136" s="80">
        <v>172000</v>
      </c>
      <c r="F136" s="80">
        <v>210480</v>
      </c>
      <c r="G136" s="304">
        <f t="shared" si="2"/>
        <v>122.37209302325583</v>
      </c>
    </row>
    <row r="137" spans="1:7" s="10" customFormat="1" ht="31.5" hidden="1">
      <c r="A137" s="85" t="s">
        <v>303</v>
      </c>
      <c r="B137" s="16">
        <v>3</v>
      </c>
      <c r="C137" s="80"/>
      <c r="D137" s="80"/>
      <c r="E137" s="80"/>
      <c r="F137" s="80"/>
      <c r="G137" s="304" t="e">
        <f aca="true" t="shared" si="3" ref="G137:G200">F137/E137*100</f>
        <v>#DIV/0!</v>
      </c>
    </row>
    <row r="138" spans="1:7" s="10" customFormat="1" ht="15.75">
      <c r="A138" s="108" t="s">
        <v>304</v>
      </c>
      <c r="B138" s="16"/>
      <c r="C138" s="80">
        <f>SUM(C136:C137)</f>
        <v>172000</v>
      </c>
      <c r="D138" s="80">
        <f>SUM(D136:D137)</f>
        <v>172000</v>
      </c>
      <c r="E138" s="80">
        <f>SUM(E136:E137)</f>
        <v>172000</v>
      </c>
      <c r="F138" s="80">
        <f>SUM(F136:F137)</f>
        <v>210480</v>
      </c>
      <c r="G138" s="304">
        <f t="shared" si="3"/>
        <v>122.37209302325583</v>
      </c>
    </row>
    <row r="139" spans="1:7" s="10" customFormat="1" ht="31.5">
      <c r="A139" s="85" t="s">
        <v>305</v>
      </c>
      <c r="B139" s="16">
        <v>2</v>
      </c>
      <c r="C139" s="80">
        <v>145000</v>
      </c>
      <c r="D139" s="80">
        <v>145000</v>
      </c>
      <c r="E139" s="80">
        <v>145000</v>
      </c>
      <c r="F139" s="80">
        <v>173119</v>
      </c>
      <c r="G139" s="304">
        <f t="shared" si="3"/>
        <v>119.39241379310346</v>
      </c>
    </row>
    <row r="140" spans="1:7" s="10" customFormat="1" ht="15.75" hidden="1">
      <c r="A140" s="85" t="s">
        <v>306</v>
      </c>
      <c r="B140" s="16">
        <v>2</v>
      </c>
      <c r="C140" s="80"/>
      <c r="D140" s="80"/>
      <c r="E140" s="80"/>
      <c r="F140" s="80"/>
      <c r="G140" s="304" t="e">
        <f t="shared" si="3"/>
        <v>#DIV/0!</v>
      </c>
    </row>
    <row r="141" spans="1:7" s="10" customFormat="1" ht="15.75">
      <c r="A141" s="62" t="s">
        <v>307</v>
      </c>
      <c r="B141" s="16"/>
      <c r="C141" s="80">
        <f>SUM(C139:C140)</f>
        <v>145000</v>
      </c>
      <c r="D141" s="80">
        <f>SUM(D139:D140)</f>
        <v>145000</v>
      </c>
      <c r="E141" s="80">
        <f>SUM(E139:E140)</f>
        <v>145000</v>
      </c>
      <c r="F141" s="80">
        <f>SUM(F139:F140)</f>
        <v>173119</v>
      </c>
      <c r="G141" s="304"/>
    </row>
    <row r="142" spans="1:7" s="10" customFormat="1" ht="15.75" hidden="1">
      <c r="A142" s="85" t="s">
        <v>308</v>
      </c>
      <c r="B142" s="16">
        <v>3</v>
      </c>
      <c r="C142" s="80"/>
      <c r="D142" s="80"/>
      <c r="E142" s="80"/>
      <c r="F142" s="80"/>
      <c r="G142" s="304" t="e">
        <f t="shared" si="3"/>
        <v>#DIV/0!</v>
      </c>
    </row>
    <row r="143" spans="1:7" s="10" customFormat="1" ht="15.75" hidden="1">
      <c r="A143" s="85" t="s">
        <v>309</v>
      </c>
      <c r="B143" s="16">
        <v>2</v>
      </c>
      <c r="C143" s="80"/>
      <c r="D143" s="80"/>
      <c r="E143" s="80"/>
      <c r="F143" s="80"/>
      <c r="G143" s="304" t="e">
        <f t="shared" si="3"/>
        <v>#DIV/0!</v>
      </c>
    </row>
    <row r="144" spans="1:7" s="10" customFormat="1" ht="15.75" hidden="1">
      <c r="A144" s="108" t="s">
        <v>310</v>
      </c>
      <c r="B144" s="16"/>
      <c r="C144" s="80">
        <f>SUM(C142:C143)</f>
        <v>0</v>
      </c>
      <c r="D144" s="80">
        <f>SUM(D142:D143)</f>
        <v>0</v>
      </c>
      <c r="E144" s="80">
        <f>SUM(E142:E143)</f>
        <v>0</v>
      </c>
      <c r="F144" s="80">
        <f>SUM(F142:F143)</f>
        <v>0</v>
      </c>
      <c r="G144" s="304" t="e">
        <f t="shared" si="3"/>
        <v>#DIV/0!</v>
      </c>
    </row>
    <row r="145" spans="1:7" s="10" customFormat="1" ht="15.75" hidden="1">
      <c r="A145" s="85" t="s">
        <v>311</v>
      </c>
      <c r="B145" s="16">
        <v>2</v>
      </c>
      <c r="C145" s="80"/>
      <c r="D145" s="80"/>
      <c r="E145" s="80"/>
      <c r="F145" s="80"/>
      <c r="G145" s="304" t="e">
        <f t="shared" si="3"/>
        <v>#DIV/0!</v>
      </c>
    </row>
    <row r="146" spans="1:7" s="10" customFormat="1" ht="15.75" hidden="1">
      <c r="A146" s="85" t="s">
        <v>312</v>
      </c>
      <c r="B146" s="16">
        <v>2</v>
      </c>
      <c r="C146" s="80"/>
      <c r="D146" s="80"/>
      <c r="E146" s="80"/>
      <c r="F146" s="80"/>
      <c r="G146" s="304"/>
    </row>
    <row r="147" spans="1:7" s="10" customFormat="1" ht="15.75" hidden="1">
      <c r="A147" s="85" t="s">
        <v>132</v>
      </c>
      <c r="B147" s="16">
        <v>2</v>
      </c>
      <c r="C147" s="80"/>
      <c r="D147" s="80"/>
      <c r="E147" s="80"/>
      <c r="F147" s="80"/>
      <c r="G147" s="304" t="e">
        <f t="shared" si="3"/>
        <v>#DIV/0!</v>
      </c>
    </row>
    <row r="148" spans="1:7" s="10" customFormat="1" ht="15.75" hidden="1">
      <c r="A148" s="85" t="s">
        <v>133</v>
      </c>
      <c r="B148" s="16">
        <v>2</v>
      </c>
      <c r="C148" s="80"/>
      <c r="D148" s="80"/>
      <c r="E148" s="80"/>
      <c r="F148" s="80"/>
      <c r="G148" s="304" t="e">
        <f t="shared" si="3"/>
        <v>#DIV/0!</v>
      </c>
    </row>
    <row r="149" spans="1:7" s="10" customFormat="1" ht="15.75" hidden="1">
      <c r="A149" s="85" t="s">
        <v>134</v>
      </c>
      <c r="B149" s="16">
        <v>2</v>
      </c>
      <c r="C149" s="80"/>
      <c r="D149" s="80"/>
      <c r="E149" s="80"/>
      <c r="F149" s="80"/>
      <c r="G149" s="304"/>
    </row>
    <row r="150" spans="1:7" s="10" customFormat="1" ht="47.25" hidden="1">
      <c r="A150" s="85" t="s">
        <v>313</v>
      </c>
      <c r="B150" s="16">
        <v>2</v>
      </c>
      <c r="C150" s="80"/>
      <c r="D150" s="80"/>
      <c r="E150" s="80"/>
      <c r="F150" s="80"/>
      <c r="G150" s="304"/>
    </row>
    <row r="151" spans="1:7" s="10" customFormat="1" ht="15.75" hidden="1">
      <c r="A151" s="85" t="s">
        <v>314</v>
      </c>
      <c r="B151" s="16">
        <v>2</v>
      </c>
      <c r="C151" s="80"/>
      <c r="D151" s="80"/>
      <c r="E151" s="80"/>
      <c r="F151" s="80"/>
      <c r="G151" s="304"/>
    </row>
    <row r="152" spans="1:7" s="10" customFormat="1" ht="15.75">
      <c r="A152" s="85" t="s">
        <v>315</v>
      </c>
      <c r="B152" s="16">
        <v>2</v>
      </c>
      <c r="C152" s="80">
        <v>14000</v>
      </c>
      <c r="D152" s="80">
        <v>14000</v>
      </c>
      <c r="E152" s="80">
        <v>14000</v>
      </c>
      <c r="F152" s="80">
        <v>864</v>
      </c>
      <c r="G152" s="304"/>
    </row>
    <row r="153" spans="1:7" s="10" customFormat="1" ht="31.5">
      <c r="A153" s="107" t="s">
        <v>316</v>
      </c>
      <c r="B153" s="16"/>
      <c r="C153" s="80">
        <f>SUM(C152)</f>
        <v>14000</v>
      </c>
      <c r="D153" s="80">
        <f>SUM(D152)</f>
        <v>14000</v>
      </c>
      <c r="E153" s="80">
        <f>SUM(E152)</f>
        <v>14000</v>
      </c>
      <c r="F153" s="80">
        <f>SUM(F152)</f>
        <v>864</v>
      </c>
      <c r="G153" s="304">
        <f t="shared" si="3"/>
        <v>6.171428571428572</v>
      </c>
    </row>
    <row r="154" spans="1:7" s="10" customFormat="1" ht="15.75">
      <c r="A154" s="108" t="s">
        <v>317</v>
      </c>
      <c r="B154" s="16"/>
      <c r="C154" s="80">
        <f>SUM(C145:C151)+C153</f>
        <v>14000</v>
      </c>
      <c r="D154" s="80">
        <f>SUM(D145:D151)+D153</f>
        <v>14000</v>
      </c>
      <c r="E154" s="80">
        <f>SUM(E145:E151)+E153</f>
        <v>14000</v>
      </c>
      <c r="F154" s="80">
        <f>SUM(F145:F151)+F153</f>
        <v>864</v>
      </c>
      <c r="G154" s="304">
        <f t="shared" si="3"/>
        <v>6.171428571428572</v>
      </c>
    </row>
    <row r="155" spans="1:7" s="10" customFormat="1" ht="15.75">
      <c r="A155" s="42" t="s">
        <v>298</v>
      </c>
      <c r="B155" s="100"/>
      <c r="C155" s="82">
        <f>SUM(C156:C156:C158)</f>
        <v>1016000</v>
      </c>
      <c r="D155" s="82">
        <f>SUM(D156:D156:D158)</f>
        <v>1016000</v>
      </c>
      <c r="E155" s="82">
        <f>SUM(E156:E156:E158)</f>
        <v>1016000</v>
      </c>
      <c r="F155" s="82">
        <f>SUM(F156:F156:F158)</f>
        <v>1167934</v>
      </c>
      <c r="G155" s="304">
        <f t="shared" si="3"/>
        <v>114.95413385826771</v>
      </c>
    </row>
    <row r="156" spans="1:7" s="10" customFormat="1" ht="15.75">
      <c r="A156" s="85" t="s">
        <v>375</v>
      </c>
      <c r="B156" s="98">
        <v>1</v>
      </c>
      <c r="C156" s="80">
        <f>SUMIF($B$130:$B$155,"1",C$130:C$155)</f>
        <v>0</v>
      </c>
      <c r="D156" s="80">
        <f>SUMIF($B$130:$B$155,"1",D$130:D$155)</f>
        <v>0</v>
      </c>
      <c r="E156" s="80">
        <f>SUMIF($B$130:$B$155,"1",E$130:E$155)</f>
        <v>0</v>
      </c>
      <c r="F156" s="80">
        <f>SUMIF($B$130:$B$155,"1",F$130:F$155)</f>
        <v>0</v>
      </c>
      <c r="G156" s="304"/>
    </row>
    <row r="157" spans="1:7" s="10" customFormat="1" ht="15.75">
      <c r="A157" s="85" t="s">
        <v>218</v>
      </c>
      <c r="B157" s="98">
        <v>2</v>
      </c>
      <c r="C157" s="80">
        <f>SUMIF($B$130:$B$155,"2",C$130:C$155)</f>
        <v>159000</v>
      </c>
      <c r="D157" s="80">
        <f>SUMIF($B$130:$B$155,"2",D$130:D$155)</f>
        <v>159000</v>
      </c>
      <c r="E157" s="80">
        <f>SUMIF($B$130:$B$155,"2",E$130:E$155)</f>
        <v>159000</v>
      </c>
      <c r="F157" s="80">
        <f>SUMIF($B$130:$B$155,"2",F$130:F$155)</f>
        <v>173983</v>
      </c>
      <c r="G157" s="304">
        <f t="shared" si="3"/>
        <v>109.42327044025157</v>
      </c>
    </row>
    <row r="158" spans="1:7" s="10" customFormat="1" ht="15.75">
      <c r="A158" s="85" t="s">
        <v>110</v>
      </c>
      <c r="B158" s="98">
        <v>3</v>
      </c>
      <c r="C158" s="80">
        <f>SUMIF($B$130:$B$155,"3",C$130:C$155)</f>
        <v>857000</v>
      </c>
      <c r="D158" s="80">
        <f>SUMIF($B$130:$B$155,"3",D$130:D$155)</f>
        <v>857000</v>
      </c>
      <c r="E158" s="80">
        <f>SUMIF($B$130:$B$155,"3",E$130:E$155)</f>
        <v>857000</v>
      </c>
      <c r="F158" s="80">
        <f>SUMIF($B$130:$B$155,"3",F$130:F$155)</f>
        <v>993951</v>
      </c>
      <c r="G158" s="304">
        <f t="shared" si="3"/>
        <v>115.98028004667444</v>
      </c>
    </row>
    <row r="159" spans="1:7" s="10" customFormat="1" ht="15.75">
      <c r="A159" s="66" t="s">
        <v>322</v>
      </c>
      <c r="B159" s="16"/>
      <c r="C159" s="82"/>
      <c r="D159" s="82"/>
      <c r="E159" s="82"/>
      <c r="F159" s="82"/>
      <c r="G159" s="304"/>
    </row>
    <row r="160" spans="1:7" s="10" customFormat="1" ht="15.75" hidden="1">
      <c r="A160" s="85"/>
      <c r="B160" s="16"/>
      <c r="C160" s="80"/>
      <c r="D160" s="80"/>
      <c r="E160" s="80"/>
      <c r="F160" s="80"/>
      <c r="G160" s="304" t="e">
        <f t="shared" si="3"/>
        <v>#DIV/0!</v>
      </c>
    </row>
    <row r="161" spans="1:7" s="10" customFormat="1" ht="15.75" hidden="1">
      <c r="A161" s="85" t="s">
        <v>104</v>
      </c>
      <c r="B161" s="16"/>
      <c r="C161" s="80"/>
      <c r="D161" s="80"/>
      <c r="E161" s="80"/>
      <c r="F161" s="80"/>
      <c r="G161" s="304" t="e">
        <f t="shared" si="3"/>
        <v>#DIV/0!</v>
      </c>
    </row>
    <row r="162" spans="1:7" s="10" customFormat="1" ht="15.75" hidden="1">
      <c r="A162" s="107" t="s">
        <v>318</v>
      </c>
      <c r="B162" s="16"/>
      <c r="C162" s="80">
        <f>SUM(C160:C161)</f>
        <v>0</v>
      </c>
      <c r="D162" s="80">
        <f>SUM(D160:D161)</f>
        <v>0</v>
      </c>
      <c r="E162" s="80">
        <f>SUM(E160:E161)</f>
        <v>0</v>
      </c>
      <c r="F162" s="80">
        <f>SUM(F160:F161)</f>
        <v>0</v>
      </c>
      <c r="G162" s="304" t="e">
        <f t="shared" si="3"/>
        <v>#DIV/0!</v>
      </c>
    </row>
    <row r="163" spans="1:7" s="10" customFormat="1" ht="31.5">
      <c r="A163" s="85" t="s">
        <v>319</v>
      </c>
      <c r="B163" s="16"/>
      <c r="C163" s="80">
        <f>SUM(C164:C168)</f>
        <v>3000</v>
      </c>
      <c r="D163" s="80">
        <f>SUM(D164:D168)</f>
        <v>3000</v>
      </c>
      <c r="E163" s="80">
        <f>SUM(E164:E168)</f>
        <v>3000</v>
      </c>
      <c r="F163" s="80">
        <f>SUM(F164:F168)</f>
        <v>46600</v>
      </c>
      <c r="G163" s="304">
        <f t="shared" si="3"/>
        <v>1553.3333333333333</v>
      </c>
    </row>
    <row r="164" spans="1:7" s="10" customFormat="1" ht="15.75">
      <c r="A164" s="120" t="s">
        <v>427</v>
      </c>
      <c r="B164" s="16">
        <v>2</v>
      </c>
      <c r="C164" s="80">
        <v>3000</v>
      </c>
      <c r="D164" s="80">
        <v>3000</v>
      </c>
      <c r="E164" s="80">
        <v>3000</v>
      </c>
      <c r="F164" s="80">
        <v>1600</v>
      </c>
      <c r="G164" s="304">
        <f t="shared" si="3"/>
        <v>53.333333333333336</v>
      </c>
    </row>
    <row r="165" spans="1:7" s="10" customFormat="1" ht="15.75" hidden="1">
      <c r="A165" s="120" t="s">
        <v>488</v>
      </c>
      <c r="B165" s="16">
        <v>2</v>
      </c>
      <c r="C165" s="80"/>
      <c r="D165" s="80"/>
      <c r="E165" s="80"/>
      <c r="F165" s="80"/>
      <c r="G165" s="304" t="e">
        <f t="shared" si="3"/>
        <v>#DIV/0!</v>
      </c>
    </row>
    <row r="166" spans="1:7" s="10" customFormat="1" ht="15.75" hidden="1">
      <c r="A166" s="120" t="s">
        <v>483</v>
      </c>
      <c r="B166" s="16">
        <v>2</v>
      </c>
      <c r="C166" s="80"/>
      <c r="D166" s="80"/>
      <c r="E166" s="80"/>
      <c r="F166" s="80"/>
      <c r="G166" s="304" t="e">
        <f t="shared" si="3"/>
        <v>#DIV/0!</v>
      </c>
    </row>
    <row r="167" spans="1:7" s="10" customFormat="1" ht="15.75" hidden="1">
      <c r="A167" s="120" t="s">
        <v>484</v>
      </c>
      <c r="B167" s="16">
        <v>2</v>
      </c>
      <c r="C167" s="80"/>
      <c r="D167" s="80"/>
      <c r="E167" s="80"/>
      <c r="F167" s="80"/>
      <c r="G167" s="304" t="e">
        <f t="shared" si="3"/>
        <v>#DIV/0!</v>
      </c>
    </row>
    <row r="168" spans="1:7" s="10" customFormat="1" ht="15.75">
      <c r="A168" s="120" t="s">
        <v>485</v>
      </c>
      <c r="B168" s="16">
        <v>2</v>
      </c>
      <c r="C168" s="80"/>
      <c r="D168" s="80"/>
      <c r="E168" s="80"/>
      <c r="F168" s="80">
        <v>45000</v>
      </c>
      <c r="G168" s="304"/>
    </row>
    <row r="169" spans="1:7" s="10" customFormat="1" ht="31.5">
      <c r="A169" s="85" t="s">
        <v>320</v>
      </c>
      <c r="B169" s="16">
        <v>2</v>
      </c>
      <c r="C169" s="80"/>
      <c r="D169" s="80"/>
      <c r="E169" s="80"/>
      <c r="F169" s="80"/>
      <c r="G169" s="304"/>
    </row>
    <row r="170" spans="1:7" s="10" customFormat="1" ht="15.75">
      <c r="A170" s="85" t="s">
        <v>482</v>
      </c>
      <c r="B170" s="16"/>
      <c r="C170" s="80"/>
      <c r="D170" s="80"/>
      <c r="E170" s="80"/>
      <c r="F170" s="80"/>
      <c r="G170" s="304"/>
    </row>
    <row r="171" spans="1:7" s="10" customFormat="1" ht="15.75">
      <c r="A171" s="108" t="s">
        <v>321</v>
      </c>
      <c r="B171" s="16"/>
      <c r="C171" s="80">
        <f>SUM(C164:C170)</f>
        <v>3000</v>
      </c>
      <c r="D171" s="80">
        <f>SUM(D164:D170)</f>
        <v>3000</v>
      </c>
      <c r="E171" s="80">
        <f>SUM(E164:E170)</f>
        <v>3000</v>
      </c>
      <c r="F171" s="80">
        <f>SUM(F164:F170)</f>
        <v>46600</v>
      </c>
      <c r="G171" s="304">
        <f t="shared" si="3"/>
        <v>1553.3333333333333</v>
      </c>
    </row>
    <row r="172" spans="1:7" s="10" customFormat="1" ht="15.75" hidden="1">
      <c r="A172" s="85" t="s">
        <v>104</v>
      </c>
      <c r="B172" s="16"/>
      <c r="C172" s="80"/>
      <c r="D172" s="80"/>
      <c r="E172" s="80"/>
      <c r="F172" s="80"/>
      <c r="G172" s="304" t="e">
        <f t="shared" si="3"/>
        <v>#DIV/0!</v>
      </c>
    </row>
    <row r="173" spans="1:7" s="10" customFormat="1" ht="15.75" hidden="1">
      <c r="A173" s="85" t="s">
        <v>104</v>
      </c>
      <c r="B173" s="16"/>
      <c r="C173" s="80"/>
      <c r="D173" s="80"/>
      <c r="E173" s="80"/>
      <c r="F173" s="80"/>
      <c r="G173" s="304" t="e">
        <f t="shared" si="3"/>
        <v>#DIV/0!</v>
      </c>
    </row>
    <row r="174" spans="1:7" s="10" customFormat="1" ht="15.75" hidden="1">
      <c r="A174" s="107" t="s">
        <v>323</v>
      </c>
      <c r="B174" s="16"/>
      <c r="C174" s="80">
        <f>SUM(C172:C173)</f>
        <v>0</v>
      </c>
      <c r="D174" s="80">
        <f>SUM(D172:D173)</f>
        <v>0</v>
      </c>
      <c r="E174" s="80">
        <f>SUM(E172:E173)</f>
        <v>0</v>
      </c>
      <c r="F174" s="80">
        <f>SUM(F172:F173)</f>
        <v>0</v>
      </c>
      <c r="G174" s="304" t="e">
        <f t="shared" si="3"/>
        <v>#DIV/0!</v>
      </c>
    </row>
    <row r="175" spans="1:7" s="10" customFormat="1" ht="15.75" hidden="1">
      <c r="A175" s="85" t="s">
        <v>104</v>
      </c>
      <c r="B175" s="16"/>
      <c r="C175" s="80"/>
      <c r="D175" s="80"/>
      <c r="E175" s="80"/>
      <c r="F175" s="80"/>
      <c r="G175" s="304" t="e">
        <f t="shared" si="3"/>
        <v>#DIV/0!</v>
      </c>
    </row>
    <row r="176" spans="1:7" s="10" customFormat="1" ht="15.75" hidden="1">
      <c r="A176" s="85"/>
      <c r="B176" s="16"/>
      <c r="C176" s="80"/>
      <c r="D176" s="80"/>
      <c r="E176" s="80"/>
      <c r="F176" s="80"/>
      <c r="G176" s="304" t="e">
        <f t="shared" si="3"/>
        <v>#DIV/0!</v>
      </c>
    </row>
    <row r="177" spans="1:7" s="10" customFormat="1" ht="15.75" hidden="1">
      <c r="A177" s="107" t="s">
        <v>324</v>
      </c>
      <c r="B177" s="16"/>
      <c r="C177" s="80">
        <f>SUM(C175:C176)</f>
        <v>0</v>
      </c>
      <c r="D177" s="80">
        <f>SUM(D175:D176)</f>
        <v>0</v>
      </c>
      <c r="E177" s="80">
        <f>SUM(E175:E176)</f>
        <v>0</v>
      </c>
      <c r="F177" s="80">
        <f>SUM(F175:F176)</f>
        <v>0</v>
      </c>
      <c r="G177" s="304" t="e">
        <f t="shared" si="3"/>
        <v>#DIV/0!</v>
      </c>
    </row>
    <row r="178" spans="1:7" s="10" customFormat="1" ht="15.75" hidden="1">
      <c r="A178" s="62" t="s">
        <v>325</v>
      </c>
      <c r="B178" s="16"/>
      <c r="C178" s="80">
        <f>C174+C177</f>
        <v>0</v>
      </c>
      <c r="D178" s="80">
        <f>D174+D177</f>
        <v>0</v>
      </c>
      <c r="E178" s="80">
        <f>E174+E177</f>
        <v>0</v>
      </c>
      <c r="F178" s="80">
        <f>F174+F177</f>
        <v>0</v>
      </c>
      <c r="G178" s="304" t="e">
        <f t="shared" si="3"/>
        <v>#DIV/0!</v>
      </c>
    </row>
    <row r="179" spans="1:7" s="10" customFormat="1" ht="15.75" hidden="1">
      <c r="A179" s="85" t="s">
        <v>326</v>
      </c>
      <c r="B179" s="16">
        <v>2</v>
      </c>
      <c r="C179" s="80"/>
      <c r="D179" s="80"/>
      <c r="E179" s="80"/>
      <c r="F179" s="80"/>
      <c r="G179" s="304" t="e">
        <f t="shared" si="3"/>
        <v>#DIV/0!</v>
      </c>
    </row>
    <row r="180" spans="1:7" s="10" customFormat="1" ht="31.5">
      <c r="A180" s="85" t="s">
        <v>327</v>
      </c>
      <c r="B180" s="16">
        <v>2</v>
      </c>
      <c r="C180" s="80">
        <v>70000</v>
      </c>
      <c r="D180" s="80">
        <v>70000</v>
      </c>
      <c r="E180" s="80">
        <v>70000</v>
      </c>
      <c r="F180" s="80">
        <v>85516</v>
      </c>
      <c r="G180" s="304">
        <f t="shared" si="3"/>
        <v>122.16571428571427</v>
      </c>
    </row>
    <row r="181" spans="1:7" s="10" customFormat="1" ht="31.5" hidden="1">
      <c r="A181" s="85" t="s">
        <v>328</v>
      </c>
      <c r="B181" s="16">
        <v>2</v>
      </c>
      <c r="C181" s="80"/>
      <c r="D181" s="80"/>
      <c r="E181" s="80"/>
      <c r="F181" s="80"/>
      <c r="G181" s="304" t="e">
        <f t="shared" si="3"/>
        <v>#DIV/0!</v>
      </c>
    </row>
    <row r="182" spans="1:7" s="10" customFormat="1" ht="15.75" hidden="1">
      <c r="A182" s="85" t="s">
        <v>330</v>
      </c>
      <c r="B182" s="16">
        <v>2</v>
      </c>
      <c r="C182" s="80"/>
      <c r="D182" s="80"/>
      <c r="E182" s="80"/>
      <c r="F182" s="80"/>
      <c r="G182" s="304" t="e">
        <f t="shared" si="3"/>
        <v>#DIV/0!</v>
      </c>
    </row>
    <row r="183" spans="1:7" s="10" customFormat="1" ht="31.5" hidden="1">
      <c r="A183" s="85" t="s">
        <v>329</v>
      </c>
      <c r="B183" s="16">
        <v>2</v>
      </c>
      <c r="C183" s="80"/>
      <c r="D183" s="80"/>
      <c r="E183" s="80"/>
      <c r="F183" s="80"/>
      <c r="G183" s="304" t="e">
        <f t="shared" si="3"/>
        <v>#DIV/0!</v>
      </c>
    </row>
    <row r="184" spans="1:7" s="10" customFormat="1" ht="15.75" hidden="1">
      <c r="A184" s="85" t="s">
        <v>331</v>
      </c>
      <c r="B184" s="16">
        <v>2</v>
      </c>
      <c r="C184" s="80"/>
      <c r="D184" s="80"/>
      <c r="E184" s="80"/>
      <c r="F184" s="80"/>
      <c r="G184" s="304" t="e">
        <f t="shared" si="3"/>
        <v>#DIV/0!</v>
      </c>
    </row>
    <row r="185" spans="1:7" s="10" customFormat="1" ht="15.75" hidden="1">
      <c r="A185" s="85" t="s">
        <v>104</v>
      </c>
      <c r="B185" s="16">
        <v>2</v>
      </c>
      <c r="C185" s="80"/>
      <c r="D185" s="80"/>
      <c r="E185" s="80"/>
      <c r="F185" s="80"/>
      <c r="G185" s="304" t="e">
        <f t="shared" si="3"/>
        <v>#DIV/0!</v>
      </c>
    </row>
    <row r="186" spans="1:7" s="10" customFormat="1" ht="15.75" hidden="1">
      <c r="A186" s="85" t="s">
        <v>104</v>
      </c>
      <c r="B186" s="16">
        <v>2</v>
      </c>
      <c r="C186" s="80"/>
      <c r="D186" s="80"/>
      <c r="E186" s="80"/>
      <c r="F186" s="80"/>
      <c r="G186" s="304" t="e">
        <f t="shared" si="3"/>
        <v>#DIV/0!</v>
      </c>
    </row>
    <row r="187" spans="1:7" s="10" customFormat="1" ht="15.75" hidden="1">
      <c r="A187" s="85" t="s">
        <v>104</v>
      </c>
      <c r="B187" s="16">
        <v>2</v>
      </c>
      <c r="C187" s="80"/>
      <c r="D187" s="80"/>
      <c r="E187" s="80"/>
      <c r="F187" s="80"/>
      <c r="G187" s="304" t="e">
        <f t="shared" si="3"/>
        <v>#DIV/0!</v>
      </c>
    </row>
    <row r="188" spans="1:7" s="10" customFormat="1" ht="15.75" hidden="1">
      <c r="A188" s="85" t="s">
        <v>104</v>
      </c>
      <c r="B188" s="16">
        <v>2</v>
      </c>
      <c r="C188" s="80"/>
      <c r="D188" s="80"/>
      <c r="E188" s="80"/>
      <c r="F188" s="80"/>
      <c r="G188" s="304" t="e">
        <f t="shared" si="3"/>
        <v>#DIV/0!</v>
      </c>
    </row>
    <row r="189" spans="1:7" s="10" customFormat="1" ht="15.75" hidden="1">
      <c r="A189" s="107" t="s">
        <v>332</v>
      </c>
      <c r="B189" s="16"/>
      <c r="C189" s="80">
        <f>SUM(C185:C188)</f>
        <v>0</v>
      </c>
      <c r="D189" s="80">
        <f>SUM(D185:D188)</f>
        <v>0</v>
      </c>
      <c r="E189" s="80">
        <f>SUM(E185:E188)</f>
        <v>0</v>
      </c>
      <c r="F189" s="80">
        <f>SUM(F185:F188)</f>
        <v>0</v>
      </c>
      <c r="G189" s="304" t="e">
        <f t="shared" si="3"/>
        <v>#DIV/0!</v>
      </c>
    </row>
    <row r="190" spans="1:7" s="10" customFormat="1" ht="15.75">
      <c r="A190" s="62" t="s">
        <v>333</v>
      </c>
      <c r="B190" s="16"/>
      <c r="C190" s="80">
        <f>SUM(C179:C184)+C189</f>
        <v>70000</v>
      </c>
      <c r="D190" s="80">
        <f>SUM(D179:D184)+D189</f>
        <v>70000</v>
      </c>
      <c r="E190" s="80">
        <f>SUM(E179:E184)+E189</f>
        <v>70000</v>
      </c>
      <c r="F190" s="80">
        <f>SUM(F179:F184)+F189</f>
        <v>85516</v>
      </c>
      <c r="G190" s="304">
        <f t="shared" si="3"/>
        <v>122.16571428571427</v>
      </c>
    </row>
    <row r="191" spans="1:7" s="10" customFormat="1" ht="15.75">
      <c r="A191" s="85" t="s">
        <v>362</v>
      </c>
      <c r="B191" s="16">
        <v>2</v>
      </c>
      <c r="C191" s="80">
        <v>411640</v>
      </c>
      <c r="D191" s="80">
        <v>411640</v>
      </c>
      <c r="E191" s="80">
        <v>411640</v>
      </c>
      <c r="F191" s="80">
        <v>275520</v>
      </c>
      <c r="G191" s="304">
        <f t="shared" si="3"/>
        <v>66.93227091633466</v>
      </c>
    </row>
    <row r="192" spans="1:7" s="10" customFormat="1" ht="15.75" hidden="1">
      <c r="A192" s="85" t="s">
        <v>334</v>
      </c>
      <c r="B192" s="16">
        <v>2</v>
      </c>
      <c r="C192" s="80"/>
      <c r="D192" s="80"/>
      <c r="E192" s="80"/>
      <c r="F192" s="80"/>
      <c r="G192" s="304" t="e">
        <f t="shared" si="3"/>
        <v>#DIV/0!</v>
      </c>
    </row>
    <row r="193" spans="1:7" s="10" customFormat="1" ht="15.75" hidden="1">
      <c r="A193" s="85" t="s">
        <v>335</v>
      </c>
      <c r="B193" s="16">
        <v>2</v>
      </c>
      <c r="C193" s="80"/>
      <c r="D193" s="80"/>
      <c r="E193" s="80"/>
      <c r="F193" s="80"/>
      <c r="G193" s="304" t="e">
        <f t="shared" si="3"/>
        <v>#DIV/0!</v>
      </c>
    </row>
    <row r="194" spans="1:7" s="10" customFormat="1" ht="15.75">
      <c r="A194" s="108" t="s">
        <v>336</v>
      </c>
      <c r="B194" s="16"/>
      <c r="C194" s="80">
        <f>SUM(C191:C193)</f>
        <v>411640</v>
      </c>
      <c r="D194" s="80">
        <f>SUM(D191:D193)</f>
        <v>411640</v>
      </c>
      <c r="E194" s="80">
        <f>SUM(E191:E193)</f>
        <v>411640</v>
      </c>
      <c r="F194" s="80">
        <f>SUM(F191:F193)</f>
        <v>275520</v>
      </c>
      <c r="G194" s="304">
        <f t="shared" si="3"/>
        <v>66.93227091633466</v>
      </c>
    </row>
    <row r="195" spans="1:7" s="10" customFormat="1" ht="15.75" hidden="1">
      <c r="A195" s="62" t="s">
        <v>337</v>
      </c>
      <c r="B195" s="16"/>
      <c r="C195" s="80"/>
      <c r="D195" s="80"/>
      <c r="E195" s="80"/>
      <c r="F195" s="80"/>
      <c r="G195" s="304" t="e">
        <f t="shared" si="3"/>
        <v>#DIV/0!</v>
      </c>
    </row>
    <row r="196" spans="1:7" s="10" customFormat="1" ht="15.75" hidden="1">
      <c r="A196" s="62" t="s">
        <v>338</v>
      </c>
      <c r="B196" s="16"/>
      <c r="C196" s="80"/>
      <c r="D196" s="80"/>
      <c r="E196" s="80"/>
      <c r="F196" s="80"/>
      <c r="G196" s="304" t="e">
        <f t="shared" si="3"/>
        <v>#DIV/0!</v>
      </c>
    </row>
    <row r="197" spans="1:7" s="10" customFormat="1" ht="15.75" hidden="1">
      <c r="A197" s="85" t="s">
        <v>454</v>
      </c>
      <c r="B197" s="16">
        <v>2</v>
      </c>
      <c r="C197" s="80"/>
      <c r="D197" s="80"/>
      <c r="E197" s="80"/>
      <c r="F197" s="80"/>
      <c r="G197" s="304" t="e">
        <f t="shared" si="3"/>
        <v>#DIV/0!</v>
      </c>
    </row>
    <row r="198" spans="1:7" s="10" customFormat="1" ht="31.5">
      <c r="A198" s="85" t="s">
        <v>455</v>
      </c>
      <c r="B198" s="16">
        <v>2</v>
      </c>
      <c r="C198" s="80">
        <v>30000</v>
      </c>
      <c r="D198" s="80">
        <v>30000</v>
      </c>
      <c r="E198" s="80">
        <v>30000</v>
      </c>
      <c r="F198" s="80">
        <v>25734</v>
      </c>
      <c r="G198" s="304">
        <f t="shared" si="3"/>
        <v>85.78</v>
      </c>
    </row>
    <row r="199" spans="1:7" s="10" customFormat="1" ht="31.5">
      <c r="A199" s="62" t="s">
        <v>453</v>
      </c>
      <c r="B199" s="16"/>
      <c r="C199" s="80">
        <f>SUM(C197:C198)</f>
        <v>30000</v>
      </c>
      <c r="D199" s="80">
        <f>SUM(D197:D198)</f>
        <v>30000</v>
      </c>
      <c r="E199" s="80">
        <f>SUM(E197:E198)</f>
        <v>30000</v>
      </c>
      <c r="F199" s="80">
        <f>SUM(F197:F198)</f>
        <v>25734</v>
      </c>
      <c r="G199" s="304">
        <f t="shared" si="3"/>
        <v>85.78</v>
      </c>
    </row>
    <row r="200" spans="1:7" s="10" customFormat="1" ht="15.75" hidden="1">
      <c r="A200" s="85" t="s">
        <v>456</v>
      </c>
      <c r="B200" s="16">
        <v>2</v>
      </c>
      <c r="C200" s="80"/>
      <c r="D200" s="80"/>
      <c r="E200" s="80"/>
      <c r="F200" s="80"/>
      <c r="G200" s="304" t="e">
        <f t="shared" si="3"/>
        <v>#DIV/0!</v>
      </c>
    </row>
    <row r="201" spans="1:7" s="10" customFormat="1" ht="15.75" hidden="1">
      <c r="A201" s="85" t="s">
        <v>457</v>
      </c>
      <c r="B201" s="16">
        <v>2</v>
      </c>
      <c r="C201" s="80"/>
      <c r="D201" s="80"/>
      <c r="E201" s="80"/>
      <c r="F201" s="80"/>
      <c r="G201" s="304" t="e">
        <f aca="true" t="shared" si="4" ref="G201:G226">F201/E201*100</f>
        <v>#DIV/0!</v>
      </c>
    </row>
    <row r="202" spans="1:7" s="10" customFormat="1" ht="15.75" hidden="1">
      <c r="A202" s="62" t="s">
        <v>339</v>
      </c>
      <c r="B202" s="104"/>
      <c r="C202" s="80">
        <f>SUM(C200:C201)</f>
        <v>0</v>
      </c>
      <c r="D202" s="80">
        <f>SUM(D200:D201)</f>
        <v>0</v>
      </c>
      <c r="E202" s="80">
        <f>SUM(E200:E201)</f>
        <v>0</v>
      </c>
      <c r="F202" s="80">
        <f>SUM(F200:F201)</f>
        <v>0</v>
      </c>
      <c r="G202" s="304" t="e">
        <f t="shared" si="4"/>
        <v>#DIV/0!</v>
      </c>
    </row>
    <row r="203" spans="1:7" s="10" customFormat="1" ht="15.75" hidden="1">
      <c r="A203" s="85" t="s">
        <v>417</v>
      </c>
      <c r="B203" s="104">
        <v>2</v>
      </c>
      <c r="C203" s="80"/>
      <c r="D203" s="80"/>
      <c r="E203" s="80"/>
      <c r="F203" s="80"/>
      <c r="G203" s="304" t="e">
        <f t="shared" si="4"/>
        <v>#DIV/0!</v>
      </c>
    </row>
    <row r="204" spans="1:7" s="10" customFormat="1" ht="63" hidden="1">
      <c r="A204" s="85" t="s">
        <v>340</v>
      </c>
      <c r="B204" s="104"/>
      <c r="C204" s="80"/>
      <c r="D204" s="80"/>
      <c r="E204" s="80"/>
      <c r="F204" s="80"/>
      <c r="G204" s="304" t="e">
        <f t="shared" si="4"/>
        <v>#DIV/0!</v>
      </c>
    </row>
    <row r="205" spans="1:7" s="10" customFormat="1" ht="31.5" hidden="1">
      <c r="A205" s="85" t="s">
        <v>342</v>
      </c>
      <c r="B205" s="104">
        <v>2</v>
      </c>
      <c r="C205" s="80"/>
      <c r="D205" s="80"/>
      <c r="E205" s="80"/>
      <c r="F205" s="80"/>
      <c r="G205" s="304" t="e">
        <f t="shared" si="4"/>
        <v>#DIV/0!</v>
      </c>
    </row>
    <row r="206" spans="1:7" s="10" customFormat="1" ht="15.75" hidden="1">
      <c r="A206" s="85" t="s">
        <v>343</v>
      </c>
      <c r="B206" s="104"/>
      <c r="C206" s="80"/>
      <c r="D206" s="80"/>
      <c r="E206" s="80"/>
      <c r="F206" s="80"/>
      <c r="G206" s="304" t="e">
        <f t="shared" si="4"/>
        <v>#DIV/0!</v>
      </c>
    </row>
    <row r="207" spans="1:7" s="10" customFormat="1" ht="15.75" hidden="1">
      <c r="A207" s="107" t="s">
        <v>341</v>
      </c>
      <c r="B207" s="104"/>
      <c r="C207" s="80">
        <f>SUM(C205:C206)</f>
        <v>0</v>
      </c>
      <c r="D207" s="80">
        <f>SUM(D205:D206)</f>
        <v>0</v>
      </c>
      <c r="E207" s="80">
        <f>SUM(E205:E206)</f>
        <v>0</v>
      </c>
      <c r="F207" s="80">
        <f>SUM(F205:F206)</f>
        <v>0</v>
      </c>
      <c r="G207" s="304" t="e">
        <f t="shared" si="4"/>
        <v>#DIV/0!</v>
      </c>
    </row>
    <row r="208" spans="1:7" s="10" customFormat="1" ht="15.75" hidden="1">
      <c r="A208" s="85" t="s">
        <v>104</v>
      </c>
      <c r="B208" s="104"/>
      <c r="C208" s="80"/>
      <c r="D208" s="80"/>
      <c r="E208" s="80"/>
      <c r="F208" s="80"/>
      <c r="G208" s="304" t="e">
        <f t="shared" si="4"/>
        <v>#DIV/0!</v>
      </c>
    </row>
    <row r="209" spans="1:7" s="10" customFormat="1" ht="15.75" hidden="1">
      <c r="A209" s="85" t="s">
        <v>104</v>
      </c>
      <c r="B209" s="104"/>
      <c r="C209" s="80"/>
      <c r="D209" s="80"/>
      <c r="E209" s="80"/>
      <c r="F209" s="80"/>
      <c r="G209" s="304" t="e">
        <f t="shared" si="4"/>
        <v>#DIV/0!</v>
      </c>
    </row>
    <row r="210" spans="1:7" s="10" customFormat="1" ht="31.5" hidden="1">
      <c r="A210" s="107" t="s">
        <v>344</v>
      </c>
      <c r="B210" s="104"/>
      <c r="C210" s="80">
        <f>SUM(C208:C209)</f>
        <v>0</v>
      </c>
      <c r="D210" s="80">
        <f>SUM(D208:D209)</f>
        <v>0</v>
      </c>
      <c r="E210" s="80">
        <f>SUM(E208:E209)</f>
        <v>0</v>
      </c>
      <c r="F210" s="80">
        <f>SUM(F208:F209)</f>
        <v>0</v>
      </c>
      <c r="G210" s="304" t="e">
        <f t="shared" si="4"/>
        <v>#DIV/0!</v>
      </c>
    </row>
    <row r="211" spans="1:7" s="10" customFormat="1" ht="15.75" hidden="1">
      <c r="A211" s="62" t="s">
        <v>418</v>
      </c>
      <c r="B211" s="104"/>
      <c r="C211" s="80">
        <f>SUM(C204)+C207+C210</f>
        <v>0</v>
      </c>
      <c r="D211" s="80">
        <f>SUM(D204)+D207+D210</f>
        <v>0</v>
      </c>
      <c r="E211" s="80">
        <f>SUM(E204)+E207+E210</f>
        <v>0</v>
      </c>
      <c r="F211" s="80">
        <f>SUM(F204)+F207+F210</f>
        <v>0</v>
      </c>
      <c r="G211" s="304" t="e">
        <f t="shared" si="4"/>
        <v>#DIV/0!</v>
      </c>
    </row>
    <row r="212" spans="1:7" s="10" customFormat="1" ht="15.75">
      <c r="A212" s="42" t="s">
        <v>322</v>
      </c>
      <c r="B212" s="100"/>
      <c r="C212" s="82">
        <f>SUM(C213:C213:C215)</f>
        <v>514640</v>
      </c>
      <c r="D212" s="82">
        <f>SUM(D213:D213:D215)</f>
        <v>514640</v>
      </c>
      <c r="E212" s="82">
        <f>SUM(E213:E213:E215)</f>
        <v>514640</v>
      </c>
      <c r="F212" s="82">
        <f>SUM(F213:F213:F215)</f>
        <v>433370</v>
      </c>
      <c r="G212" s="304">
        <f t="shared" si="4"/>
        <v>84.20837867247008</v>
      </c>
    </row>
    <row r="213" spans="1:7" s="10" customFormat="1" ht="15.75">
      <c r="A213" s="85" t="s">
        <v>375</v>
      </c>
      <c r="B213" s="98">
        <v>1</v>
      </c>
      <c r="C213" s="80">
        <f>SUMIF($B$159:$B$212,"1",C$159:C$212)</f>
        <v>0</v>
      </c>
      <c r="D213" s="80">
        <f>SUMIF($B$159:$B$212,"1",D$159:D$212)</f>
        <v>0</v>
      </c>
      <c r="E213" s="80">
        <f>SUMIF($B$159:$B$212,"1",E$159:E$212)</f>
        <v>0</v>
      </c>
      <c r="F213" s="80">
        <f>SUMIF($B$159:$B$212,"1",F$159:F$212)</f>
        <v>0</v>
      </c>
      <c r="G213" s="304"/>
    </row>
    <row r="214" spans="1:7" s="10" customFormat="1" ht="15.75">
      <c r="A214" s="85" t="s">
        <v>218</v>
      </c>
      <c r="B214" s="98">
        <v>2</v>
      </c>
      <c r="C214" s="80">
        <f>SUMIF($B$159:$B$212,"2",C$159:C$212)</f>
        <v>514640</v>
      </c>
      <c r="D214" s="80">
        <f>SUMIF($B$159:$B$212,"2",D$159:D$212)</f>
        <v>514640</v>
      </c>
      <c r="E214" s="80">
        <f>SUMIF($B$159:$B$212,"2",E$159:E$212)</f>
        <v>514640</v>
      </c>
      <c r="F214" s="80">
        <f>SUMIF($B$159:$B$212,"2",F$159:F$212)</f>
        <v>433370</v>
      </c>
      <c r="G214" s="304">
        <f t="shared" si="4"/>
        <v>84.20837867247008</v>
      </c>
    </row>
    <row r="215" spans="1:7" s="10" customFormat="1" ht="15.75">
      <c r="A215" s="85" t="s">
        <v>110</v>
      </c>
      <c r="B215" s="98">
        <v>3</v>
      </c>
      <c r="C215" s="80">
        <f>SUMIF($B$159:$B$212,"3",C$159:C$212)</f>
        <v>0</v>
      </c>
      <c r="D215" s="80">
        <f>SUMIF($B$159:$B$212,"3",D$159:D$212)</f>
        <v>0</v>
      </c>
      <c r="E215" s="80">
        <f>SUMIF($B$159:$B$212,"3",E$159:E$212)</f>
        <v>0</v>
      </c>
      <c r="F215" s="80">
        <f>SUMIF($B$159:$B$212,"3",F$159:F$212)</f>
        <v>0</v>
      </c>
      <c r="G215" s="304"/>
    </row>
    <row r="216" spans="1:7" s="10" customFormat="1" ht="15.75">
      <c r="A216" s="66" t="s">
        <v>345</v>
      </c>
      <c r="B216" s="16"/>
      <c r="C216" s="82"/>
      <c r="D216" s="82"/>
      <c r="E216" s="82"/>
      <c r="F216" s="82"/>
      <c r="G216" s="304"/>
    </row>
    <row r="217" spans="1:7" s="10" customFormat="1" ht="15.75" hidden="1">
      <c r="A217" s="85" t="s">
        <v>103</v>
      </c>
      <c r="B217" s="104"/>
      <c r="C217" s="80"/>
      <c r="D217" s="80"/>
      <c r="E217" s="80"/>
      <c r="F217" s="80"/>
      <c r="G217" s="304" t="e">
        <f t="shared" si="4"/>
        <v>#DIV/0!</v>
      </c>
    </row>
    <row r="218" spans="1:7" s="10" customFormat="1" ht="15.75" hidden="1">
      <c r="A218" s="108" t="s">
        <v>346</v>
      </c>
      <c r="B218" s="104"/>
      <c r="C218" s="80">
        <f>SUM(C217)</f>
        <v>0</v>
      </c>
      <c r="D218" s="80">
        <f>SUM(D217)</f>
        <v>0</v>
      </c>
      <c r="E218" s="80">
        <f>SUM(E217)</f>
        <v>0</v>
      </c>
      <c r="F218" s="80">
        <f>SUM(F217)</f>
        <v>0</v>
      </c>
      <c r="G218" s="304" t="e">
        <f t="shared" si="4"/>
        <v>#DIV/0!</v>
      </c>
    </row>
    <row r="219" spans="1:7" s="10" customFormat="1" ht="15.75" hidden="1">
      <c r="A219" s="85" t="s">
        <v>347</v>
      </c>
      <c r="B219" s="104">
        <v>2</v>
      </c>
      <c r="C219" s="80"/>
      <c r="D219" s="80"/>
      <c r="E219" s="80"/>
      <c r="F219" s="80"/>
      <c r="G219" s="304" t="e">
        <f t="shared" si="4"/>
        <v>#DIV/0!</v>
      </c>
    </row>
    <row r="220" spans="1:7" s="10" customFormat="1" ht="15.75" hidden="1">
      <c r="A220" s="85" t="s">
        <v>104</v>
      </c>
      <c r="B220" s="104">
        <v>2</v>
      </c>
      <c r="C220" s="80"/>
      <c r="D220" s="80"/>
      <c r="E220" s="80"/>
      <c r="F220" s="80"/>
      <c r="G220" s="304" t="e">
        <f t="shared" si="4"/>
        <v>#DIV/0!</v>
      </c>
    </row>
    <row r="221" spans="1:7" s="10" customFormat="1" ht="15.75" hidden="1">
      <c r="A221" s="85" t="s">
        <v>104</v>
      </c>
      <c r="B221" s="104">
        <v>2</v>
      </c>
      <c r="C221" s="80"/>
      <c r="D221" s="80"/>
      <c r="E221" s="80"/>
      <c r="F221" s="80"/>
      <c r="G221" s="304" t="e">
        <f t="shared" si="4"/>
        <v>#DIV/0!</v>
      </c>
    </row>
    <row r="222" spans="1:7" s="10" customFormat="1" ht="31.5" hidden="1">
      <c r="A222" s="107" t="s">
        <v>349</v>
      </c>
      <c r="B222" s="104"/>
      <c r="C222" s="80">
        <f>SUM(C220:C221)</f>
        <v>0</v>
      </c>
      <c r="D222" s="80">
        <f>SUM(D220:D221)</f>
        <v>0</v>
      </c>
      <c r="E222" s="80">
        <f>SUM(E220:E221)</f>
        <v>0</v>
      </c>
      <c r="F222" s="80">
        <f>SUM(F220:F221)</f>
        <v>0</v>
      </c>
      <c r="G222" s="304" t="e">
        <f t="shared" si="4"/>
        <v>#DIV/0!</v>
      </c>
    </row>
    <row r="223" spans="1:7" s="10" customFormat="1" ht="15.75" hidden="1">
      <c r="A223" s="62" t="s">
        <v>348</v>
      </c>
      <c r="B223" s="104"/>
      <c r="C223" s="80">
        <f>C219+C222</f>
        <v>0</v>
      </c>
      <c r="D223" s="80">
        <f>D219+D222</f>
        <v>0</v>
      </c>
      <c r="E223" s="80">
        <f>E219+E222</f>
        <v>0</v>
      </c>
      <c r="F223" s="80">
        <f>F219+F222</f>
        <v>0</v>
      </c>
      <c r="G223" s="304" t="e">
        <f t="shared" si="4"/>
        <v>#DIV/0!</v>
      </c>
    </row>
    <row r="224" spans="1:7" s="10" customFormat="1" ht="15.75" hidden="1">
      <c r="A224" s="85" t="s">
        <v>103</v>
      </c>
      <c r="B224" s="104">
        <v>2</v>
      </c>
      <c r="C224" s="80"/>
      <c r="D224" s="80"/>
      <c r="E224" s="80"/>
      <c r="F224" s="80"/>
      <c r="G224" s="304" t="e">
        <f t="shared" si="4"/>
        <v>#DIV/0!</v>
      </c>
    </row>
    <row r="225" spans="1:7" s="10" customFormat="1" ht="15.75">
      <c r="A225" s="85" t="s">
        <v>519</v>
      </c>
      <c r="B225" s="104">
        <v>2</v>
      </c>
      <c r="C225" s="80"/>
      <c r="D225" s="80">
        <v>10000</v>
      </c>
      <c r="E225" s="80">
        <v>10000</v>
      </c>
      <c r="F225" s="80">
        <v>10000</v>
      </c>
      <c r="G225" s="304">
        <f t="shared" si="4"/>
        <v>100</v>
      </c>
    </row>
    <row r="226" spans="1:7" s="10" customFormat="1" ht="15.75">
      <c r="A226" s="108" t="s">
        <v>350</v>
      </c>
      <c r="B226" s="104"/>
      <c r="C226" s="80">
        <f>SUM(C224:C225)</f>
        <v>0</v>
      </c>
      <c r="D226" s="80">
        <f>SUM(D224:D225)</f>
        <v>10000</v>
      </c>
      <c r="E226" s="80">
        <f>SUM(E224:E225)</f>
        <v>10000</v>
      </c>
      <c r="F226" s="80">
        <f>SUM(F224:F225)</f>
        <v>10000</v>
      </c>
      <c r="G226" s="304">
        <f t="shared" si="4"/>
        <v>100</v>
      </c>
    </row>
    <row r="227" spans="1:7" s="10" customFormat="1" ht="15.75">
      <c r="A227" s="85" t="s">
        <v>351</v>
      </c>
      <c r="B227" s="104">
        <v>2</v>
      </c>
      <c r="C227" s="80"/>
      <c r="D227" s="80"/>
      <c r="E227" s="80"/>
      <c r="F227" s="80"/>
      <c r="G227" s="304"/>
    </row>
    <row r="228" spans="1:7" s="10" customFormat="1" ht="15.75">
      <c r="A228" s="85" t="s">
        <v>352</v>
      </c>
      <c r="B228" s="104">
        <v>2</v>
      </c>
      <c r="C228" s="80"/>
      <c r="D228" s="80"/>
      <c r="E228" s="80"/>
      <c r="F228" s="80"/>
      <c r="G228" s="304"/>
    </row>
    <row r="229" spans="1:7" s="10" customFormat="1" ht="15.75">
      <c r="A229" s="62" t="s">
        <v>353</v>
      </c>
      <c r="B229" s="104"/>
      <c r="C229" s="80">
        <f>SUM(C227:C228)</f>
        <v>0</v>
      </c>
      <c r="D229" s="80">
        <f>SUM(D227:D228)</f>
        <v>0</v>
      </c>
      <c r="E229" s="80">
        <f>SUM(E227:E228)</f>
        <v>0</v>
      </c>
      <c r="F229" s="80">
        <f>SUM(F227:F228)</f>
        <v>0</v>
      </c>
      <c r="G229" s="304"/>
    </row>
    <row r="230" spans="1:7" s="10" customFormat="1" ht="31.5">
      <c r="A230" s="62" t="s">
        <v>354</v>
      </c>
      <c r="B230" s="104">
        <v>2</v>
      </c>
      <c r="C230" s="80"/>
      <c r="D230" s="80"/>
      <c r="E230" s="80"/>
      <c r="F230" s="80"/>
      <c r="G230" s="304"/>
    </row>
    <row r="231" spans="1:7" s="10" customFormat="1" ht="15.75">
      <c r="A231" s="42" t="s">
        <v>345</v>
      </c>
      <c r="B231" s="100"/>
      <c r="C231" s="82">
        <f>SUM(C232:C232:C234)</f>
        <v>0</v>
      </c>
      <c r="D231" s="82">
        <f>SUM(D232:D232:D234)</f>
        <v>10000</v>
      </c>
      <c r="E231" s="82">
        <f>SUM(E232:E232:E234)</f>
        <v>10000</v>
      </c>
      <c r="F231" s="82">
        <f>SUM(F232:F232:F234)</f>
        <v>10000</v>
      </c>
      <c r="G231" s="304">
        <f>F231/E231*100</f>
        <v>100</v>
      </c>
    </row>
    <row r="232" spans="1:7" s="10" customFormat="1" ht="15.75">
      <c r="A232" s="85" t="s">
        <v>375</v>
      </c>
      <c r="B232" s="98">
        <v>1</v>
      </c>
      <c r="C232" s="80">
        <f>SUMIF($B$216:$B$231,"1",C$216:C$231)</f>
        <v>0</v>
      </c>
      <c r="D232" s="80">
        <f>SUMIF($B$216:$B$231,"1",D$216:D$231)</f>
        <v>0</v>
      </c>
      <c r="E232" s="80">
        <f>SUMIF($B$216:$B$231,"1",E$216:E$231)</f>
        <v>0</v>
      </c>
      <c r="F232" s="80">
        <f>SUMIF($B$216:$B$231,"1",F$216:F$231)</f>
        <v>0</v>
      </c>
      <c r="G232" s="304"/>
    </row>
    <row r="233" spans="1:7" s="10" customFormat="1" ht="15.75">
      <c r="A233" s="85" t="s">
        <v>218</v>
      </c>
      <c r="B233" s="98">
        <v>2</v>
      </c>
      <c r="C233" s="80">
        <f>SUMIF($B$216:$B$231,"2",C$216:C$231)</f>
        <v>0</v>
      </c>
      <c r="D233" s="80">
        <f>SUMIF($B$216:$B$231,"2",D$216:D$231)</f>
        <v>10000</v>
      </c>
      <c r="E233" s="80">
        <f>SUMIF($B$216:$B$231,"2",E$216:E$231)</f>
        <v>10000</v>
      </c>
      <c r="F233" s="80">
        <f>SUMIF($B$216:$B$231,"2",F$216:F$231)</f>
        <v>10000</v>
      </c>
      <c r="G233" s="304">
        <f>F233/E233*100</f>
        <v>100</v>
      </c>
    </row>
    <row r="234" spans="1:7" s="10" customFormat="1" ht="15.75">
      <c r="A234" s="85" t="s">
        <v>110</v>
      </c>
      <c r="B234" s="98">
        <v>3</v>
      </c>
      <c r="C234" s="80">
        <f>SUMIF($B$216:$B$231,"3",C$216:C$231)</f>
        <v>0</v>
      </c>
      <c r="D234" s="80">
        <f>SUMIF($B$216:$B$231,"3",D$216:D$231)</f>
        <v>0</v>
      </c>
      <c r="E234" s="80">
        <f>SUMIF($B$216:$B$231,"3",E$216:E$231)</f>
        <v>0</v>
      </c>
      <c r="F234" s="80">
        <f>SUMIF($B$216:$B$231,"3",F$216:F$231)</f>
        <v>0</v>
      </c>
      <c r="G234" s="304"/>
    </row>
    <row r="235" spans="1:7" s="10" customFormat="1" ht="15.75">
      <c r="A235" s="66" t="s">
        <v>358</v>
      </c>
      <c r="B235" s="16"/>
      <c r="C235" s="82"/>
      <c r="D235" s="82"/>
      <c r="E235" s="82"/>
      <c r="F235" s="82"/>
      <c r="G235" s="304"/>
    </row>
    <row r="236" spans="1:7" s="10" customFormat="1" ht="15.75" hidden="1">
      <c r="A236" s="85"/>
      <c r="B236" s="16"/>
      <c r="C236" s="82"/>
      <c r="D236" s="82"/>
      <c r="E236" s="82"/>
      <c r="F236" s="82"/>
      <c r="G236" s="304"/>
    </row>
    <row r="237" spans="1:7" s="10" customFormat="1" ht="31.5" hidden="1">
      <c r="A237" s="62" t="s">
        <v>357</v>
      </c>
      <c r="B237" s="16"/>
      <c r="C237" s="80"/>
      <c r="D237" s="80"/>
      <c r="E237" s="80"/>
      <c r="F237" s="80"/>
      <c r="G237" s="304"/>
    </row>
    <row r="238" spans="1:7" s="10" customFormat="1" ht="15.75" hidden="1">
      <c r="A238" s="85"/>
      <c r="B238" s="16"/>
      <c r="C238" s="80"/>
      <c r="D238" s="80"/>
      <c r="E238" s="80"/>
      <c r="F238" s="80"/>
      <c r="G238" s="304"/>
    </row>
    <row r="239" spans="1:7" s="10" customFormat="1" ht="15.75">
      <c r="A239" s="85" t="s">
        <v>469</v>
      </c>
      <c r="B239" s="16">
        <v>2</v>
      </c>
      <c r="C239" s="80">
        <v>100000</v>
      </c>
      <c r="D239" s="80">
        <v>100000</v>
      </c>
      <c r="E239" s="80">
        <v>100000</v>
      </c>
      <c r="F239" s="80"/>
      <c r="G239" s="304"/>
    </row>
    <row r="240" spans="1:7" s="10" customFormat="1" ht="47.25">
      <c r="A240" s="62" t="s">
        <v>419</v>
      </c>
      <c r="B240" s="16"/>
      <c r="C240" s="80">
        <f>SUM(C238:C239)</f>
        <v>100000</v>
      </c>
      <c r="D240" s="80">
        <f>SUM(D238:D239)</f>
        <v>100000</v>
      </c>
      <c r="E240" s="80">
        <f>SUM(E238:E239)</f>
        <v>100000</v>
      </c>
      <c r="F240" s="80">
        <f>SUM(F238:F239)</f>
        <v>0</v>
      </c>
      <c r="G240" s="304"/>
    </row>
    <row r="241" spans="1:7" s="10" customFormat="1" ht="15.75" hidden="1">
      <c r="A241" s="62"/>
      <c r="B241" s="16"/>
      <c r="C241" s="80"/>
      <c r="D241" s="80"/>
      <c r="E241" s="80"/>
      <c r="F241" s="80"/>
      <c r="G241" s="304"/>
    </row>
    <row r="242" spans="1:7" s="10" customFormat="1" ht="15.75" hidden="1">
      <c r="A242" s="62"/>
      <c r="B242" s="16"/>
      <c r="C242" s="80"/>
      <c r="D242" s="80"/>
      <c r="E242" s="80"/>
      <c r="F242" s="80"/>
      <c r="G242" s="304"/>
    </row>
    <row r="243" spans="1:7" s="10" customFormat="1" ht="15.75" hidden="1">
      <c r="A243" s="62"/>
      <c r="B243" s="16"/>
      <c r="C243" s="80"/>
      <c r="D243" s="80"/>
      <c r="E243" s="80"/>
      <c r="F243" s="80"/>
      <c r="G243" s="304"/>
    </row>
    <row r="244" spans="1:7" s="10" customFormat="1" ht="15.75" hidden="1">
      <c r="A244" s="62" t="s">
        <v>420</v>
      </c>
      <c r="B244" s="16"/>
      <c r="C244" s="80"/>
      <c r="D244" s="80"/>
      <c r="E244" s="80"/>
      <c r="F244" s="80"/>
      <c r="G244" s="304"/>
    </row>
    <row r="245" spans="1:7" s="10" customFormat="1" ht="15.75">
      <c r="A245" s="42" t="s">
        <v>358</v>
      </c>
      <c r="B245" s="100"/>
      <c r="C245" s="82">
        <f>SUM(C246:C246:C248)</f>
        <v>100000</v>
      </c>
      <c r="D245" s="82">
        <f>SUM(D246:D246:D248)</f>
        <v>100000</v>
      </c>
      <c r="E245" s="82">
        <f>SUM(E246:E246:E248)</f>
        <v>100000</v>
      </c>
      <c r="F245" s="82">
        <f>SUM(F246:F246:F248)</f>
        <v>0</v>
      </c>
      <c r="G245" s="304"/>
    </row>
    <row r="246" spans="1:7" s="10" customFormat="1" ht="15.75">
      <c r="A246" s="85" t="s">
        <v>375</v>
      </c>
      <c r="B246" s="98">
        <v>1</v>
      </c>
      <c r="C246" s="80">
        <f>SUMIF($B$235:$B$245,"1",C$235:C$245)</f>
        <v>0</v>
      </c>
      <c r="D246" s="80">
        <f>SUMIF($B$235:$B$245,"1",D$235:D$245)</f>
        <v>0</v>
      </c>
      <c r="E246" s="80">
        <f>SUMIF($B$235:$B$245,"1",E$235:E$245)</f>
        <v>0</v>
      </c>
      <c r="F246" s="80">
        <f>SUMIF($B$235:$B$245,"1",F$235:F$245)</f>
        <v>0</v>
      </c>
      <c r="G246" s="304"/>
    </row>
    <row r="247" spans="1:7" s="10" customFormat="1" ht="15.75">
      <c r="A247" s="85" t="s">
        <v>218</v>
      </c>
      <c r="B247" s="98">
        <v>2</v>
      </c>
      <c r="C247" s="80">
        <f>SUMIF($B$235:$B$245,"2",C$235:C$245)</f>
        <v>100000</v>
      </c>
      <c r="D247" s="80">
        <f>SUMIF($B$235:$B$245,"2",D$235:D$245)</f>
        <v>100000</v>
      </c>
      <c r="E247" s="80">
        <f>SUMIF($B$235:$B$245,"2",E$235:E$245)</f>
        <v>100000</v>
      </c>
      <c r="F247" s="80">
        <f>SUMIF($B$235:$B$245,"2",F$235:F$245)</f>
        <v>0</v>
      </c>
      <c r="G247" s="304"/>
    </row>
    <row r="248" spans="1:7" s="10" customFormat="1" ht="15.75">
      <c r="A248" s="85" t="s">
        <v>110</v>
      </c>
      <c r="B248" s="98">
        <v>3</v>
      </c>
      <c r="C248" s="80">
        <f>SUMIF($B$235:$B$245,"3",C$235:C$245)</f>
        <v>0</v>
      </c>
      <c r="D248" s="80">
        <f>SUMIF($B$235:$B$245,"3",D$235:D$245)</f>
        <v>0</v>
      </c>
      <c r="E248" s="80">
        <f>SUMIF($B$235:$B$245,"3",E$235:E$245)</f>
        <v>0</v>
      </c>
      <c r="F248" s="80">
        <f>SUMIF($B$235:$B$245,"3",F$235:F$245)</f>
        <v>0</v>
      </c>
      <c r="G248" s="304"/>
    </row>
    <row r="249" spans="1:7" s="10" customFormat="1" ht="15.75" hidden="1">
      <c r="A249" s="66" t="s">
        <v>359</v>
      </c>
      <c r="B249" s="16"/>
      <c r="C249" s="82"/>
      <c r="D249" s="82"/>
      <c r="E249" s="82"/>
      <c r="F249" s="82"/>
      <c r="G249" s="304"/>
    </row>
    <row r="250" spans="1:7" s="10" customFormat="1" ht="15.75" hidden="1">
      <c r="A250" s="62"/>
      <c r="B250" s="16"/>
      <c r="C250" s="80"/>
      <c r="D250" s="80"/>
      <c r="E250" s="80"/>
      <c r="F250" s="80"/>
      <c r="G250" s="304"/>
    </row>
    <row r="251" spans="1:7" s="10" customFormat="1" ht="31.5" hidden="1">
      <c r="A251" s="62" t="s">
        <v>360</v>
      </c>
      <c r="B251" s="16"/>
      <c r="C251" s="80"/>
      <c r="D251" s="80"/>
      <c r="E251" s="80"/>
      <c r="F251" s="80"/>
      <c r="G251" s="304"/>
    </row>
    <row r="252" spans="1:7" s="10" customFormat="1" ht="15.75" hidden="1">
      <c r="A252" s="85" t="s">
        <v>486</v>
      </c>
      <c r="B252" s="16">
        <v>2</v>
      </c>
      <c r="C252" s="80"/>
      <c r="D252" s="80"/>
      <c r="E252" s="80"/>
      <c r="F252" s="80"/>
      <c r="G252" s="304" t="e">
        <f>F252/E252*100</f>
        <v>#DIV/0!</v>
      </c>
    </row>
    <row r="253" spans="1:7" s="10" customFormat="1" ht="31.5" hidden="1">
      <c r="A253" s="62" t="s">
        <v>421</v>
      </c>
      <c r="B253" s="16"/>
      <c r="C253" s="80">
        <f>SUM(C252)</f>
        <v>0</v>
      </c>
      <c r="D253" s="80">
        <f>SUM(D252)</f>
        <v>0</v>
      </c>
      <c r="E253" s="80">
        <f>SUM(E252)</f>
        <v>0</v>
      </c>
      <c r="F253" s="80">
        <f>SUM(F252)</f>
        <v>0</v>
      </c>
      <c r="G253" s="304"/>
    </row>
    <row r="254" spans="1:7" s="10" customFormat="1" ht="15.75" hidden="1">
      <c r="A254" s="62"/>
      <c r="B254" s="16"/>
      <c r="C254" s="80"/>
      <c r="D254" s="80"/>
      <c r="E254" s="80"/>
      <c r="F254" s="80"/>
      <c r="G254" s="304" t="e">
        <f>F254/E254*100</f>
        <v>#DIV/0!</v>
      </c>
    </row>
    <row r="255" spans="1:7" s="10" customFormat="1" ht="15.75" hidden="1">
      <c r="A255" s="62"/>
      <c r="B255" s="16"/>
      <c r="C255" s="80"/>
      <c r="D255" s="80"/>
      <c r="E255" s="80"/>
      <c r="F255" s="80"/>
      <c r="G255" s="304"/>
    </row>
    <row r="256" spans="1:7" s="10" customFormat="1" ht="15.75" hidden="1">
      <c r="A256" s="62"/>
      <c r="B256" s="16"/>
      <c r="C256" s="80"/>
      <c r="D256" s="80"/>
      <c r="E256" s="80"/>
      <c r="F256" s="80"/>
      <c r="G256" s="304" t="e">
        <f>F256/E256*100</f>
        <v>#DIV/0!</v>
      </c>
    </row>
    <row r="257" spans="1:7" s="10" customFormat="1" ht="15.75" hidden="1">
      <c r="A257" s="62" t="s">
        <v>422</v>
      </c>
      <c r="B257" s="16"/>
      <c r="C257" s="80"/>
      <c r="D257" s="80"/>
      <c r="E257" s="80"/>
      <c r="F257" s="80"/>
      <c r="G257" s="304"/>
    </row>
    <row r="258" spans="1:7" s="10" customFormat="1" ht="15.75" hidden="1">
      <c r="A258" s="42" t="s">
        <v>359</v>
      </c>
      <c r="B258" s="100"/>
      <c r="C258" s="82">
        <f>SUM(C259:C259:C261)</f>
        <v>0</v>
      </c>
      <c r="D258" s="82">
        <f>SUM(D259:D259:D261)</f>
        <v>0</v>
      </c>
      <c r="E258" s="82">
        <f>SUM(E259:E259:E261)</f>
        <v>0</v>
      </c>
      <c r="F258" s="82">
        <f>SUM(F259:F259:F261)</f>
        <v>0</v>
      </c>
      <c r="G258" s="304"/>
    </row>
    <row r="259" spans="1:7" s="10" customFormat="1" ht="15.75" hidden="1">
      <c r="A259" s="85" t="s">
        <v>375</v>
      </c>
      <c r="B259" s="98">
        <v>1</v>
      </c>
      <c r="C259" s="80">
        <f>SUMIF($B$249:$B$258,"1",C$249:C$258)</f>
        <v>0</v>
      </c>
      <c r="D259" s="80">
        <f>SUMIF($B$249:$B$258,"1",D$249:D$258)</f>
        <v>0</v>
      </c>
      <c r="E259" s="80">
        <f>SUMIF($B$249:$B$258,"1",E$249:E$258)</f>
        <v>0</v>
      </c>
      <c r="F259" s="80">
        <f>SUMIF($B$249:$B$258,"1",F$249:F$258)</f>
        <v>0</v>
      </c>
      <c r="G259" s="304"/>
    </row>
    <row r="260" spans="1:7" s="10" customFormat="1" ht="15.75" hidden="1">
      <c r="A260" s="85" t="s">
        <v>218</v>
      </c>
      <c r="B260" s="98">
        <v>2</v>
      </c>
      <c r="C260" s="80">
        <f>SUMIF($B$249:$B$258,"2",C$249:C$258)</f>
        <v>0</v>
      </c>
      <c r="D260" s="80">
        <f>SUMIF($B$249:$B$258,"2",D$249:D$258)</f>
        <v>0</v>
      </c>
      <c r="E260" s="80">
        <f>SUMIF($B$249:$B$258,"2",E$249:E$258)</f>
        <v>0</v>
      </c>
      <c r="F260" s="80">
        <f>SUMIF($B$249:$B$258,"2",F$249:F$258)</f>
        <v>0</v>
      </c>
      <c r="G260" s="304"/>
    </row>
    <row r="261" spans="1:7" s="10" customFormat="1" ht="15.75" hidden="1">
      <c r="A261" s="85" t="s">
        <v>110</v>
      </c>
      <c r="B261" s="98">
        <v>3</v>
      </c>
      <c r="C261" s="80">
        <f>SUMIF($B$249:$B$258,"3",C$249:C$258)</f>
        <v>0</v>
      </c>
      <c r="D261" s="80">
        <f>SUMIF($B$249:$B$258,"3",D$249:D$258)</f>
        <v>0</v>
      </c>
      <c r="E261" s="80">
        <f>SUMIF($B$249:$B$258,"3",E$249:E$258)</f>
        <v>0</v>
      </c>
      <c r="F261" s="80">
        <f>SUMIF($B$249:$B$258,"3",F$249:F$258)</f>
        <v>0</v>
      </c>
      <c r="G261" s="304"/>
    </row>
    <row r="262" spans="1:7" s="10" customFormat="1" ht="49.5">
      <c r="A262" s="67" t="s">
        <v>433</v>
      </c>
      <c r="B262" s="101"/>
      <c r="C262" s="81"/>
      <c r="D262" s="81"/>
      <c r="E262" s="81"/>
      <c r="F262" s="81"/>
      <c r="G262" s="304"/>
    </row>
    <row r="263" spans="1:7" s="10" customFormat="1" ht="16.5">
      <c r="A263" s="66" t="s">
        <v>148</v>
      </c>
      <c r="B263" s="101"/>
      <c r="C263" s="81"/>
      <c r="D263" s="81"/>
      <c r="E263" s="81"/>
      <c r="F263" s="81"/>
      <c r="G263" s="304"/>
    </row>
    <row r="264" spans="1:7" s="10" customFormat="1" ht="18" customHeight="1">
      <c r="A264" s="62" t="s">
        <v>204</v>
      </c>
      <c r="B264" s="101">
        <v>2</v>
      </c>
      <c r="C264" s="83">
        <v>5314220</v>
      </c>
      <c r="D264" s="83">
        <v>5404198</v>
      </c>
      <c r="E264" s="83">
        <v>5404198</v>
      </c>
      <c r="F264" s="83">
        <v>5404198</v>
      </c>
      <c r="G264" s="304">
        <f>F264/E264*100</f>
        <v>100</v>
      </c>
    </row>
    <row r="265" spans="1:7" s="10" customFormat="1" ht="15.75" hidden="1">
      <c r="A265" s="62" t="s">
        <v>425</v>
      </c>
      <c r="B265" s="100">
        <v>2</v>
      </c>
      <c r="C265" s="83"/>
      <c r="D265" s="83"/>
      <c r="E265" s="83"/>
      <c r="F265" s="83"/>
      <c r="G265" s="304" t="e">
        <f>F265/E265*100</f>
        <v>#DIV/0!</v>
      </c>
    </row>
    <row r="266" spans="1:7" s="10" customFormat="1" ht="31.5">
      <c r="A266" s="42" t="s">
        <v>148</v>
      </c>
      <c r="B266" s="100"/>
      <c r="C266" s="82">
        <f>SUM(C267:C269)</f>
        <v>5314220</v>
      </c>
      <c r="D266" s="82">
        <f>SUM(D267:D269)</f>
        <v>5404198</v>
      </c>
      <c r="E266" s="82">
        <f>SUM(E267:E269)</f>
        <v>5404198</v>
      </c>
      <c r="F266" s="82">
        <f>SUM(F267:F269)</f>
        <v>5404198</v>
      </c>
      <c r="G266" s="304">
        <f>F266/E266*100</f>
        <v>100</v>
      </c>
    </row>
    <row r="267" spans="1:7" s="10" customFormat="1" ht="15.75">
      <c r="A267" s="85" t="s">
        <v>375</v>
      </c>
      <c r="B267" s="98">
        <v>1</v>
      </c>
      <c r="C267" s="80">
        <f>SUMIF($B$263:$B$266,"1",C$263:C$266)</f>
        <v>0</v>
      </c>
      <c r="D267" s="80">
        <f>SUMIF($B$263:$B$266,"1",D$263:D$266)</f>
        <v>0</v>
      </c>
      <c r="E267" s="80">
        <f>SUMIF($B$263:$B$266,"1",E$263:E$266)</f>
        <v>0</v>
      </c>
      <c r="F267" s="80">
        <f>SUMIF($B$263:$B$266,"1",F$263:F$266)</f>
        <v>0</v>
      </c>
      <c r="G267" s="304"/>
    </row>
    <row r="268" spans="1:7" s="10" customFormat="1" ht="15.75">
      <c r="A268" s="85" t="s">
        <v>218</v>
      </c>
      <c r="B268" s="98">
        <v>2</v>
      </c>
      <c r="C268" s="80">
        <f>SUMIF($B$263:$B$266,"2",C$263:C$266)</f>
        <v>5314220</v>
      </c>
      <c r="D268" s="80">
        <f>SUMIF($B$263:$B$266,"2",D$263:D$266)</f>
        <v>5404198</v>
      </c>
      <c r="E268" s="80">
        <f>SUMIF($B$263:$B$266,"2",E$263:E$266)</f>
        <v>5404198</v>
      </c>
      <c r="F268" s="80">
        <f>SUMIF($B$263:$B$266,"2",F$263:F$266)</f>
        <v>5404198</v>
      </c>
      <c r="G268" s="304">
        <f aca="true" t="shared" si="5" ref="G268:G304">F268/E268*100</f>
        <v>100</v>
      </c>
    </row>
    <row r="269" spans="1:7" s="10" customFormat="1" ht="15.75">
      <c r="A269" s="85" t="s">
        <v>110</v>
      </c>
      <c r="B269" s="98">
        <v>3</v>
      </c>
      <c r="C269" s="80">
        <f>SUMIF($B$263:$B$266,"3",C$263:C$266)</f>
        <v>0</v>
      </c>
      <c r="D269" s="80">
        <f>SUMIF($B$263:$B$266,"3",D$263:D$266)</f>
        <v>0</v>
      </c>
      <c r="E269" s="80">
        <f>SUMIF($B$263:$B$266,"3",E$263:E$266)</f>
        <v>0</v>
      </c>
      <c r="F269" s="80">
        <f>SUMIF($B$263:$B$266,"3",F$263:F$266)</f>
        <v>0</v>
      </c>
      <c r="G269" s="304"/>
    </row>
    <row r="270" spans="1:7" s="10" customFormat="1" ht="15.75" hidden="1">
      <c r="A270" s="66" t="s">
        <v>149</v>
      </c>
      <c r="B270" s="98"/>
      <c r="C270" s="80"/>
      <c r="D270" s="80"/>
      <c r="E270" s="80"/>
      <c r="F270" s="80"/>
      <c r="G270" s="304"/>
    </row>
    <row r="271" spans="1:7" s="10" customFormat="1" ht="31.5" hidden="1">
      <c r="A271" s="62" t="s">
        <v>204</v>
      </c>
      <c r="B271" s="101">
        <v>2</v>
      </c>
      <c r="C271" s="80"/>
      <c r="D271" s="80"/>
      <c r="E271" s="80"/>
      <c r="F271" s="80"/>
      <c r="G271" s="304"/>
    </row>
    <row r="272" spans="1:7" s="10" customFormat="1" ht="15.75" hidden="1">
      <c r="A272" s="62" t="s">
        <v>425</v>
      </c>
      <c r="B272" s="100">
        <v>2</v>
      </c>
      <c r="C272" s="83"/>
      <c r="D272" s="83"/>
      <c r="E272" s="83"/>
      <c r="F272" s="83"/>
      <c r="G272" s="304"/>
    </row>
    <row r="273" spans="1:7" s="10" customFormat="1" ht="15.75" hidden="1">
      <c r="A273" s="42" t="s">
        <v>149</v>
      </c>
      <c r="B273" s="100"/>
      <c r="C273" s="82">
        <f>SUM(C274:C276)</f>
        <v>0</v>
      </c>
      <c r="D273" s="82">
        <f>SUM(D274:D276)</f>
        <v>0</v>
      </c>
      <c r="E273" s="82">
        <f>SUM(E274:E276)</f>
        <v>0</v>
      </c>
      <c r="F273" s="82">
        <f>SUM(F274:F276)</f>
        <v>0</v>
      </c>
      <c r="G273" s="304"/>
    </row>
    <row r="274" spans="1:7" s="10" customFormat="1" ht="15.75" hidden="1">
      <c r="A274" s="85" t="s">
        <v>375</v>
      </c>
      <c r="B274" s="98">
        <v>1</v>
      </c>
      <c r="C274" s="80">
        <f>SUMIF($B$270:$B$273,"1",C$270:C$273)</f>
        <v>0</v>
      </c>
      <c r="D274" s="80">
        <f>SUMIF($B$270:$B$273,"1",D$270:D$273)</f>
        <v>0</v>
      </c>
      <c r="E274" s="80">
        <f>SUMIF($B$270:$B$273,"1",E$270:E$273)</f>
        <v>0</v>
      </c>
      <c r="F274" s="80">
        <f>SUMIF($B$270:$B$273,"1",F$270:F$273)</f>
        <v>0</v>
      </c>
      <c r="G274" s="304"/>
    </row>
    <row r="275" spans="1:7" s="10" customFormat="1" ht="15.75" hidden="1">
      <c r="A275" s="85" t="s">
        <v>218</v>
      </c>
      <c r="B275" s="98">
        <v>2</v>
      </c>
      <c r="C275" s="80">
        <f>SUMIF($B$270:$B$273,"2",C$270:C$273)</f>
        <v>0</v>
      </c>
      <c r="D275" s="80">
        <f>SUMIF($B$270:$B$273,"2",D$270:D$273)</f>
        <v>0</v>
      </c>
      <c r="E275" s="80">
        <f>SUMIF($B$270:$B$273,"2",E$270:E$273)</f>
        <v>0</v>
      </c>
      <c r="F275" s="80">
        <f>SUMIF($B$270:$B$273,"2",F$270:F$273)</f>
        <v>0</v>
      </c>
      <c r="G275" s="304"/>
    </row>
    <row r="276" spans="1:7" s="10" customFormat="1" ht="15.75" hidden="1">
      <c r="A276" s="85" t="s">
        <v>110</v>
      </c>
      <c r="B276" s="98">
        <v>3</v>
      </c>
      <c r="C276" s="80">
        <f>SUMIF($B$270:$B$273,"3",C$270:C$273)</f>
        <v>0</v>
      </c>
      <c r="D276" s="80">
        <f>SUMIF($B$270:$B$273,"3",D$270:D$273)</f>
        <v>0</v>
      </c>
      <c r="E276" s="80">
        <f>SUMIF($B$270:$B$273,"3",E$270:E$273)</f>
        <v>0</v>
      </c>
      <c r="F276" s="80">
        <f>SUMIF($B$270:$B$273,"3",F$270:F$273)</f>
        <v>0</v>
      </c>
      <c r="G276" s="304"/>
    </row>
    <row r="277" spans="1:7" s="10" customFormat="1" ht="33" hidden="1">
      <c r="A277" s="67" t="s">
        <v>81</v>
      </c>
      <c r="B277" s="101"/>
      <c r="C277" s="81">
        <f>C278+C291</f>
        <v>0</v>
      </c>
      <c r="D277" s="81">
        <f>D278+D291</f>
        <v>0</v>
      </c>
      <c r="E277" s="81">
        <f>E278+E291</f>
        <v>0</v>
      </c>
      <c r="F277" s="81">
        <f>F278+F291</f>
        <v>0</v>
      </c>
      <c r="G277" s="304"/>
    </row>
    <row r="278" spans="1:7" s="10" customFormat="1" ht="15.75">
      <c r="A278" s="66" t="s">
        <v>146</v>
      </c>
      <c r="B278" s="100"/>
      <c r="C278" s="83"/>
      <c r="D278" s="83"/>
      <c r="E278" s="83"/>
      <c r="F278" s="83"/>
      <c r="G278" s="304"/>
    </row>
    <row r="279" spans="1:7" s="10" customFormat="1" ht="15.75">
      <c r="A279" s="62" t="s">
        <v>203</v>
      </c>
      <c r="B279" s="100"/>
      <c r="C279" s="83"/>
      <c r="D279" s="83"/>
      <c r="E279" s="83"/>
      <c r="F279" s="83"/>
      <c r="G279" s="304"/>
    </row>
    <row r="280" spans="1:7" s="10" customFormat="1" ht="31.5" hidden="1">
      <c r="A280" s="85" t="s">
        <v>423</v>
      </c>
      <c r="B280" s="100"/>
      <c r="C280" s="83"/>
      <c r="D280" s="83"/>
      <c r="E280" s="83"/>
      <c r="F280" s="83"/>
      <c r="G280" s="304" t="e">
        <f t="shared" si="5"/>
        <v>#DIV/0!</v>
      </c>
    </row>
    <row r="281" spans="1:7" s="10" customFormat="1" ht="31.5" hidden="1">
      <c r="A281" s="85" t="s">
        <v>215</v>
      </c>
      <c r="B281" s="100"/>
      <c r="C281" s="83"/>
      <c r="D281" s="83"/>
      <c r="E281" s="83"/>
      <c r="F281" s="83"/>
      <c r="G281" s="304" t="e">
        <f t="shared" si="5"/>
        <v>#DIV/0!</v>
      </c>
    </row>
    <row r="282" spans="1:7" s="10" customFormat="1" ht="31.5" hidden="1">
      <c r="A282" s="85" t="s">
        <v>424</v>
      </c>
      <c r="B282" s="100"/>
      <c r="C282" s="83"/>
      <c r="D282" s="83"/>
      <c r="E282" s="83"/>
      <c r="F282" s="83"/>
      <c r="G282" s="304" t="e">
        <f t="shared" si="5"/>
        <v>#DIV/0!</v>
      </c>
    </row>
    <row r="283" spans="1:7" s="10" customFormat="1" ht="31.5">
      <c r="A283" s="85" t="s">
        <v>214</v>
      </c>
      <c r="B283" s="100">
        <v>2</v>
      </c>
      <c r="C283" s="83"/>
      <c r="D283" s="83"/>
      <c r="E283" s="83">
        <v>463686</v>
      </c>
      <c r="F283" s="83">
        <v>463686</v>
      </c>
      <c r="G283" s="304">
        <f t="shared" si="5"/>
        <v>100</v>
      </c>
    </row>
    <row r="284" spans="1:7" s="10" customFormat="1" ht="15.75" hidden="1">
      <c r="A284" s="85" t="s">
        <v>213</v>
      </c>
      <c r="B284" s="100"/>
      <c r="C284" s="83"/>
      <c r="D284" s="83"/>
      <c r="E284" s="83"/>
      <c r="F284" s="83"/>
      <c r="G284" s="304" t="e">
        <f t="shared" si="5"/>
        <v>#DIV/0!</v>
      </c>
    </row>
    <row r="285" spans="1:7" s="10" customFormat="1" ht="15.75" hidden="1">
      <c r="A285" s="62" t="s">
        <v>205</v>
      </c>
      <c r="B285" s="100"/>
      <c r="C285" s="83"/>
      <c r="D285" s="83"/>
      <c r="E285" s="83"/>
      <c r="F285" s="83"/>
      <c r="G285" s="304" t="e">
        <f t="shared" si="5"/>
        <v>#DIV/0!</v>
      </c>
    </row>
    <row r="286" spans="1:7" s="10" customFormat="1" ht="31.5" hidden="1">
      <c r="A286" s="62" t="s">
        <v>206</v>
      </c>
      <c r="B286" s="100"/>
      <c r="C286" s="83"/>
      <c r="D286" s="83"/>
      <c r="E286" s="83"/>
      <c r="F286" s="83"/>
      <c r="G286" s="304" t="e">
        <f t="shared" si="5"/>
        <v>#DIV/0!</v>
      </c>
    </row>
    <row r="287" spans="1:7" s="10" customFormat="1" ht="31.5">
      <c r="A287" s="42" t="s">
        <v>146</v>
      </c>
      <c r="B287" s="100"/>
      <c r="C287" s="82">
        <f>SUM(C288:C290)</f>
        <v>0</v>
      </c>
      <c r="D287" s="82">
        <f>SUM(D288:D290)</f>
        <v>0</v>
      </c>
      <c r="E287" s="82">
        <f>SUM(E288:E290)</f>
        <v>463686</v>
      </c>
      <c r="F287" s="82">
        <f>SUM(F288:F290)</f>
        <v>463686</v>
      </c>
      <c r="G287" s="304">
        <f t="shared" si="5"/>
        <v>100</v>
      </c>
    </row>
    <row r="288" spans="1:7" s="10" customFormat="1" ht="15.75">
      <c r="A288" s="85" t="s">
        <v>375</v>
      </c>
      <c r="B288" s="98">
        <v>1</v>
      </c>
      <c r="C288" s="80">
        <f>SUMIF($B$278:$B$287,"1",C$278:C$287)</f>
        <v>0</v>
      </c>
      <c r="D288" s="80">
        <f>SUMIF($B$278:$B$287,"1",D$278:D$287)</f>
        <v>0</v>
      </c>
      <c r="E288" s="80">
        <f>SUMIF($B$278:$B$287,"1",E$278:E$287)</f>
        <v>0</v>
      </c>
      <c r="F288" s="80">
        <f>SUMIF($B$278:$B$287,"1",F$278:F$287)</f>
        <v>0</v>
      </c>
      <c r="G288" s="304"/>
    </row>
    <row r="289" spans="1:7" s="10" customFormat="1" ht="15.75">
      <c r="A289" s="85" t="s">
        <v>218</v>
      </c>
      <c r="B289" s="98">
        <v>2</v>
      </c>
      <c r="C289" s="80">
        <f>SUMIF($B$278:$B$287,"2",C$278:C$287)</f>
        <v>0</v>
      </c>
      <c r="D289" s="80">
        <f>SUMIF($B$278:$B$287,"2",D$278:D$287)</f>
        <v>0</v>
      </c>
      <c r="E289" s="80">
        <f>SUMIF($B$278:$B$287,"2",E$278:E$287)</f>
        <v>463686</v>
      </c>
      <c r="F289" s="80">
        <f>SUMIF($B$278:$B$287,"2",F$278:F$287)</f>
        <v>463686</v>
      </c>
      <c r="G289" s="304">
        <f t="shared" si="5"/>
        <v>100</v>
      </c>
    </row>
    <row r="290" spans="1:7" s="10" customFormat="1" ht="15.75">
      <c r="A290" s="85" t="s">
        <v>110</v>
      </c>
      <c r="B290" s="98">
        <v>3</v>
      </c>
      <c r="C290" s="80">
        <f>SUMIF($B$278:$B$287,"3",C$278:C$287)</f>
        <v>0</v>
      </c>
      <c r="D290" s="80">
        <f>SUMIF($B$278:$B$287,"3",D$278:D$287)</f>
        <v>0</v>
      </c>
      <c r="E290" s="80">
        <f>SUMIF($B$278:$B$287,"3",E$278:E$287)</f>
        <v>0</v>
      </c>
      <c r="F290" s="80">
        <f>SUMIF($B$278:$B$287,"3",F$278:F$287)</f>
        <v>0</v>
      </c>
      <c r="G290" s="304"/>
    </row>
    <row r="291" spans="1:7" s="10" customFormat="1" ht="15.75" hidden="1">
      <c r="A291" s="66" t="s">
        <v>147</v>
      </c>
      <c r="B291" s="100"/>
      <c r="C291" s="83"/>
      <c r="D291" s="83"/>
      <c r="E291" s="83"/>
      <c r="F291" s="83"/>
      <c r="G291" s="304" t="e">
        <f t="shared" si="5"/>
        <v>#DIV/0!</v>
      </c>
    </row>
    <row r="292" spans="1:7" s="10" customFormat="1" ht="15.75" hidden="1">
      <c r="A292" s="62" t="s">
        <v>203</v>
      </c>
      <c r="B292" s="100"/>
      <c r="C292" s="83"/>
      <c r="D292" s="83"/>
      <c r="E292" s="83"/>
      <c r="F292" s="83"/>
      <c r="G292" s="304" t="e">
        <f t="shared" si="5"/>
        <v>#DIV/0!</v>
      </c>
    </row>
    <row r="293" spans="1:7" s="10" customFormat="1" ht="31.5" hidden="1">
      <c r="A293" s="85" t="s">
        <v>423</v>
      </c>
      <c r="B293" s="100"/>
      <c r="C293" s="83"/>
      <c r="D293" s="83"/>
      <c r="E293" s="83"/>
      <c r="F293" s="83"/>
      <c r="G293" s="304" t="e">
        <f t="shared" si="5"/>
        <v>#DIV/0!</v>
      </c>
    </row>
    <row r="294" spans="1:7" s="10" customFormat="1" ht="31.5" hidden="1">
      <c r="A294" s="85" t="s">
        <v>215</v>
      </c>
      <c r="B294" s="100"/>
      <c r="C294" s="83"/>
      <c r="D294" s="83"/>
      <c r="E294" s="83"/>
      <c r="F294" s="83"/>
      <c r="G294" s="304" t="e">
        <f t="shared" si="5"/>
        <v>#DIV/0!</v>
      </c>
    </row>
    <row r="295" spans="1:7" s="10" customFormat="1" ht="31.5" hidden="1">
      <c r="A295" s="85" t="s">
        <v>424</v>
      </c>
      <c r="B295" s="100"/>
      <c r="C295" s="83"/>
      <c r="D295" s="83"/>
      <c r="E295" s="83"/>
      <c r="F295" s="83"/>
      <c r="G295" s="304" t="e">
        <f t="shared" si="5"/>
        <v>#DIV/0!</v>
      </c>
    </row>
    <row r="296" spans="1:7" s="10" customFormat="1" ht="15.75" hidden="1">
      <c r="A296" s="85" t="s">
        <v>214</v>
      </c>
      <c r="B296" s="100"/>
      <c r="C296" s="83"/>
      <c r="D296" s="83"/>
      <c r="E296" s="83"/>
      <c r="F296" s="83"/>
      <c r="G296" s="304" t="e">
        <f t="shared" si="5"/>
        <v>#DIV/0!</v>
      </c>
    </row>
    <row r="297" spans="1:7" s="10" customFormat="1" ht="15.75" hidden="1">
      <c r="A297" s="85" t="s">
        <v>213</v>
      </c>
      <c r="B297" s="100"/>
      <c r="C297" s="83"/>
      <c r="D297" s="83"/>
      <c r="E297" s="83"/>
      <c r="F297" s="83"/>
      <c r="G297" s="304" t="e">
        <f t="shared" si="5"/>
        <v>#DIV/0!</v>
      </c>
    </row>
    <row r="298" spans="1:7" s="10" customFormat="1" ht="15.75" hidden="1">
      <c r="A298" s="62" t="s">
        <v>205</v>
      </c>
      <c r="B298" s="100"/>
      <c r="C298" s="83"/>
      <c r="D298" s="83"/>
      <c r="E298" s="83"/>
      <c r="F298" s="83"/>
      <c r="G298" s="304" t="e">
        <f t="shared" si="5"/>
        <v>#DIV/0!</v>
      </c>
    </row>
    <row r="299" spans="1:7" s="10" customFormat="1" ht="31.5" hidden="1">
      <c r="A299" s="62" t="s">
        <v>206</v>
      </c>
      <c r="B299" s="100"/>
      <c r="C299" s="83"/>
      <c r="D299" s="83"/>
      <c r="E299" s="83"/>
      <c r="F299" s="83"/>
      <c r="G299" s="304" t="e">
        <f t="shared" si="5"/>
        <v>#DIV/0!</v>
      </c>
    </row>
    <row r="300" spans="1:7" s="10" customFormat="1" ht="15.75" hidden="1">
      <c r="A300" s="42" t="s">
        <v>147</v>
      </c>
      <c r="B300" s="100"/>
      <c r="C300" s="82">
        <f>SUM(C301:C303)</f>
        <v>0</v>
      </c>
      <c r="D300" s="82">
        <f>SUM(D301:D303)</f>
        <v>0</v>
      </c>
      <c r="E300" s="82">
        <f>SUM(E301:E303)</f>
        <v>0</v>
      </c>
      <c r="F300" s="82">
        <f>SUM(F301:F303)</f>
        <v>0</v>
      </c>
      <c r="G300" s="304" t="e">
        <f t="shared" si="5"/>
        <v>#DIV/0!</v>
      </c>
    </row>
    <row r="301" spans="1:7" s="10" customFormat="1" ht="15.75" hidden="1">
      <c r="A301" s="85" t="s">
        <v>375</v>
      </c>
      <c r="B301" s="98">
        <v>1</v>
      </c>
      <c r="C301" s="80">
        <f>SUMIF($B$291:$B$300,"1",C$291:C$300)</f>
        <v>0</v>
      </c>
      <c r="D301" s="80">
        <f>SUMIF($B$291:$B$300,"1",D$291:D$300)</f>
        <v>0</v>
      </c>
      <c r="E301" s="80">
        <f>SUMIF($B$291:$B$300,"1",E$291:E$300)</f>
        <v>0</v>
      </c>
      <c r="F301" s="80">
        <f>SUMIF($B$291:$B$300,"1",F$291:F$300)</f>
        <v>0</v>
      </c>
      <c r="G301" s="304" t="e">
        <f t="shared" si="5"/>
        <v>#DIV/0!</v>
      </c>
    </row>
    <row r="302" spans="1:7" s="10" customFormat="1" ht="15.75" hidden="1">
      <c r="A302" s="85" t="s">
        <v>218</v>
      </c>
      <c r="B302" s="98">
        <v>2</v>
      </c>
      <c r="C302" s="80">
        <f>SUMIF($B$291:$B$300,"2",C$291:C$300)</f>
        <v>0</v>
      </c>
      <c r="D302" s="80">
        <f>SUMIF($B$291:$B$300,"2",D$291:D$300)</f>
        <v>0</v>
      </c>
      <c r="E302" s="80">
        <f>SUMIF($B$291:$B$300,"2",E$291:E$300)</f>
        <v>0</v>
      </c>
      <c r="F302" s="80">
        <f>SUMIF($B$291:$B$300,"2",F$291:F$300)</f>
        <v>0</v>
      </c>
      <c r="G302" s="304" t="e">
        <f t="shared" si="5"/>
        <v>#DIV/0!</v>
      </c>
    </row>
    <row r="303" spans="1:7" s="10" customFormat="1" ht="15.75" hidden="1">
      <c r="A303" s="85" t="s">
        <v>110</v>
      </c>
      <c r="B303" s="98">
        <v>3</v>
      </c>
      <c r="C303" s="80">
        <f>SUMIF($B$291:$B$300,"3",C$291:C$300)</f>
        <v>0</v>
      </c>
      <c r="D303" s="80">
        <f>SUMIF($B$291:$B$300,"3",D$291:D$300)</f>
        <v>0</v>
      </c>
      <c r="E303" s="80">
        <f>SUMIF($B$291:$B$300,"3",E$291:E$300)</f>
        <v>0</v>
      </c>
      <c r="F303" s="80">
        <f>SUMIF($B$291:$B$300,"3",F$291:F$300)</f>
        <v>0</v>
      </c>
      <c r="G303" s="304" t="e">
        <f t="shared" si="5"/>
        <v>#DIV/0!</v>
      </c>
    </row>
    <row r="304" spans="1:7" s="10" customFormat="1" ht="16.5">
      <c r="A304" s="67" t="s">
        <v>82</v>
      </c>
      <c r="B304" s="101"/>
      <c r="C304" s="105">
        <f>C92+C126+C155+C212++C231+C245+C258+C266+C273+C287+C300</f>
        <v>22320146</v>
      </c>
      <c r="D304" s="105">
        <f>D92+D126+D155+D212++D231+D245+D258+D266+D273+D287+D300</f>
        <v>22980276</v>
      </c>
      <c r="E304" s="105">
        <f>E92+E126+E155+E212++E231+E245+E258+E266+E273+E287+E300</f>
        <v>23419625</v>
      </c>
      <c r="F304" s="105">
        <f>F92+F126+F155+F212++F231+F245+F258+F266+F273+F287+F300</f>
        <v>22579355</v>
      </c>
      <c r="G304" s="304">
        <f t="shared" si="5"/>
        <v>96.41211163714193</v>
      </c>
    </row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8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G406"/>
  <sheetViews>
    <sheetView zoomScalePageLayoutView="0" workbookViewId="0" topLeftCell="A125">
      <selection activeCell="J175" sqref="J175"/>
    </sheetView>
  </sheetViews>
  <sheetFormatPr defaultColWidth="9.140625" defaultRowHeight="15"/>
  <cols>
    <col min="1" max="1" width="58.7109375" style="15" customWidth="1"/>
    <col min="2" max="2" width="5.7109375" style="99" customWidth="1"/>
    <col min="3" max="3" width="11.28125" style="40" customWidth="1"/>
    <col min="4" max="4" width="11.00390625" style="40" hidden="1" customWidth="1"/>
    <col min="5" max="5" width="11.00390625" style="40" customWidth="1"/>
    <col min="6" max="6" width="11.8515625" style="40" customWidth="1"/>
    <col min="7" max="7" width="12.7109375" style="15" customWidth="1"/>
    <col min="8" max="16384" width="9.140625" style="15" customWidth="1"/>
  </cols>
  <sheetData>
    <row r="1" spans="1:6" ht="21.75" customHeight="1">
      <c r="A1" s="358" t="s">
        <v>490</v>
      </c>
      <c r="B1" s="358"/>
      <c r="C1" s="358"/>
      <c r="D1" s="358"/>
      <c r="E1" s="358"/>
      <c r="F1" s="358"/>
    </row>
    <row r="2" spans="1:6" ht="15.75">
      <c r="A2" s="316" t="s">
        <v>434</v>
      </c>
      <c r="B2" s="316"/>
      <c r="C2" s="316"/>
      <c r="D2" s="316"/>
      <c r="E2" s="316"/>
      <c r="F2" s="316"/>
    </row>
    <row r="3" spans="1:6" ht="15.75">
      <c r="A3" s="44"/>
      <c r="C3" s="44"/>
      <c r="D3" s="44"/>
      <c r="E3" s="44"/>
      <c r="F3" s="44"/>
    </row>
    <row r="4" spans="1:7" s="10" customFormat="1" ht="31.5">
      <c r="A4" s="16" t="s">
        <v>9</v>
      </c>
      <c r="B4" s="16" t="s">
        <v>126</v>
      </c>
      <c r="C4" s="39" t="s">
        <v>4</v>
      </c>
      <c r="D4" s="39" t="s">
        <v>528</v>
      </c>
      <c r="E4" s="39" t="s">
        <v>531</v>
      </c>
      <c r="F4" s="39" t="s">
        <v>529</v>
      </c>
      <c r="G4" s="302" t="s">
        <v>802</v>
      </c>
    </row>
    <row r="5" spans="1:7" s="10" customFormat="1" ht="16.5">
      <c r="A5" s="67" t="s">
        <v>80</v>
      </c>
      <c r="B5" s="101"/>
      <c r="C5" s="80"/>
      <c r="D5" s="80"/>
      <c r="E5" s="80"/>
      <c r="F5" s="80"/>
      <c r="G5" s="303"/>
    </row>
    <row r="6" spans="1:7" s="10" customFormat="1" ht="15.75">
      <c r="A6" s="66" t="s">
        <v>73</v>
      </c>
      <c r="B6" s="100"/>
      <c r="C6" s="80"/>
      <c r="D6" s="80"/>
      <c r="E6" s="80"/>
      <c r="F6" s="80"/>
      <c r="G6" s="303"/>
    </row>
    <row r="7" spans="1:7" s="10" customFormat="1" ht="15.75">
      <c r="A7" s="42" t="s">
        <v>154</v>
      </c>
      <c r="B7" s="100"/>
      <c r="C7" s="82">
        <f>SUM(C8:C10)</f>
        <v>4910014</v>
      </c>
      <c r="D7" s="82">
        <f>SUM(D8:D10)</f>
        <v>4910014</v>
      </c>
      <c r="E7" s="82">
        <f>SUM(E8:E10)</f>
        <v>4910014</v>
      </c>
      <c r="F7" s="82">
        <f>SUM(F8:F10)</f>
        <v>3562174</v>
      </c>
      <c r="G7" s="304">
        <f>F7/E7*100</f>
        <v>72.54916177428414</v>
      </c>
    </row>
    <row r="8" spans="1:7" s="10" customFormat="1" ht="15.75">
      <c r="A8" s="85" t="s">
        <v>375</v>
      </c>
      <c r="B8" s="98">
        <v>1</v>
      </c>
      <c r="C8" s="80">
        <f>COFOG!C50</f>
        <v>0</v>
      </c>
      <c r="D8" s="80">
        <f>COFOG!D50</f>
        <v>0</v>
      </c>
      <c r="E8" s="80">
        <f>COFOG!E50</f>
        <v>0</v>
      </c>
      <c r="F8" s="80">
        <f>COFOG!F50</f>
        <v>0</v>
      </c>
      <c r="G8" s="304"/>
    </row>
    <row r="9" spans="1:7" s="10" customFormat="1" ht="15.75">
      <c r="A9" s="85" t="s">
        <v>218</v>
      </c>
      <c r="B9" s="98">
        <v>2</v>
      </c>
      <c r="C9" s="80">
        <f>COFOG!C51</f>
        <v>4596014</v>
      </c>
      <c r="D9" s="80">
        <f>COFOG!D51</f>
        <v>4596014</v>
      </c>
      <c r="E9" s="80">
        <f>COFOG!E51</f>
        <v>4596014</v>
      </c>
      <c r="F9" s="80">
        <f>COFOG!F51</f>
        <v>3255322</v>
      </c>
      <c r="G9" s="304">
        <f>F9/E9*100</f>
        <v>70.82924464546888</v>
      </c>
    </row>
    <row r="10" spans="1:7" s="10" customFormat="1" ht="15.75">
      <c r="A10" s="85" t="s">
        <v>110</v>
      </c>
      <c r="B10" s="98">
        <v>3</v>
      </c>
      <c r="C10" s="80">
        <f>COFOG!C52</f>
        <v>314000</v>
      </c>
      <c r="D10" s="80">
        <f>COFOG!D52</f>
        <v>314000</v>
      </c>
      <c r="E10" s="80">
        <f>COFOG!E52</f>
        <v>314000</v>
      </c>
      <c r="F10" s="80">
        <f>COFOG!F52</f>
        <v>306852</v>
      </c>
      <c r="G10" s="304">
        <f aca="true" t="shared" si="0" ref="G10:G72">F10/E10*100</f>
        <v>97.72356687898089</v>
      </c>
    </row>
    <row r="11" spans="1:7" s="10" customFormat="1" ht="31.5">
      <c r="A11" s="42" t="s">
        <v>156</v>
      </c>
      <c r="B11" s="100"/>
      <c r="C11" s="82">
        <f>SUM(C12:C14)</f>
        <v>1050341</v>
      </c>
      <c r="D11" s="82">
        <f>SUM(D12:D14)</f>
        <v>1050341</v>
      </c>
      <c r="E11" s="82">
        <f>SUM(E12:E14)</f>
        <v>1050341</v>
      </c>
      <c r="F11" s="82">
        <f>SUM(F12:F14)</f>
        <v>826426</v>
      </c>
      <c r="G11" s="304">
        <f t="shared" si="0"/>
        <v>78.68168528125628</v>
      </c>
    </row>
    <row r="12" spans="1:7" s="10" customFormat="1" ht="15.75">
      <c r="A12" s="85" t="s">
        <v>375</v>
      </c>
      <c r="B12" s="98">
        <v>1</v>
      </c>
      <c r="C12" s="80">
        <f>COFOG!G50</f>
        <v>0</v>
      </c>
      <c r="D12" s="80">
        <f>COFOG!H50</f>
        <v>0</v>
      </c>
      <c r="E12" s="80">
        <f>COFOG!I50</f>
        <v>0</v>
      </c>
      <c r="F12" s="80">
        <f>COFOG!J50</f>
        <v>0</v>
      </c>
      <c r="G12" s="304"/>
    </row>
    <row r="13" spans="1:7" s="10" customFormat="1" ht="15.75">
      <c r="A13" s="85" t="s">
        <v>218</v>
      </c>
      <c r="B13" s="98">
        <v>2</v>
      </c>
      <c r="C13" s="80">
        <f>COFOG!G51</f>
        <v>953476</v>
      </c>
      <c r="D13" s="80">
        <f>COFOG!H51</f>
        <v>953476</v>
      </c>
      <c r="E13" s="80">
        <f>COFOG!I51</f>
        <v>953476</v>
      </c>
      <c r="F13" s="80">
        <f>COFOG!J51</f>
        <v>751228</v>
      </c>
      <c r="G13" s="304">
        <f t="shared" si="0"/>
        <v>78.78834915614027</v>
      </c>
    </row>
    <row r="14" spans="1:7" s="10" customFormat="1" ht="15.75">
      <c r="A14" s="85" t="s">
        <v>110</v>
      </c>
      <c r="B14" s="98">
        <v>3</v>
      </c>
      <c r="C14" s="80">
        <f>COFOG!G52</f>
        <v>96865</v>
      </c>
      <c r="D14" s="80">
        <f>COFOG!H52</f>
        <v>96865</v>
      </c>
      <c r="E14" s="80">
        <f>COFOG!I52</f>
        <v>96865</v>
      </c>
      <c r="F14" s="80">
        <f>COFOG!J52</f>
        <v>75198</v>
      </c>
      <c r="G14" s="304">
        <f t="shared" si="0"/>
        <v>77.63175553605534</v>
      </c>
    </row>
    <row r="15" spans="1:7" s="10" customFormat="1" ht="15.75">
      <c r="A15" s="42" t="s">
        <v>157</v>
      </c>
      <c r="B15" s="100"/>
      <c r="C15" s="82">
        <f>SUM(C16:C18)</f>
        <v>7604370</v>
      </c>
      <c r="D15" s="82">
        <f>SUM(D16:D18)</f>
        <v>7853650</v>
      </c>
      <c r="E15" s="82">
        <f>SUM(E16:E18)</f>
        <v>7846713</v>
      </c>
      <c r="F15" s="82">
        <f>SUM(F16:F18)</f>
        <v>4301295</v>
      </c>
      <c r="G15" s="304">
        <f t="shared" si="0"/>
        <v>54.816519987413834</v>
      </c>
    </row>
    <row r="16" spans="1:7" s="10" customFormat="1" ht="15.75">
      <c r="A16" s="85" t="s">
        <v>375</v>
      </c>
      <c r="B16" s="98">
        <v>1</v>
      </c>
      <c r="C16" s="80">
        <f>COFOG!K50</f>
        <v>0</v>
      </c>
      <c r="D16" s="80">
        <f>COFOG!L50</f>
        <v>0</v>
      </c>
      <c r="E16" s="80">
        <f>COFOG!M50</f>
        <v>0</v>
      </c>
      <c r="F16" s="80">
        <f>COFOG!N50</f>
        <v>0</v>
      </c>
      <c r="G16" s="304"/>
    </row>
    <row r="17" spans="1:7" s="10" customFormat="1" ht="15.75">
      <c r="A17" s="85" t="s">
        <v>218</v>
      </c>
      <c r="B17" s="98">
        <v>2</v>
      </c>
      <c r="C17" s="80">
        <f>COFOG!K51</f>
        <v>7604370</v>
      </c>
      <c r="D17" s="80">
        <f>COFOG!L51</f>
        <v>7853650</v>
      </c>
      <c r="E17" s="80">
        <f>COFOG!M51</f>
        <v>7846713</v>
      </c>
      <c r="F17" s="80">
        <f>COFOG!N51</f>
        <v>4301295</v>
      </c>
      <c r="G17" s="304">
        <f t="shared" si="0"/>
        <v>54.816519987413834</v>
      </c>
    </row>
    <row r="18" spans="1:7" s="10" customFormat="1" ht="15.75">
      <c r="A18" s="85" t="s">
        <v>110</v>
      </c>
      <c r="B18" s="98">
        <v>3</v>
      </c>
      <c r="C18" s="80">
        <f>COFOG!K52</f>
        <v>0</v>
      </c>
      <c r="D18" s="80">
        <f>COFOG!L52</f>
        <v>0</v>
      </c>
      <c r="E18" s="80">
        <f>COFOG!M52</f>
        <v>0</v>
      </c>
      <c r="F18" s="80">
        <f>COFOG!N52</f>
        <v>0</v>
      </c>
      <c r="G18" s="304"/>
    </row>
    <row r="19" spans="1:7" s="10" customFormat="1" ht="15.75">
      <c r="A19" s="66" t="s">
        <v>158</v>
      </c>
      <c r="B19" s="100"/>
      <c r="C19" s="80"/>
      <c r="D19" s="80"/>
      <c r="E19" s="80"/>
      <c r="F19" s="80"/>
      <c r="G19" s="304"/>
    </row>
    <row r="20" spans="1:7" s="10" customFormat="1" ht="31.5">
      <c r="A20" s="107" t="s">
        <v>161</v>
      </c>
      <c r="B20" s="100"/>
      <c r="C20" s="80">
        <f>SUM(C21:C22)</f>
        <v>69600</v>
      </c>
      <c r="D20" s="80">
        <f>SUM(D21:D22)</f>
        <v>69600</v>
      </c>
      <c r="E20" s="80">
        <f>SUM(E21:E22)</f>
        <v>52200</v>
      </c>
      <c r="F20" s="80">
        <f>SUM(F21:F22)</f>
        <v>52200</v>
      </c>
      <c r="G20" s="304">
        <f t="shared" si="0"/>
        <v>100</v>
      </c>
    </row>
    <row r="21" spans="1:7" s="10" customFormat="1" ht="47.25">
      <c r="A21" s="85" t="s">
        <v>167</v>
      </c>
      <c r="B21" s="100">
        <v>2</v>
      </c>
      <c r="C21" s="80">
        <v>69600</v>
      </c>
      <c r="D21" s="80">
        <v>69600</v>
      </c>
      <c r="E21" s="80">
        <v>52200</v>
      </c>
      <c r="F21" s="123">
        <v>52200</v>
      </c>
      <c r="G21" s="304">
        <f t="shared" si="0"/>
        <v>100</v>
      </c>
    </row>
    <row r="22" spans="1:7" s="10" customFormat="1" ht="15.75" hidden="1">
      <c r="A22" s="85" t="s">
        <v>168</v>
      </c>
      <c r="B22" s="100">
        <v>2</v>
      </c>
      <c r="C22" s="80"/>
      <c r="D22" s="80"/>
      <c r="E22" s="80"/>
      <c r="F22" s="80"/>
      <c r="G22" s="304" t="e">
        <f t="shared" si="0"/>
        <v>#DIV/0!</v>
      </c>
    </row>
    <row r="23" spans="1:7" s="10" customFormat="1" ht="15.75">
      <c r="A23" s="108" t="s">
        <v>159</v>
      </c>
      <c r="B23" s="100"/>
      <c r="C23" s="80">
        <f>SUM(C20:C20)</f>
        <v>69600</v>
      </c>
      <c r="D23" s="80">
        <f>SUM(D20:D20)</f>
        <v>69600</v>
      </c>
      <c r="E23" s="80">
        <f>SUM(E20:E20)</f>
        <v>52200</v>
      </c>
      <c r="F23" s="80">
        <f>SUM(F20:F20)</f>
        <v>52200</v>
      </c>
      <c r="G23" s="304">
        <f t="shared" si="0"/>
        <v>100</v>
      </c>
    </row>
    <row r="24" spans="1:7" s="10" customFormat="1" ht="15.75" hidden="1">
      <c r="A24" s="62" t="s">
        <v>169</v>
      </c>
      <c r="B24" s="100"/>
      <c r="C24" s="80"/>
      <c r="D24" s="80"/>
      <c r="E24" s="80"/>
      <c r="F24" s="80"/>
      <c r="G24" s="304" t="e">
        <f t="shared" si="0"/>
        <v>#DIV/0!</v>
      </c>
    </row>
    <row r="25" spans="1:7" s="10" customFormat="1" ht="47.25" hidden="1">
      <c r="A25" s="106" t="s">
        <v>166</v>
      </c>
      <c r="B25" s="100">
        <v>2</v>
      </c>
      <c r="C25" s="80"/>
      <c r="D25" s="80"/>
      <c r="E25" s="80"/>
      <c r="F25" s="80"/>
      <c r="G25" s="304" t="e">
        <f t="shared" si="0"/>
        <v>#DIV/0!</v>
      </c>
    </row>
    <row r="26" spans="1:7" s="10" customFormat="1" ht="47.25" hidden="1">
      <c r="A26" s="106" t="s">
        <v>166</v>
      </c>
      <c r="B26" s="100">
        <v>3</v>
      </c>
      <c r="C26" s="80"/>
      <c r="D26" s="80"/>
      <c r="E26" s="80"/>
      <c r="F26" s="80"/>
      <c r="G26" s="304" t="e">
        <f t="shared" si="0"/>
        <v>#DIV/0!</v>
      </c>
    </row>
    <row r="27" spans="1:7" s="10" customFormat="1" ht="15.75">
      <c r="A27" s="108" t="s">
        <v>165</v>
      </c>
      <c r="B27" s="100"/>
      <c r="C27" s="80">
        <f>SUM(C25:C26)</f>
        <v>0</v>
      </c>
      <c r="D27" s="80">
        <f>SUM(D25:D26)</f>
        <v>0</v>
      </c>
      <c r="E27" s="80">
        <f>SUM(E25:E26)</f>
        <v>0</v>
      </c>
      <c r="F27" s="80">
        <f>SUM(F25:F26)</f>
        <v>0</v>
      </c>
      <c r="G27" s="304"/>
    </row>
    <row r="28" spans="1:7" s="10" customFormat="1" ht="31.5">
      <c r="A28" s="107" t="s">
        <v>162</v>
      </c>
      <c r="B28" s="100"/>
      <c r="C28" s="80">
        <f>SUM(C29:C29)</f>
        <v>0</v>
      </c>
      <c r="D28" s="80">
        <f>SUM(D29:D29)</f>
        <v>190500</v>
      </c>
      <c r="E28" s="80">
        <f>SUM(E29:E29)</f>
        <v>190500</v>
      </c>
      <c r="F28" s="80">
        <f>SUM(F29:F29)</f>
        <v>190500</v>
      </c>
      <c r="G28" s="304">
        <f t="shared" si="0"/>
        <v>100</v>
      </c>
    </row>
    <row r="29" spans="1:7" s="10" customFormat="1" ht="15.75">
      <c r="A29" s="85" t="s">
        <v>406</v>
      </c>
      <c r="B29" s="100">
        <v>2</v>
      </c>
      <c r="C29" s="80"/>
      <c r="D29" s="80">
        <v>190500</v>
      </c>
      <c r="E29" s="80">
        <v>190500</v>
      </c>
      <c r="F29" s="80">
        <v>190500</v>
      </c>
      <c r="G29" s="304">
        <f t="shared" si="0"/>
        <v>100</v>
      </c>
    </row>
    <row r="30" spans="1:7" s="10" customFormat="1" ht="15.75" hidden="1">
      <c r="A30" s="85" t="s">
        <v>163</v>
      </c>
      <c r="B30" s="100">
        <v>2</v>
      </c>
      <c r="C30" s="80"/>
      <c r="D30" s="80"/>
      <c r="E30" s="80"/>
      <c r="F30" s="80"/>
      <c r="G30" s="304" t="e">
        <f t="shared" si="0"/>
        <v>#DIV/0!</v>
      </c>
    </row>
    <row r="31" spans="1:7" s="10" customFormat="1" ht="31.5" hidden="1">
      <c r="A31" s="85" t="s">
        <v>164</v>
      </c>
      <c r="B31" s="100">
        <v>2</v>
      </c>
      <c r="C31" s="80"/>
      <c r="D31" s="80"/>
      <c r="E31" s="80"/>
      <c r="F31" s="80"/>
      <c r="G31" s="304" t="e">
        <f t="shared" si="0"/>
        <v>#DIV/0!</v>
      </c>
    </row>
    <row r="32" spans="1:7" s="10" customFormat="1" ht="15.75">
      <c r="A32" s="85" t="s">
        <v>382</v>
      </c>
      <c r="B32" s="100"/>
      <c r="C32" s="80">
        <f>C33+C48</f>
        <v>693800</v>
      </c>
      <c r="D32" s="80">
        <f>D33+D48</f>
        <v>693800</v>
      </c>
      <c r="E32" s="80">
        <f>E33+E48</f>
        <v>693800</v>
      </c>
      <c r="F32" s="80">
        <f>F33+F48</f>
        <v>545300</v>
      </c>
      <c r="G32" s="304">
        <f t="shared" si="0"/>
        <v>78.59613721533583</v>
      </c>
    </row>
    <row r="33" spans="1:7" s="10" customFormat="1" ht="15.75">
      <c r="A33" s="85" t="s">
        <v>383</v>
      </c>
      <c r="B33" s="100"/>
      <c r="C33" s="80">
        <f>SUM(C34:C47)</f>
        <v>598800</v>
      </c>
      <c r="D33" s="80">
        <f>SUM(D34:D47)</f>
        <v>693800</v>
      </c>
      <c r="E33" s="80">
        <f>SUM(E34:E47)</f>
        <v>693800</v>
      </c>
      <c r="F33" s="80">
        <f>SUM(F34:F47)</f>
        <v>545300</v>
      </c>
      <c r="G33" s="304">
        <f t="shared" si="0"/>
        <v>78.59613721533583</v>
      </c>
    </row>
    <row r="34" spans="1:7" s="10" customFormat="1" ht="15.75">
      <c r="A34" s="85" t="s">
        <v>385</v>
      </c>
      <c r="B34" s="100">
        <v>2</v>
      </c>
      <c r="C34" s="80">
        <v>50000</v>
      </c>
      <c r="D34" s="80">
        <v>99000</v>
      </c>
      <c r="E34" s="80">
        <v>99000</v>
      </c>
      <c r="F34" s="123">
        <v>47000</v>
      </c>
      <c r="G34" s="304">
        <f t="shared" si="0"/>
        <v>47.474747474747474</v>
      </c>
    </row>
    <row r="35" spans="1:7" s="10" customFormat="1" ht="47.25">
      <c r="A35" s="85" t="s">
        <v>393</v>
      </c>
      <c r="B35" s="100">
        <v>2</v>
      </c>
      <c r="C35" s="80">
        <v>178800</v>
      </c>
      <c r="D35" s="80">
        <v>149800</v>
      </c>
      <c r="E35" s="80">
        <v>159800</v>
      </c>
      <c r="F35" s="123">
        <v>158300</v>
      </c>
      <c r="G35" s="304">
        <f t="shared" si="0"/>
        <v>99.0613266583229</v>
      </c>
    </row>
    <row r="36" spans="1:7" s="10" customFormat="1" ht="15.75" hidden="1">
      <c r="A36" s="85" t="s">
        <v>478</v>
      </c>
      <c r="B36" s="100">
        <v>2</v>
      </c>
      <c r="C36" s="80"/>
      <c r="D36" s="80"/>
      <c r="E36" s="80"/>
      <c r="F36" s="80"/>
      <c r="G36" s="304" t="e">
        <f t="shared" si="0"/>
        <v>#DIV/0!</v>
      </c>
    </row>
    <row r="37" spans="1:7" s="10" customFormat="1" ht="31.5">
      <c r="A37" s="85" t="s">
        <v>386</v>
      </c>
      <c r="B37" s="100">
        <v>2</v>
      </c>
      <c r="C37" s="80">
        <v>140000</v>
      </c>
      <c r="D37" s="80">
        <v>20000</v>
      </c>
      <c r="E37" s="80">
        <v>20000</v>
      </c>
      <c r="F37" s="123">
        <v>20000</v>
      </c>
      <c r="G37" s="304">
        <f t="shared" si="0"/>
        <v>100</v>
      </c>
    </row>
    <row r="38" spans="1:7" s="10" customFormat="1" ht="31.5">
      <c r="A38" s="85" t="s">
        <v>394</v>
      </c>
      <c r="B38" s="100">
        <v>2</v>
      </c>
      <c r="C38" s="80">
        <v>50000</v>
      </c>
      <c r="D38" s="80">
        <v>50000</v>
      </c>
      <c r="E38" s="80">
        <v>50000</v>
      </c>
      <c r="F38" s="123">
        <v>50000</v>
      </c>
      <c r="G38" s="304">
        <f t="shared" si="0"/>
        <v>100</v>
      </c>
    </row>
    <row r="39" spans="1:7" s="10" customFormat="1" ht="31.5">
      <c r="A39" s="85" t="s">
        <v>392</v>
      </c>
      <c r="B39" s="100">
        <v>2</v>
      </c>
      <c r="C39" s="80">
        <v>40000</v>
      </c>
      <c r="D39" s="80">
        <v>20000</v>
      </c>
      <c r="E39" s="80">
        <v>20000</v>
      </c>
      <c r="F39" s="80"/>
      <c r="G39" s="304">
        <f t="shared" si="0"/>
        <v>0</v>
      </c>
    </row>
    <row r="40" spans="1:7" s="10" customFormat="1" ht="15.75" hidden="1">
      <c r="A40" s="85" t="s">
        <v>391</v>
      </c>
      <c r="B40" s="100">
        <v>2</v>
      </c>
      <c r="C40" s="80"/>
      <c r="D40" s="80"/>
      <c r="E40" s="80"/>
      <c r="F40" s="80"/>
      <c r="G40" s="304" t="e">
        <f t="shared" si="0"/>
        <v>#DIV/0!</v>
      </c>
    </row>
    <row r="41" spans="1:7" s="10" customFormat="1" ht="15.75">
      <c r="A41" s="85" t="s">
        <v>390</v>
      </c>
      <c r="B41" s="100">
        <v>2</v>
      </c>
      <c r="C41" s="80"/>
      <c r="D41" s="80">
        <v>255000</v>
      </c>
      <c r="E41" s="80">
        <v>245000</v>
      </c>
      <c r="F41" s="80">
        <v>180000</v>
      </c>
      <c r="G41" s="304">
        <f t="shared" si="0"/>
        <v>73.46938775510205</v>
      </c>
    </row>
    <row r="42" spans="1:7" s="10" customFormat="1" ht="15.75" hidden="1">
      <c r="A42" s="85" t="s">
        <v>389</v>
      </c>
      <c r="B42" s="100">
        <v>2</v>
      </c>
      <c r="C42" s="80"/>
      <c r="D42" s="80"/>
      <c r="E42" s="80"/>
      <c r="F42" s="80"/>
      <c r="G42" s="304" t="e">
        <f t="shared" si="0"/>
        <v>#DIV/0!</v>
      </c>
    </row>
    <row r="43" spans="1:7" s="10" customFormat="1" ht="31.5">
      <c r="A43" s="85" t="s">
        <v>388</v>
      </c>
      <c r="B43" s="100">
        <v>2</v>
      </c>
      <c r="C43" s="80">
        <v>80000</v>
      </c>
      <c r="D43" s="80">
        <v>80000</v>
      </c>
      <c r="E43" s="80">
        <v>80000</v>
      </c>
      <c r="F43" s="123">
        <v>80000</v>
      </c>
      <c r="G43" s="304">
        <f t="shared" si="0"/>
        <v>100</v>
      </c>
    </row>
    <row r="44" spans="1:7" s="10" customFormat="1" ht="15.75">
      <c r="A44" s="85" t="s">
        <v>438</v>
      </c>
      <c r="B44" s="100">
        <v>2</v>
      </c>
      <c r="C44" s="80">
        <v>10000</v>
      </c>
      <c r="D44" s="80">
        <v>10000</v>
      </c>
      <c r="E44" s="80">
        <v>10000</v>
      </c>
      <c r="F44" s="123">
        <v>10000</v>
      </c>
      <c r="G44" s="304">
        <f t="shared" si="0"/>
        <v>100</v>
      </c>
    </row>
    <row r="45" spans="1:7" s="10" customFormat="1" ht="15.75" customHeight="1" hidden="1">
      <c r="A45" s="85" t="s">
        <v>387</v>
      </c>
      <c r="B45" s="100">
        <v>2</v>
      </c>
      <c r="C45" s="80"/>
      <c r="D45" s="80"/>
      <c r="E45" s="80"/>
      <c r="F45" s="80"/>
      <c r="G45" s="304" t="e">
        <f t="shared" si="0"/>
        <v>#DIV/0!</v>
      </c>
    </row>
    <row r="46" spans="1:7" s="10" customFormat="1" ht="15.75" customHeight="1" hidden="1">
      <c r="A46" s="85" t="s">
        <v>395</v>
      </c>
      <c r="B46" s="100">
        <v>2</v>
      </c>
      <c r="C46" s="80"/>
      <c r="D46" s="80"/>
      <c r="E46" s="80"/>
      <c r="F46" s="80"/>
      <c r="G46" s="304" t="e">
        <f t="shared" si="0"/>
        <v>#DIV/0!</v>
      </c>
    </row>
    <row r="47" spans="1:7" s="10" customFormat="1" ht="15.75">
      <c r="A47" s="85" t="s">
        <v>396</v>
      </c>
      <c r="B47" s="100">
        <v>2</v>
      </c>
      <c r="C47" s="80">
        <v>50000</v>
      </c>
      <c r="D47" s="80">
        <v>10000</v>
      </c>
      <c r="E47" s="80">
        <v>10000</v>
      </c>
      <c r="F47" s="80"/>
      <c r="G47" s="304">
        <f t="shared" si="0"/>
        <v>0</v>
      </c>
    </row>
    <row r="48" spans="1:7" s="10" customFormat="1" ht="15.75">
      <c r="A48" s="85" t="s">
        <v>384</v>
      </c>
      <c r="B48" s="100"/>
      <c r="C48" s="80">
        <f>SUM(C49:C58)</f>
        <v>95000</v>
      </c>
      <c r="D48" s="80">
        <f>SUM(D49:D58)</f>
        <v>0</v>
      </c>
      <c r="E48" s="80">
        <f>SUM(E49:E58)</f>
        <v>0</v>
      </c>
      <c r="F48" s="80">
        <f>SUM(F49:F58)</f>
        <v>0</v>
      </c>
      <c r="G48" s="304"/>
    </row>
    <row r="49" spans="1:7" s="10" customFormat="1" ht="15.75" hidden="1">
      <c r="A49" s="85" t="s">
        <v>397</v>
      </c>
      <c r="B49" s="100">
        <v>2</v>
      </c>
      <c r="C49" s="80"/>
      <c r="D49" s="80"/>
      <c r="E49" s="80"/>
      <c r="F49" s="80"/>
      <c r="G49" s="304" t="e">
        <f t="shared" si="0"/>
        <v>#DIV/0!</v>
      </c>
    </row>
    <row r="50" spans="1:7" s="10" customFormat="1" ht="31.5" hidden="1">
      <c r="A50" s="85" t="s">
        <v>398</v>
      </c>
      <c r="B50" s="100">
        <v>2</v>
      </c>
      <c r="C50" s="80"/>
      <c r="D50" s="80"/>
      <c r="E50" s="80"/>
      <c r="F50" s="80"/>
      <c r="G50" s="304" t="e">
        <f t="shared" si="0"/>
        <v>#DIV/0!</v>
      </c>
    </row>
    <row r="51" spans="1:7" s="10" customFormat="1" ht="31.5" hidden="1">
      <c r="A51" s="85" t="s">
        <v>399</v>
      </c>
      <c r="B51" s="100">
        <v>2</v>
      </c>
      <c r="C51" s="80"/>
      <c r="D51" s="80"/>
      <c r="E51" s="80"/>
      <c r="F51" s="80"/>
      <c r="G51" s="304" t="e">
        <f t="shared" si="0"/>
        <v>#DIV/0!</v>
      </c>
    </row>
    <row r="52" spans="1:7" s="10" customFormat="1" ht="15.75" hidden="1">
      <c r="A52" s="85" t="s">
        <v>400</v>
      </c>
      <c r="B52" s="100">
        <v>2</v>
      </c>
      <c r="C52" s="80"/>
      <c r="D52" s="80"/>
      <c r="E52" s="80"/>
      <c r="F52" s="80"/>
      <c r="G52" s="304" t="e">
        <f t="shared" si="0"/>
        <v>#DIV/0!</v>
      </c>
    </row>
    <row r="53" spans="1:7" s="10" customFormat="1" ht="15.75">
      <c r="A53" s="85" t="s">
        <v>401</v>
      </c>
      <c r="B53" s="100">
        <v>2</v>
      </c>
      <c r="C53" s="80">
        <v>95000</v>
      </c>
      <c r="D53" s="80">
        <v>0</v>
      </c>
      <c r="E53" s="80">
        <v>0</v>
      </c>
      <c r="F53" s="80"/>
      <c r="G53" s="304"/>
    </row>
    <row r="54" spans="1:7" s="10" customFormat="1" ht="15.75" hidden="1">
      <c r="A54" s="85" t="s">
        <v>402</v>
      </c>
      <c r="B54" s="100">
        <v>2</v>
      </c>
      <c r="C54" s="80"/>
      <c r="D54" s="80"/>
      <c r="E54" s="80"/>
      <c r="F54" s="80"/>
      <c r="G54" s="304"/>
    </row>
    <row r="55" spans="1:7" s="10" customFormat="1" ht="15.75" hidden="1">
      <c r="A55" s="85" t="s">
        <v>403</v>
      </c>
      <c r="B55" s="100">
        <v>2</v>
      </c>
      <c r="C55" s="80"/>
      <c r="D55" s="80"/>
      <c r="E55" s="80"/>
      <c r="F55" s="80"/>
      <c r="G55" s="304"/>
    </row>
    <row r="56" spans="1:7" s="10" customFormat="1" ht="15.75" hidden="1">
      <c r="A56" s="85" t="s">
        <v>437</v>
      </c>
      <c r="B56" s="100">
        <v>2</v>
      </c>
      <c r="C56" s="80"/>
      <c r="D56" s="80"/>
      <c r="E56" s="80"/>
      <c r="F56" s="80"/>
      <c r="G56" s="304"/>
    </row>
    <row r="57" spans="1:7" s="10" customFormat="1" ht="15.75" hidden="1">
      <c r="A57" s="85" t="s">
        <v>404</v>
      </c>
      <c r="B57" s="100">
        <v>2</v>
      </c>
      <c r="C57" s="80"/>
      <c r="D57" s="80"/>
      <c r="E57" s="80"/>
      <c r="F57" s="80"/>
      <c r="G57" s="304"/>
    </row>
    <row r="58" spans="1:7" s="10" customFormat="1" ht="15.75" hidden="1">
      <c r="A58" s="85" t="s">
        <v>405</v>
      </c>
      <c r="B58" s="100">
        <v>2</v>
      </c>
      <c r="C58" s="80"/>
      <c r="D58" s="80"/>
      <c r="E58" s="80"/>
      <c r="F58" s="80"/>
      <c r="G58" s="304"/>
    </row>
    <row r="59" spans="1:7" s="10" customFormat="1" ht="15.75">
      <c r="A59" s="108" t="s">
        <v>160</v>
      </c>
      <c r="B59" s="100"/>
      <c r="C59" s="80">
        <f>SUM(C30:C32)+SUM(C28:C28)</f>
        <v>693800</v>
      </c>
      <c r="D59" s="80">
        <f>SUM(D30:D32)+SUM(D28:D28)</f>
        <v>884300</v>
      </c>
      <c r="E59" s="80">
        <f>SUM(E30:E32)+SUM(E28:E28)</f>
        <v>884300</v>
      </c>
      <c r="F59" s="80">
        <f>SUM(F30:F32)+SUM(F28:F28)</f>
        <v>735800</v>
      </c>
      <c r="G59" s="304">
        <f t="shared" si="0"/>
        <v>83.20705642881376</v>
      </c>
    </row>
    <row r="60" spans="1:7" s="10" customFormat="1" ht="15.75">
      <c r="A60" s="42" t="s">
        <v>158</v>
      </c>
      <c r="B60" s="100"/>
      <c r="C60" s="82">
        <f>SUM(C61:C63)</f>
        <v>763400</v>
      </c>
      <c r="D60" s="82">
        <f>SUM(D61:D63)</f>
        <v>953900</v>
      </c>
      <c r="E60" s="82">
        <f>SUM(E61:E63)</f>
        <v>936500</v>
      </c>
      <c r="F60" s="82">
        <f>SUM(F61:F63)</f>
        <v>788000</v>
      </c>
      <c r="G60" s="304">
        <f t="shared" si="0"/>
        <v>84.14308595835558</v>
      </c>
    </row>
    <row r="61" spans="1:7" s="10" customFormat="1" ht="15.75">
      <c r="A61" s="85" t="s">
        <v>375</v>
      </c>
      <c r="B61" s="98">
        <v>1</v>
      </c>
      <c r="C61" s="80">
        <f>SUMIF($B$19:$B$60,"1",C$19:C$60)</f>
        <v>0</v>
      </c>
      <c r="D61" s="80">
        <f>SUMIF($B$19:$B$60,"1",D$19:D$60)</f>
        <v>0</v>
      </c>
      <c r="E61" s="80">
        <f>SUMIF($B$19:$B$60,"1",E$19:E$60)</f>
        <v>0</v>
      </c>
      <c r="F61" s="80">
        <f>SUMIF($B$19:$B$60,"1",F$19:F$60)</f>
        <v>0</v>
      </c>
      <c r="G61" s="304"/>
    </row>
    <row r="62" spans="1:7" s="10" customFormat="1" ht="15.75">
      <c r="A62" s="85" t="s">
        <v>218</v>
      </c>
      <c r="B62" s="98">
        <v>2</v>
      </c>
      <c r="C62" s="80">
        <f>SUMIF($B$19:$B$60,"2",C$19:C$60)</f>
        <v>763400</v>
      </c>
      <c r="D62" s="80">
        <f>SUMIF($B$19:$B$60,"2",D$19:D$60)</f>
        <v>953900</v>
      </c>
      <c r="E62" s="80">
        <f>SUMIF($B$19:$B$60,"2",E$19:E$60)</f>
        <v>936500</v>
      </c>
      <c r="F62" s="80">
        <f>SUMIF($B$19:$B$60,"2",F$19:F$60)</f>
        <v>788000</v>
      </c>
      <c r="G62" s="304">
        <f t="shared" si="0"/>
        <v>84.14308595835558</v>
      </c>
    </row>
    <row r="63" spans="1:7" s="10" customFormat="1" ht="15.75">
      <c r="A63" s="85" t="s">
        <v>110</v>
      </c>
      <c r="B63" s="98">
        <v>3</v>
      </c>
      <c r="C63" s="80">
        <f>SUMIF($B$19:$B$60,"3",C$19:C$60)</f>
        <v>0</v>
      </c>
      <c r="D63" s="80">
        <f>SUMIF($B$19:$B$60,"3",D$19:D$60)</f>
        <v>0</v>
      </c>
      <c r="E63" s="80">
        <f>SUMIF($B$19:$B$60,"3",E$19:E$60)</f>
        <v>0</v>
      </c>
      <c r="F63" s="80">
        <f>SUMIF($B$19:$B$60,"3",F$19:F$60)</f>
        <v>0</v>
      </c>
      <c r="G63" s="304"/>
    </row>
    <row r="64" spans="1:7" s="10" customFormat="1" ht="15.75">
      <c r="A64" s="65" t="s">
        <v>219</v>
      </c>
      <c r="B64" s="16"/>
      <c r="C64" s="80"/>
      <c r="D64" s="80"/>
      <c r="E64" s="80"/>
      <c r="F64" s="80"/>
      <c r="G64" s="304"/>
    </row>
    <row r="65" spans="1:7" s="10" customFormat="1" ht="15.75" hidden="1">
      <c r="A65" s="62" t="s">
        <v>172</v>
      </c>
      <c r="B65" s="16"/>
      <c r="C65" s="80"/>
      <c r="D65" s="80"/>
      <c r="E65" s="80"/>
      <c r="F65" s="80"/>
      <c r="G65" s="304" t="e">
        <f t="shared" si="0"/>
        <v>#DIV/0!</v>
      </c>
    </row>
    <row r="66" spans="1:7" s="10" customFormat="1" ht="31.5" hidden="1">
      <c r="A66" s="62" t="s">
        <v>409</v>
      </c>
      <c r="B66" s="16">
        <v>2</v>
      </c>
      <c r="C66" s="80"/>
      <c r="D66" s="80"/>
      <c r="E66" s="80"/>
      <c r="F66" s="80"/>
      <c r="G66" s="304" t="e">
        <f t="shared" si="0"/>
        <v>#DIV/0!</v>
      </c>
    </row>
    <row r="67" spans="1:7" s="10" customFormat="1" ht="31.5" hidden="1">
      <c r="A67" s="62" t="s">
        <v>408</v>
      </c>
      <c r="B67" s="16"/>
      <c r="C67" s="80"/>
      <c r="D67" s="80"/>
      <c r="E67" s="80"/>
      <c r="F67" s="80"/>
      <c r="G67" s="304" t="e">
        <f t="shared" si="0"/>
        <v>#DIV/0!</v>
      </c>
    </row>
    <row r="68" spans="1:7" s="10" customFormat="1" ht="15.75" hidden="1">
      <c r="A68" s="62" t="s">
        <v>407</v>
      </c>
      <c r="B68" s="16"/>
      <c r="C68" s="80"/>
      <c r="D68" s="80"/>
      <c r="E68" s="80"/>
      <c r="F68" s="80"/>
      <c r="G68" s="304" t="e">
        <f t="shared" si="0"/>
        <v>#DIV/0!</v>
      </c>
    </row>
    <row r="69" spans="1:7" s="10" customFormat="1" ht="15.75" hidden="1">
      <c r="A69" s="62"/>
      <c r="B69" s="16"/>
      <c r="C69" s="80"/>
      <c r="D69" s="80"/>
      <c r="E69" s="80"/>
      <c r="F69" s="80"/>
      <c r="G69" s="304" t="e">
        <f t="shared" si="0"/>
        <v>#DIV/0!</v>
      </c>
    </row>
    <row r="70" spans="1:7" s="10" customFormat="1" ht="31.5" hidden="1">
      <c r="A70" s="62" t="s">
        <v>170</v>
      </c>
      <c r="B70" s="16"/>
      <c r="C70" s="80"/>
      <c r="D70" s="80"/>
      <c r="E70" s="80"/>
      <c r="F70" s="80"/>
      <c r="G70" s="304" t="e">
        <f t="shared" si="0"/>
        <v>#DIV/0!</v>
      </c>
    </row>
    <row r="71" spans="1:7" s="10" customFormat="1" ht="15.75" hidden="1">
      <c r="A71" s="62"/>
      <c r="B71" s="16"/>
      <c r="C71" s="80"/>
      <c r="D71" s="80"/>
      <c r="E71" s="80"/>
      <c r="F71" s="80"/>
      <c r="G71" s="304" t="e">
        <f t="shared" si="0"/>
        <v>#DIV/0!</v>
      </c>
    </row>
    <row r="72" spans="1:7" s="10" customFormat="1" ht="31.5" hidden="1">
      <c r="A72" s="62" t="s">
        <v>171</v>
      </c>
      <c r="B72" s="16"/>
      <c r="C72" s="80"/>
      <c r="D72" s="80"/>
      <c r="E72" s="80"/>
      <c r="F72" s="80"/>
      <c r="G72" s="304" t="e">
        <f t="shared" si="0"/>
        <v>#DIV/0!</v>
      </c>
    </row>
    <row r="73" spans="1:7" s="10" customFormat="1" ht="15.75" hidden="1">
      <c r="A73" s="62"/>
      <c r="B73" s="16"/>
      <c r="C73" s="80"/>
      <c r="D73" s="80"/>
      <c r="E73" s="80"/>
      <c r="F73" s="80"/>
      <c r="G73" s="304" t="e">
        <f aca="true" t="shared" si="1" ref="G73:G136">F73/E73*100</f>
        <v>#DIV/0!</v>
      </c>
    </row>
    <row r="74" spans="1:7" s="10" customFormat="1" ht="31.5" hidden="1">
      <c r="A74" s="62" t="s">
        <v>174</v>
      </c>
      <c r="B74" s="16"/>
      <c r="C74" s="80"/>
      <c r="D74" s="80"/>
      <c r="E74" s="80"/>
      <c r="F74" s="80"/>
      <c r="G74" s="304" t="e">
        <f t="shared" si="1"/>
        <v>#DIV/0!</v>
      </c>
    </row>
    <row r="75" spans="1:7" s="10" customFormat="1" ht="15.75" hidden="1">
      <c r="A75" s="85" t="s">
        <v>130</v>
      </c>
      <c r="B75" s="100">
        <v>2</v>
      </c>
      <c r="C75" s="80"/>
      <c r="D75" s="80"/>
      <c r="E75" s="80"/>
      <c r="F75" s="80"/>
      <c r="G75" s="304" t="e">
        <f t="shared" si="1"/>
        <v>#DIV/0!</v>
      </c>
    </row>
    <row r="76" spans="1:7" s="10" customFormat="1" ht="15.75" hidden="1">
      <c r="A76" s="84" t="s">
        <v>104</v>
      </c>
      <c r="B76" s="16"/>
      <c r="C76" s="80"/>
      <c r="D76" s="80"/>
      <c r="E76" s="80"/>
      <c r="F76" s="80"/>
      <c r="G76" s="304" t="e">
        <f t="shared" si="1"/>
        <v>#DIV/0!</v>
      </c>
    </row>
    <row r="77" spans="1:7" s="10" customFormat="1" ht="15.75" hidden="1">
      <c r="A77" s="107" t="s">
        <v>129</v>
      </c>
      <c r="B77" s="16"/>
      <c r="C77" s="80">
        <f>SUM(C75:C76)</f>
        <v>0</v>
      </c>
      <c r="D77" s="80">
        <f>SUM(D75:D76)</f>
        <v>0</v>
      </c>
      <c r="E77" s="80">
        <f>SUM(E75:E76)</f>
        <v>0</v>
      </c>
      <c r="F77" s="80">
        <f>SUM(F75:F76)</f>
        <v>0</v>
      </c>
      <c r="G77" s="304" t="e">
        <f t="shared" si="1"/>
        <v>#DIV/0!</v>
      </c>
    </row>
    <row r="78" spans="1:7" s="10" customFormat="1" ht="15.75">
      <c r="A78" s="85" t="s">
        <v>115</v>
      </c>
      <c r="B78" s="16">
        <v>2</v>
      </c>
      <c r="C78" s="80">
        <v>363790</v>
      </c>
      <c r="D78" s="80">
        <v>363790</v>
      </c>
      <c r="E78" s="80">
        <v>363790</v>
      </c>
      <c r="F78" s="123">
        <v>363790</v>
      </c>
      <c r="G78" s="304">
        <f t="shared" si="1"/>
        <v>100</v>
      </c>
    </row>
    <row r="79" spans="1:7" s="10" customFormat="1" ht="15.75">
      <c r="A79" s="84" t="s">
        <v>430</v>
      </c>
      <c r="B79" s="100">
        <v>2</v>
      </c>
      <c r="C79" s="80">
        <v>-4178</v>
      </c>
      <c r="D79" s="80">
        <v>-4178</v>
      </c>
      <c r="E79" s="80">
        <v>-4178</v>
      </c>
      <c r="F79" s="80">
        <v>-4178</v>
      </c>
      <c r="G79" s="304">
        <f t="shared" si="1"/>
        <v>100</v>
      </c>
    </row>
    <row r="80" spans="1:7" s="10" customFormat="1" ht="15.75">
      <c r="A80" s="84" t="s">
        <v>439</v>
      </c>
      <c r="B80" s="100">
        <v>2</v>
      </c>
      <c r="C80" s="80">
        <v>9492</v>
      </c>
      <c r="D80" s="80">
        <v>9492</v>
      </c>
      <c r="E80" s="80">
        <v>9492</v>
      </c>
      <c r="F80" s="80">
        <v>9492</v>
      </c>
      <c r="G80" s="304">
        <f t="shared" si="1"/>
        <v>100</v>
      </c>
    </row>
    <row r="81" spans="1:7" s="10" customFormat="1" ht="15.75">
      <c r="A81" s="84" t="s">
        <v>431</v>
      </c>
      <c r="B81" s="100">
        <v>2</v>
      </c>
      <c r="C81" s="80">
        <v>-4917</v>
      </c>
      <c r="D81" s="80">
        <v>-4917</v>
      </c>
      <c r="E81" s="80">
        <v>-4917</v>
      </c>
      <c r="F81" s="80">
        <v>-4917</v>
      </c>
      <c r="G81" s="304">
        <f t="shared" si="1"/>
        <v>100</v>
      </c>
    </row>
    <row r="82" spans="1:7" s="10" customFormat="1" ht="15.75">
      <c r="A82" s="84" t="s">
        <v>440</v>
      </c>
      <c r="B82" s="100">
        <v>2</v>
      </c>
      <c r="C82" s="80">
        <v>6657</v>
      </c>
      <c r="D82" s="80">
        <v>6657</v>
      </c>
      <c r="E82" s="80">
        <v>6657</v>
      </c>
      <c r="F82" s="80">
        <v>6657</v>
      </c>
      <c r="G82" s="304">
        <f t="shared" si="1"/>
        <v>100</v>
      </c>
    </row>
    <row r="83" spans="1:7" s="10" customFormat="1" ht="15.75">
      <c r="A83" s="84" t="s">
        <v>432</v>
      </c>
      <c r="B83" s="100">
        <v>2</v>
      </c>
      <c r="C83" s="80">
        <v>-13884</v>
      </c>
      <c r="D83" s="80">
        <v>-13884</v>
      </c>
      <c r="E83" s="80">
        <v>-13884</v>
      </c>
      <c r="F83" s="80">
        <v>-13884</v>
      </c>
      <c r="G83" s="304">
        <f t="shared" si="1"/>
        <v>100</v>
      </c>
    </row>
    <row r="84" spans="1:7" s="10" customFormat="1" ht="15.75">
      <c r="A84" s="84" t="s">
        <v>441</v>
      </c>
      <c r="B84" s="100">
        <v>2</v>
      </c>
      <c r="C84" s="80">
        <v>114629</v>
      </c>
      <c r="D84" s="80">
        <v>114629</v>
      </c>
      <c r="E84" s="80">
        <v>114629</v>
      </c>
      <c r="F84" s="80">
        <v>114629</v>
      </c>
      <c r="G84" s="304">
        <f t="shared" si="1"/>
        <v>100</v>
      </c>
    </row>
    <row r="85" spans="1:7" s="10" customFormat="1" ht="15.75">
      <c r="A85" s="84" t="s">
        <v>449</v>
      </c>
      <c r="B85" s="16">
        <v>2</v>
      </c>
      <c r="C85" s="80">
        <v>200000</v>
      </c>
      <c r="D85" s="80">
        <v>200000</v>
      </c>
      <c r="E85" s="80">
        <v>200000</v>
      </c>
      <c r="F85" s="123">
        <v>200000</v>
      </c>
      <c r="G85" s="304">
        <f t="shared" si="1"/>
        <v>100</v>
      </c>
    </row>
    <row r="86" spans="1:7" s="10" customFormat="1" ht="15.75">
      <c r="A86" s="126" t="s">
        <v>512</v>
      </c>
      <c r="B86" s="16">
        <v>2</v>
      </c>
      <c r="C86" s="80">
        <v>0</v>
      </c>
      <c r="D86" s="80">
        <v>5000</v>
      </c>
      <c r="E86" s="80">
        <v>5000</v>
      </c>
      <c r="F86" s="80"/>
      <c r="G86" s="304">
        <f t="shared" si="1"/>
        <v>0</v>
      </c>
    </row>
    <row r="87" spans="1:7" s="10" customFormat="1" ht="31.5">
      <c r="A87" s="107" t="s">
        <v>175</v>
      </c>
      <c r="B87" s="16"/>
      <c r="C87" s="80">
        <f>SUM(C78:C86)</f>
        <v>671589</v>
      </c>
      <c r="D87" s="80">
        <f>SUM(D78:D86)</f>
        <v>676589</v>
      </c>
      <c r="E87" s="80">
        <f>SUM(E78:E86)</f>
        <v>676589</v>
      </c>
      <c r="F87" s="80">
        <f>SUM(F78:F85)</f>
        <v>671589</v>
      </c>
      <c r="G87" s="304"/>
    </row>
    <row r="88" spans="1:7" s="10" customFormat="1" ht="15.75" hidden="1">
      <c r="A88" s="84" t="s">
        <v>442</v>
      </c>
      <c r="B88" s="100">
        <v>2</v>
      </c>
      <c r="C88" s="80"/>
      <c r="D88" s="80"/>
      <c r="E88" s="80"/>
      <c r="F88" s="80"/>
      <c r="G88" s="304" t="e">
        <f t="shared" si="1"/>
        <v>#DIV/0!</v>
      </c>
    </row>
    <row r="89" spans="1:7" s="10" customFormat="1" ht="15.75" hidden="1">
      <c r="A89" s="84" t="s">
        <v>443</v>
      </c>
      <c r="B89" s="100">
        <v>2</v>
      </c>
      <c r="C89" s="80"/>
      <c r="D89" s="80"/>
      <c r="E89" s="80"/>
      <c r="F89" s="80"/>
      <c r="G89" s="304"/>
    </row>
    <row r="90" spans="1:7" s="10" customFormat="1" ht="15.75" hidden="1">
      <c r="A90" s="84" t="s">
        <v>444</v>
      </c>
      <c r="B90" s="100">
        <v>2</v>
      </c>
      <c r="C90" s="80"/>
      <c r="D90" s="80"/>
      <c r="E90" s="80"/>
      <c r="F90" s="80"/>
      <c r="G90" s="304"/>
    </row>
    <row r="91" spans="1:7" s="10" customFormat="1" ht="15.75" hidden="1">
      <c r="A91" s="84" t="s">
        <v>445</v>
      </c>
      <c r="B91" s="100">
        <v>2</v>
      </c>
      <c r="C91" s="80"/>
      <c r="D91" s="80"/>
      <c r="E91" s="80"/>
      <c r="F91" s="80"/>
      <c r="G91" s="304" t="e">
        <f t="shared" si="1"/>
        <v>#DIV/0!</v>
      </c>
    </row>
    <row r="92" spans="1:7" s="10" customFormat="1" ht="15.75" hidden="1">
      <c r="A92" s="84" t="s">
        <v>446</v>
      </c>
      <c r="B92" s="100">
        <v>2</v>
      </c>
      <c r="C92" s="80"/>
      <c r="D92" s="80"/>
      <c r="E92" s="80"/>
      <c r="F92" s="80"/>
      <c r="G92" s="304" t="e">
        <f t="shared" si="1"/>
        <v>#DIV/0!</v>
      </c>
    </row>
    <row r="93" spans="1:7" s="10" customFormat="1" ht="15.75">
      <c r="A93" s="84" t="s">
        <v>447</v>
      </c>
      <c r="B93" s="100">
        <v>2</v>
      </c>
      <c r="C93" s="80">
        <v>52042</v>
      </c>
      <c r="D93" s="80">
        <v>52042</v>
      </c>
      <c r="E93" s="80">
        <v>52042</v>
      </c>
      <c r="F93" s="80">
        <v>52042</v>
      </c>
      <c r="G93" s="304">
        <f t="shared" si="1"/>
        <v>100</v>
      </c>
    </row>
    <row r="94" spans="1:7" s="10" customFormat="1" ht="15.75" hidden="1">
      <c r="A94" s="84" t="s">
        <v>448</v>
      </c>
      <c r="B94" s="16">
        <v>2</v>
      </c>
      <c r="C94" s="80"/>
      <c r="D94" s="80"/>
      <c r="E94" s="80"/>
      <c r="F94" s="80"/>
      <c r="G94" s="304" t="e">
        <f t="shared" si="1"/>
        <v>#DIV/0!</v>
      </c>
    </row>
    <row r="95" spans="1:7" s="10" customFormat="1" ht="15.75" hidden="1">
      <c r="A95" s="84" t="s">
        <v>449</v>
      </c>
      <c r="B95" s="16">
        <v>2</v>
      </c>
      <c r="C95" s="80"/>
      <c r="D95" s="80"/>
      <c r="E95" s="80"/>
      <c r="F95" s="80"/>
      <c r="G95" s="304" t="e">
        <f t="shared" si="1"/>
        <v>#DIV/0!</v>
      </c>
    </row>
    <row r="96" spans="1:7" s="10" customFormat="1" ht="15.75" hidden="1">
      <c r="A96" s="84" t="s">
        <v>479</v>
      </c>
      <c r="B96" s="16">
        <v>2</v>
      </c>
      <c r="C96" s="80"/>
      <c r="D96" s="80"/>
      <c r="E96" s="80"/>
      <c r="F96" s="80"/>
      <c r="G96" s="304" t="e">
        <f t="shared" si="1"/>
        <v>#DIV/0!</v>
      </c>
    </row>
    <row r="97" spans="1:7" s="10" customFormat="1" ht="15.75" hidden="1">
      <c r="A97" s="84" t="s">
        <v>104</v>
      </c>
      <c r="B97" s="16"/>
      <c r="C97" s="80"/>
      <c r="D97" s="80"/>
      <c r="E97" s="80"/>
      <c r="F97" s="80"/>
      <c r="G97" s="304" t="e">
        <f t="shared" si="1"/>
        <v>#DIV/0!</v>
      </c>
    </row>
    <row r="98" spans="1:7" s="10" customFormat="1" ht="15.75">
      <c r="A98" s="107" t="s">
        <v>176</v>
      </c>
      <c r="B98" s="16"/>
      <c r="C98" s="80">
        <f>SUM(C88:C97)</f>
        <v>52042</v>
      </c>
      <c r="D98" s="80">
        <f>SUM(D88:D97)</f>
        <v>52042</v>
      </c>
      <c r="E98" s="80">
        <f>SUM(E88:E97)</f>
        <v>52042</v>
      </c>
      <c r="F98" s="80">
        <f>SUM(F88:F97)</f>
        <v>52042</v>
      </c>
      <c r="G98" s="304">
        <f t="shared" si="1"/>
        <v>100</v>
      </c>
    </row>
    <row r="99" spans="1:7" s="10" customFormat="1" ht="31.5">
      <c r="A99" s="108" t="s">
        <v>173</v>
      </c>
      <c r="B99" s="16"/>
      <c r="C99" s="80">
        <f>C77+C87+C98</f>
        <v>723631</v>
      </c>
      <c r="D99" s="80">
        <f>D77+D87+D98</f>
        <v>728631</v>
      </c>
      <c r="E99" s="80">
        <f>E77+E87+E98</f>
        <v>728631</v>
      </c>
      <c r="F99" s="80">
        <f>F77+F87+F98</f>
        <v>723631</v>
      </c>
      <c r="G99" s="304">
        <f t="shared" si="1"/>
        <v>99.31378159864184</v>
      </c>
    </row>
    <row r="100" spans="1:7" s="10" customFormat="1" ht="15.75" hidden="1">
      <c r="A100" s="62"/>
      <c r="B100" s="100"/>
      <c r="C100" s="80"/>
      <c r="D100" s="80"/>
      <c r="E100" s="80"/>
      <c r="F100" s="80"/>
      <c r="G100" s="304" t="e">
        <f t="shared" si="1"/>
        <v>#DIV/0!</v>
      </c>
    </row>
    <row r="101" spans="1:7" s="10" customFormat="1" ht="31.5" hidden="1">
      <c r="A101" s="62" t="s">
        <v>177</v>
      </c>
      <c r="B101" s="100"/>
      <c r="C101" s="80"/>
      <c r="D101" s="80"/>
      <c r="E101" s="80"/>
      <c r="F101" s="80"/>
      <c r="G101" s="304" t="e">
        <f t="shared" si="1"/>
        <v>#DIV/0!</v>
      </c>
    </row>
    <row r="102" spans="1:7" s="10" customFormat="1" ht="15.75">
      <c r="A102" s="85" t="s">
        <v>428</v>
      </c>
      <c r="B102" s="100">
        <v>2</v>
      </c>
      <c r="C102" s="80">
        <v>100000</v>
      </c>
      <c r="D102" s="80">
        <v>100000</v>
      </c>
      <c r="E102" s="80">
        <v>100000</v>
      </c>
      <c r="F102" s="80"/>
      <c r="G102" s="304">
        <f t="shared" si="1"/>
        <v>0</v>
      </c>
    </row>
    <row r="103" spans="1:7" s="10" customFormat="1" ht="47.25">
      <c r="A103" s="62" t="s">
        <v>178</v>
      </c>
      <c r="B103" s="100"/>
      <c r="C103" s="80">
        <f>SUM(C102)</f>
        <v>100000</v>
      </c>
      <c r="D103" s="80">
        <f>SUM(D102)</f>
        <v>100000</v>
      </c>
      <c r="E103" s="80">
        <f>SUM(E102)</f>
        <v>100000</v>
      </c>
      <c r="F103" s="80">
        <f>SUM(F102)</f>
        <v>0</v>
      </c>
      <c r="G103" s="304">
        <f t="shared" si="1"/>
        <v>0</v>
      </c>
    </row>
    <row r="104" spans="1:7" s="10" customFormat="1" ht="15.75" hidden="1">
      <c r="A104" s="62" t="s">
        <v>179</v>
      </c>
      <c r="B104" s="100"/>
      <c r="C104" s="80"/>
      <c r="D104" s="80"/>
      <c r="E104" s="80"/>
      <c r="F104" s="80"/>
      <c r="G104" s="304" t="e">
        <f t="shared" si="1"/>
        <v>#DIV/0!</v>
      </c>
    </row>
    <row r="105" spans="1:7" s="10" customFormat="1" ht="15.75" hidden="1">
      <c r="A105" s="62" t="s">
        <v>180</v>
      </c>
      <c r="B105" s="100"/>
      <c r="C105" s="80"/>
      <c r="D105" s="80"/>
      <c r="E105" s="80"/>
      <c r="F105" s="80"/>
      <c r="G105" s="304" t="e">
        <f t="shared" si="1"/>
        <v>#DIV/0!</v>
      </c>
    </row>
    <row r="106" spans="1:7" s="10" customFormat="1" ht="15.75" hidden="1">
      <c r="A106" s="119" t="s">
        <v>429</v>
      </c>
      <c r="B106" s="100">
        <v>2</v>
      </c>
      <c r="C106" s="80"/>
      <c r="D106" s="80"/>
      <c r="E106" s="80"/>
      <c r="F106" s="80"/>
      <c r="G106" s="304" t="e">
        <f t="shared" si="1"/>
        <v>#DIV/0!</v>
      </c>
    </row>
    <row r="107" spans="1:7" s="10" customFormat="1" ht="15.75" hidden="1">
      <c r="A107" s="119" t="s">
        <v>450</v>
      </c>
      <c r="B107" s="100">
        <v>2</v>
      </c>
      <c r="C107" s="80"/>
      <c r="D107" s="80"/>
      <c r="E107" s="80"/>
      <c r="F107" s="80"/>
      <c r="G107" s="304" t="e">
        <f t="shared" si="1"/>
        <v>#DIV/0!</v>
      </c>
    </row>
    <row r="108" spans="1:7" s="10" customFormat="1" ht="15.75" hidden="1">
      <c r="A108" s="119"/>
      <c r="B108" s="100">
        <v>2</v>
      </c>
      <c r="C108" s="80"/>
      <c r="D108" s="80"/>
      <c r="E108" s="80"/>
      <c r="F108" s="80"/>
      <c r="G108" s="304"/>
    </row>
    <row r="109" spans="1:7" s="10" customFormat="1" ht="15.75">
      <c r="A109" s="119" t="s">
        <v>451</v>
      </c>
      <c r="B109" s="100">
        <v>2</v>
      </c>
      <c r="C109" s="80">
        <v>50000</v>
      </c>
      <c r="D109" s="80">
        <v>50000</v>
      </c>
      <c r="E109" s="80">
        <v>50000</v>
      </c>
      <c r="F109" s="80"/>
      <c r="G109" s="304"/>
    </row>
    <row r="110" spans="1:7" s="10" customFormat="1" ht="15.75">
      <c r="A110" s="109" t="s">
        <v>181</v>
      </c>
      <c r="B110" s="100"/>
      <c r="C110" s="80">
        <f>SUM(C106:C109)</f>
        <v>50000</v>
      </c>
      <c r="D110" s="80">
        <f>SUM(D106:D109)</f>
        <v>50000</v>
      </c>
      <c r="E110" s="80">
        <f>SUM(E106:E109)</f>
        <v>50000</v>
      </c>
      <c r="F110" s="80">
        <f>SUM(F106:F109)</f>
        <v>0</v>
      </c>
      <c r="G110" s="304"/>
    </row>
    <row r="111" spans="1:7" s="10" customFormat="1" ht="15.75" hidden="1">
      <c r="A111" s="85" t="s">
        <v>128</v>
      </c>
      <c r="B111" s="100">
        <v>2</v>
      </c>
      <c r="C111" s="80"/>
      <c r="D111" s="80"/>
      <c r="E111" s="80"/>
      <c r="F111" s="80"/>
      <c r="G111" s="304"/>
    </row>
    <row r="112" spans="1:7" s="10" customFormat="1" ht="15.75" hidden="1">
      <c r="A112" s="85"/>
      <c r="B112" s="100"/>
      <c r="C112" s="80"/>
      <c r="D112" s="80"/>
      <c r="E112" s="80"/>
      <c r="F112" s="80"/>
      <c r="G112" s="304"/>
    </row>
    <row r="113" spans="1:7" s="10" customFormat="1" ht="15.75" hidden="1">
      <c r="A113" s="109" t="s">
        <v>127</v>
      </c>
      <c r="B113" s="100"/>
      <c r="C113" s="80">
        <f>SUM(C111:C112)</f>
        <v>0</v>
      </c>
      <c r="D113" s="80">
        <f>SUM(D111:D112)</f>
        <v>0</v>
      </c>
      <c r="E113" s="80">
        <f>SUM(E111:E112)</f>
        <v>0</v>
      </c>
      <c r="F113" s="80">
        <f>SUM(F111:F112)</f>
        <v>0</v>
      </c>
      <c r="G113" s="304"/>
    </row>
    <row r="114" spans="1:7" s="10" customFormat="1" ht="15.75" hidden="1">
      <c r="A114" s="85"/>
      <c r="B114" s="100"/>
      <c r="C114" s="80"/>
      <c r="D114" s="80"/>
      <c r="E114" s="80"/>
      <c r="F114" s="80"/>
      <c r="G114" s="304"/>
    </row>
    <row r="115" spans="1:7" s="10" customFormat="1" ht="15.75" hidden="1">
      <c r="A115" s="85"/>
      <c r="B115" s="100"/>
      <c r="C115" s="80"/>
      <c r="D115" s="80"/>
      <c r="E115" s="80"/>
      <c r="F115" s="80"/>
      <c r="G115" s="304"/>
    </row>
    <row r="116" spans="1:7" s="10" customFormat="1" ht="15.75" hidden="1">
      <c r="A116" s="109" t="s">
        <v>182</v>
      </c>
      <c r="B116" s="100"/>
      <c r="C116" s="80">
        <f>SUM(C114:C115)</f>
        <v>0</v>
      </c>
      <c r="D116" s="80">
        <f>SUM(D114:D115)</f>
        <v>0</v>
      </c>
      <c r="E116" s="80">
        <f>SUM(E114:E115)</f>
        <v>0</v>
      </c>
      <c r="F116" s="80">
        <f>SUM(F114:F115)</f>
        <v>0</v>
      </c>
      <c r="G116" s="304" t="e">
        <f t="shared" si="1"/>
        <v>#DIV/0!</v>
      </c>
    </row>
    <row r="117" spans="1:7" s="10" customFormat="1" ht="15.75" hidden="1">
      <c r="A117" s="66"/>
      <c r="B117" s="100"/>
      <c r="C117" s="80"/>
      <c r="D117" s="80"/>
      <c r="E117" s="80"/>
      <c r="F117" s="80"/>
      <c r="G117" s="304"/>
    </row>
    <row r="118" spans="1:7" s="10" customFormat="1" ht="15.75" hidden="1">
      <c r="A118" s="62"/>
      <c r="B118" s="100"/>
      <c r="C118" s="80"/>
      <c r="D118" s="80"/>
      <c r="E118" s="80"/>
      <c r="F118" s="80"/>
      <c r="G118" s="304" t="e">
        <f t="shared" si="1"/>
        <v>#DIV/0!</v>
      </c>
    </row>
    <row r="119" spans="1:7" s="10" customFormat="1" ht="31.5">
      <c r="A119" s="108" t="s">
        <v>410</v>
      </c>
      <c r="B119" s="100"/>
      <c r="C119" s="80">
        <f>C110+C113+C116</f>
        <v>50000</v>
      </c>
      <c r="D119" s="80">
        <f>D110+D113+D116</f>
        <v>50000</v>
      </c>
      <c r="E119" s="80">
        <f>E110+E113+E116</f>
        <v>50000</v>
      </c>
      <c r="F119" s="80">
        <f>F110+F113+F116</f>
        <v>0</v>
      </c>
      <c r="G119" s="304"/>
    </row>
    <row r="120" spans="1:7" s="10" customFormat="1" ht="15.75">
      <c r="A120" s="85" t="s">
        <v>201</v>
      </c>
      <c r="B120" s="100">
        <v>2</v>
      </c>
      <c r="C120" s="80">
        <v>1811114</v>
      </c>
      <c r="D120" s="80">
        <v>2376464</v>
      </c>
      <c r="E120" s="80">
        <v>2376464</v>
      </c>
      <c r="F120" s="80"/>
      <c r="G120" s="304"/>
    </row>
    <row r="121" spans="1:7" s="10" customFormat="1" ht="15.75" hidden="1">
      <c r="A121" s="85" t="s">
        <v>202</v>
      </c>
      <c r="B121" s="100">
        <v>2</v>
      </c>
      <c r="C121" s="80"/>
      <c r="D121" s="80"/>
      <c r="E121" s="80"/>
      <c r="F121" s="80"/>
      <c r="G121" s="304" t="e">
        <f t="shared" si="1"/>
        <v>#DIV/0!</v>
      </c>
    </row>
    <row r="122" spans="1:7" s="10" customFormat="1" ht="15.75">
      <c r="A122" s="62" t="s">
        <v>411</v>
      </c>
      <c r="B122" s="100"/>
      <c r="C122" s="80">
        <f>C120+C121</f>
        <v>1811114</v>
      </c>
      <c r="D122" s="80">
        <f>D120+D121</f>
        <v>2376464</v>
      </c>
      <c r="E122" s="80">
        <f>E120+E121</f>
        <v>2376464</v>
      </c>
      <c r="F122" s="80">
        <f>F120+F121</f>
        <v>0</v>
      </c>
      <c r="G122" s="304">
        <f t="shared" si="1"/>
        <v>0</v>
      </c>
    </row>
    <row r="123" spans="1:7" s="10" customFormat="1" ht="15.75">
      <c r="A123" s="64" t="s">
        <v>219</v>
      </c>
      <c r="B123" s="100"/>
      <c r="C123" s="82">
        <f>SUM(C124:C124:C126)</f>
        <v>2684745</v>
      </c>
      <c r="D123" s="82">
        <f>SUM(D124:D124:D126)</f>
        <v>3255095</v>
      </c>
      <c r="E123" s="82">
        <f>SUM(E124:E124:E126)</f>
        <v>3255095</v>
      </c>
      <c r="F123" s="82">
        <f>SUM(F124:F124:F126)</f>
        <v>723631</v>
      </c>
      <c r="G123" s="304">
        <f t="shared" si="1"/>
        <v>22.230718304688494</v>
      </c>
    </row>
    <row r="124" spans="1:7" s="10" customFormat="1" ht="15.75">
      <c r="A124" s="85" t="s">
        <v>375</v>
      </c>
      <c r="B124" s="98">
        <v>1</v>
      </c>
      <c r="C124" s="80">
        <f>SUMIF($B$64:$B$123,"1",C$64:C$123)</f>
        <v>0</v>
      </c>
      <c r="D124" s="80">
        <f>SUMIF($B$64:$B$123,"1",D$64:D$123)</f>
        <v>0</v>
      </c>
      <c r="E124" s="80">
        <f>SUMIF($B$64:$B$123,"1",E$64:E$123)</f>
        <v>0</v>
      </c>
      <c r="F124" s="80">
        <f>SUMIF($B$64:$B$123,"1",F$64:F$123)</f>
        <v>0</v>
      </c>
      <c r="G124" s="304"/>
    </row>
    <row r="125" spans="1:7" s="10" customFormat="1" ht="15.75">
      <c r="A125" s="85" t="s">
        <v>218</v>
      </c>
      <c r="B125" s="98">
        <v>2</v>
      </c>
      <c r="C125" s="80">
        <f>SUMIF($B$64:$B$123,"2",C$64:C$123)</f>
        <v>2684745</v>
      </c>
      <c r="D125" s="80">
        <f>SUMIF($B$64:$B$123,"2",D$64:D$123)</f>
        <v>3255095</v>
      </c>
      <c r="E125" s="80">
        <f>SUMIF($B$64:$B$123,"2",E$64:E$123)</f>
        <v>3255095</v>
      </c>
      <c r="F125" s="80">
        <f>SUMIF($B$64:$B$123,"2",F$64:F$123)</f>
        <v>723631</v>
      </c>
      <c r="G125" s="304">
        <f t="shared" si="1"/>
        <v>22.230718304688494</v>
      </c>
    </row>
    <row r="126" spans="1:7" s="10" customFormat="1" ht="15.75">
      <c r="A126" s="85" t="s">
        <v>110</v>
      </c>
      <c r="B126" s="98">
        <v>3</v>
      </c>
      <c r="C126" s="80">
        <f>SUMIF($B$64:$B$123,"3",C$64:C$123)</f>
        <v>0</v>
      </c>
      <c r="D126" s="80">
        <f>SUMIF($B$64:$B$123,"3",D$64:D$123)</f>
        <v>0</v>
      </c>
      <c r="E126" s="80">
        <f>SUMIF($B$64:$B$123,"3",E$64:E$123)</f>
        <v>0</v>
      </c>
      <c r="F126" s="80">
        <f>SUMIF($B$64:$B$123,"3",F$64:F$123)</f>
        <v>0</v>
      </c>
      <c r="G126" s="304"/>
    </row>
    <row r="127" spans="1:7" ht="15.75">
      <c r="A127" s="66" t="s">
        <v>78</v>
      </c>
      <c r="B127" s="100"/>
      <c r="C127" s="80"/>
      <c r="D127" s="80"/>
      <c r="E127" s="80"/>
      <c r="F127" s="80"/>
      <c r="G127" s="304"/>
    </row>
    <row r="128" spans="1:7" ht="15.75">
      <c r="A128" s="42" t="s">
        <v>220</v>
      </c>
      <c r="B128" s="100"/>
      <c r="C128" s="82">
        <f>SUM(C129:C131)</f>
        <v>4380742</v>
      </c>
      <c r="D128" s="82">
        <f>SUM(D129:D131)</f>
        <v>3780742</v>
      </c>
      <c r="E128" s="82">
        <f>SUM(E129:E131)</f>
        <v>3780742</v>
      </c>
      <c r="F128" s="82">
        <f>SUM(F129:F131)</f>
        <v>3567613</v>
      </c>
      <c r="G128" s="304">
        <f t="shared" si="1"/>
        <v>94.36277323340234</v>
      </c>
    </row>
    <row r="129" spans="1:7" ht="15.75">
      <c r="A129" s="85" t="s">
        <v>375</v>
      </c>
      <c r="B129" s="98">
        <v>1</v>
      </c>
      <c r="C129" s="80">
        <f>Felh!L26</f>
        <v>0</v>
      </c>
      <c r="D129" s="80">
        <f>Felh!M26</f>
        <v>0</v>
      </c>
      <c r="E129" s="80">
        <f>Felh!N26</f>
        <v>0</v>
      </c>
      <c r="F129" s="80">
        <f>Felh!O26</f>
        <v>0</v>
      </c>
      <c r="G129" s="304"/>
    </row>
    <row r="130" spans="1:7" ht="15.75">
      <c r="A130" s="85" t="s">
        <v>218</v>
      </c>
      <c r="B130" s="98">
        <v>2</v>
      </c>
      <c r="C130" s="80">
        <f>Felh!L27</f>
        <v>4380742</v>
      </c>
      <c r="D130" s="80">
        <f>Felh!M27</f>
        <v>3780742</v>
      </c>
      <c r="E130" s="80">
        <f>Felh!N27</f>
        <v>3780742</v>
      </c>
      <c r="F130" s="80">
        <f>Felh!O27</f>
        <v>3567613</v>
      </c>
      <c r="G130" s="304">
        <f t="shared" si="1"/>
        <v>94.36277323340234</v>
      </c>
    </row>
    <row r="131" spans="1:7" ht="15.75">
      <c r="A131" s="85" t="s">
        <v>110</v>
      </c>
      <c r="B131" s="98">
        <v>3</v>
      </c>
      <c r="C131" s="80">
        <f>Felh!L28</f>
        <v>0</v>
      </c>
      <c r="D131" s="80">
        <f>Felh!M28</f>
        <v>0</v>
      </c>
      <c r="E131" s="80">
        <f>Felh!N28</f>
        <v>0</v>
      </c>
      <c r="F131" s="80">
        <f>Felh!O28</f>
        <v>0</v>
      </c>
      <c r="G131" s="304"/>
    </row>
    <row r="132" spans="1:7" ht="15.75">
      <c r="A132" s="42" t="s">
        <v>221</v>
      </c>
      <c r="B132" s="100"/>
      <c r="C132" s="82">
        <f>SUM(C133:C135)</f>
        <v>230027</v>
      </c>
      <c r="D132" s="82">
        <f>SUM(D133:D135)</f>
        <v>470027</v>
      </c>
      <c r="E132" s="82">
        <f>SUM(E133:E135)</f>
        <v>470027</v>
      </c>
      <c r="F132" s="82">
        <f>SUM(F133:F135)</f>
        <v>4825</v>
      </c>
      <c r="G132" s="304">
        <f t="shared" si="1"/>
        <v>1.0265367734193993</v>
      </c>
    </row>
    <row r="133" spans="1:7" ht="15.75">
      <c r="A133" s="85" t="s">
        <v>375</v>
      </c>
      <c r="B133" s="98">
        <v>1</v>
      </c>
      <c r="C133" s="80">
        <f>Felh!L45</f>
        <v>0</v>
      </c>
      <c r="D133" s="80">
        <f>Felh!M45</f>
        <v>0</v>
      </c>
      <c r="E133" s="80">
        <f>Felh!N45</f>
        <v>0</v>
      </c>
      <c r="F133" s="80">
        <f>Felh!O45</f>
        <v>0</v>
      </c>
      <c r="G133" s="304"/>
    </row>
    <row r="134" spans="1:7" ht="15.75">
      <c r="A134" s="85" t="s">
        <v>218</v>
      </c>
      <c r="B134" s="98">
        <v>2</v>
      </c>
      <c r="C134" s="80">
        <f>Felh!L46</f>
        <v>230027</v>
      </c>
      <c r="D134" s="80">
        <f>Felh!M46</f>
        <v>470027</v>
      </c>
      <c r="E134" s="80">
        <f>Felh!N46</f>
        <v>470027</v>
      </c>
      <c r="F134" s="80">
        <f>Felh!O46</f>
        <v>4825</v>
      </c>
      <c r="G134" s="304">
        <f t="shared" si="1"/>
        <v>1.0265367734193993</v>
      </c>
    </row>
    <row r="135" spans="1:7" ht="15" customHeight="1">
      <c r="A135" s="85" t="s">
        <v>110</v>
      </c>
      <c r="B135" s="98">
        <v>3</v>
      </c>
      <c r="C135" s="80">
        <f>Felh!L47</f>
        <v>0</v>
      </c>
      <c r="D135" s="80">
        <f>Felh!M47</f>
        <v>0</v>
      </c>
      <c r="E135" s="80">
        <f>Felh!N47</f>
        <v>0</v>
      </c>
      <c r="F135" s="80">
        <f>Felh!O47</f>
        <v>0</v>
      </c>
      <c r="G135" s="304"/>
    </row>
    <row r="136" spans="1:7" ht="15.75">
      <c r="A136" s="42" t="s">
        <v>222</v>
      </c>
      <c r="B136" s="100"/>
      <c r="C136" s="82">
        <f>SUM(C137:C139)</f>
        <v>250000</v>
      </c>
      <c r="D136" s="82">
        <f>SUM(D137:D139)</f>
        <v>260000</v>
      </c>
      <c r="E136" s="82">
        <f>SUM(E137:E139)</f>
        <v>260000</v>
      </c>
      <c r="F136" s="82">
        <f>SUM(F137:F139)</f>
        <v>259177</v>
      </c>
      <c r="G136" s="304">
        <f t="shared" si="1"/>
        <v>99.68346153846154</v>
      </c>
    </row>
    <row r="137" spans="1:7" ht="15.75">
      <c r="A137" s="85" t="s">
        <v>375</v>
      </c>
      <c r="B137" s="98">
        <v>1</v>
      </c>
      <c r="C137" s="80">
        <f>Felh!L66</f>
        <v>0</v>
      </c>
      <c r="D137" s="80">
        <f>Felh!M66</f>
        <v>0</v>
      </c>
      <c r="E137" s="80">
        <f>Felh!N66</f>
        <v>0</v>
      </c>
      <c r="F137" s="80">
        <f>Felh!O66</f>
        <v>0</v>
      </c>
      <c r="G137" s="304"/>
    </row>
    <row r="138" spans="1:7" ht="15.75">
      <c r="A138" s="85" t="s">
        <v>218</v>
      </c>
      <c r="B138" s="98">
        <v>2</v>
      </c>
      <c r="C138" s="80">
        <f>Felh!L67</f>
        <v>250000</v>
      </c>
      <c r="D138" s="80">
        <f>Felh!M67</f>
        <v>260000</v>
      </c>
      <c r="E138" s="80">
        <f>Felh!N67</f>
        <v>260000</v>
      </c>
      <c r="F138" s="80">
        <f>Felh!O67</f>
        <v>259177</v>
      </c>
      <c r="G138" s="304">
        <f aca="true" t="shared" si="2" ref="G138:G174">F138/E138*100</f>
        <v>99.68346153846154</v>
      </c>
    </row>
    <row r="139" spans="1:7" ht="15.75">
      <c r="A139" s="85" t="s">
        <v>110</v>
      </c>
      <c r="B139" s="98">
        <v>3</v>
      </c>
      <c r="C139" s="80">
        <f>Felh!L68</f>
        <v>0</v>
      </c>
      <c r="D139" s="80">
        <f>Felh!M68</f>
        <v>0</v>
      </c>
      <c r="E139" s="80">
        <f>Felh!N68</f>
        <v>0</v>
      </c>
      <c r="F139" s="80">
        <f>Felh!O68</f>
        <v>0</v>
      </c>
      <c r="G139" s="304"/>
    </row>
    <row r="140" spans="1:7" ht="16.5">
      <c r="A140" s="68" t="s">
        <v>223</v>
      </c>
      <c r="B140" s="101"/>
      <c r="C140" s="80"/>
      <c r="D140" s="80"/>
      <c r="E140" s="80"/>
      <c r="F140" s="80"/>
      <c r="G140" s="304"/>
    </row>
    <row r="141" spans="1:7" ht="15.75">
      <c r="A141" s="66" t="s">
        <v>112</v>
      </c>
      <c r="B141" s="100"/>
      <c r="C141" s="14"/>
      <c r="D141" s="14"/>
      <c r="E141" s="14"/>
      <c r="F141" s="14"/>
      <c r="G141" s="304"/>
    </row>
    <row r="142" spans="1:7" ht="15.75">
      <c r="A142" s="62" t="s">
        <v>208</v>
      </c>
      <c r="B142" s="100"/>
      <c r="C142" s="14"/>
      <c r="D142" s="14"/>
      <c r="E142" s="14"/>
      <c r="F142" s="14"/>
      <c r="G142" s="304"/>
    </row>
    <row r="143" spans="1:7" ht="31.5" hidden="1">
      <c r="A143" s="85" t="s">
        <v>412</v>
      </c>
      <c r="B143" s="100"/>
      <c r="C143" s="14"/>
      <c r="D143" s="14"/>
      <c r="E143" s="14"/>
      <c r="F143" s="14"/>
      <c r="G143" s="304" t="e">
        <f t="shared" si="2"/>
        <v>#DIV/0!</v>
      </c>
    </row>
    <row r="144" spans="1:7" ht="31.5" hidden="1">
      <c r="A144" s="85" t="s">
        <v>210</v>
      </c>
      <c r="B144" s="100"/>
      <c r="C144" s="14"/>
      <c r="D144" s="14"/>
      <c r="E144" s="14"/>
      <c r="F144" s="14"/>
      <c r="G144" s="304" t="e">
        <f t="shared" si="2"/>
        <v>#DIV/0!</v>
      </c>
    </row>
    <row r="145" spans="1:7" ht="31.5" hidden="1">
      <c r="A145" s="85" t="s">
        <v>413</v>
      </c>
      <c r="B145" s="100"/>
      <c r="C145" s="14"/>
      <c r="D145" s="14"/>
      <c r="E145" s="14"/>
      <c r="F145" s="14"/>
      <c r="G145" s="304" t="e">
        <f t="shared" si="2"/>
        <v>#DIV/0!</v>
      </c>
    </row>
    <row r="146" spans="1:7" ht="31.5">
      <c r="A146" s="85" t="s">
        <v>532</v>
      </c>
      <c r="B146" s="100">
        <v>2</v>
      </c>
      <c r="C146" s="14"/>
      <c r="D146" s="14"/>
      <c r="E146" s="14">
        <v>463686</v>
      </c>
      <c r="F146" s="14"/>
      <c r="G146" s="304"/>
    </row>
    <row r="147" spans="1:7" ht="31.5">
      <c r="A147" s="85" t="s">
        <v>533</v>
      </c>
      <c r="B147" s="100">
        <v>2</v>
      </c>
      <c r="C147" s="14">
        <v>446507</v>
      </c>
      <c r="D147" s="14">
        <v>446507</v>
      </c>
      <c r="E147" s="14">
        <v>446507</v>
      </c>
      <c r="F147" s="135">
        <v>446507</v>
      </c>
      <c r="G147" s="304">
        <f t="shared" si="2"/>
        <v>100</v>
      </c>
    </row>
    <row r="148" spans="1:7" ht="15.75" hidden="1">
      <c r="A148" s="85" t="s">
        <v>212</v>
      </c>
      <c r="B148" s="100"/>
      <c r="C148" s="14"/>
      <c r="D148" s="14"/>
      <c r="E148" s="14"/>
      <c r="F148" s="14"/>
      <c r="G148" s="304" t="e">
        <f t="shared" si="2"/>
        <v>#DIV/0!</v>
      </c>
    </row>
    <row r="149" spans="1:7" ht="31.5" hidden="1">
      <c r="A149" s="85" t="s">
        <v>426</v>
      </c>
      <c r="B149" s="100"/>
      <c r="C149" s="14"/>
      <c r="D149" s="14"/>
      <c r="E149" s="14"/>
      <c r="F149" s="14"/>
      <c r="G149" s="304"/>
    </row>
    <row r="150" spans="1:7" ht="15.75" hidden="1">
      <c r="A150" s="85" t="s">
        <v>216</v>
      </c>
      <c r="B150" s="100"/>
      <c r="C150" s="14"/>
      <c r="D150" s="14"/>
      <c r="E150" s="14"/>
      <c r="F150" s="14"/>
      <c r="G150" s="304"/>
    </row>
    <row r="151" spans="1:7" ht="15.75" hidden="1">
      <c r="A151" s="62" t="s">
        <v>217</v>
      </c>
      <c r="B151" s="100"/>
      <c r="C151" s="14"/>
      <c r="D151" s="14"/>
      <c r="E151" s="14"/>
      <c r="F151" s="14"/>
      <c r="G151" s="304"/>
    </row>
    <row r="152" spans="1:7" ht="15.75" hidden="1">
      <c r="A152" s="62" t="s">
        <v>209</v>
      </c>
      <c r="B152" s="100"/>
      <c r="C152" s="14"/>
      <c r="D152" s="14"/>
      <c r="E152" s="14"/>
      <c r="F152" s="14"/>
      <c r="G152" s="304"/>
    </row>
    <row r="153" spans="1:7" ht="15.75">
      <c r="A153" s="42" t="s">
        <v>112</v>
      </c>
      <c r="B153" s="100"/>
      <c r="C153" s="82">
        <f>SUM(C154:C156)</f>
        <v>446507</v>
      </c>
      <c r="D153" s="82">
        <f>SUM(D154:D156)</f>
        <v>446507</v>
      </c>
      <c r="E153" s="82">
        <f>SUM(E154:E156)</f>
        <v>910193</v>
      </c>
      <c r="F153" s="82">
        <f>SUM(F154:F156)</f>
        <v>446507</v>
      </c>
      <c r="G153" s="304">
        <f t="shared" si="2"/>
        <v>49.056299048663305</v>
      </c>
    </row>
    <row r="154" spans="1:7" ht="15.75">
      <c r="A154" s="85" t="s">
        <v>375</v>
      </c>
      <c r="B154" s="98">
        <v>1</v>
      </c>
      <c r="C154" s="80">
        <f>SUMIF($B$141:$B$153,"1",C$141:C$153)</f>
        <v>0</v>
      </c>
      <c r="D154" s="80">
        <f>SUMIF($B$141:$B$153,"1",D$141:D$153)</f>
        <v>0</v>
      </c>
      <c r="E154" s="80">
        <f>SUMIF($B$141:$B$153,"1",E$141:E$153)</f>
        <v>0</v>
      </c>
      <c r="F154" s="80">
        <f>SUMIF($B$141:$B$153,"1",F$141:F$153)</f>
        <v>0</v>
      </c>
      <c r="G154" s="304"/>
    </row>
    <row r="155" spans="1:7" ht="15.75">
      <c r="A155" s="85" t="s">
        <v>218</v>
      </c>
      <c r="B155" s="98">
        <v>2</v>
      </c>
      <c r="C155" s="80">
        <f>SUMIF($B$141:$B$153,"2",C$141:C$153)</f>
        <v>446507</v>
      </c>
      <c r="D155" s="80">
        <f>SUMIF($B$141:$B$153,"2",D$141:D$153)</f>
        <v>446507</v>
      </c>
      <c r="E155" s="80">
        <f>SUMIF($B$141:$B$153,"2",E$141:E$153)</f>
        <v>910193</v>
      </c>
      <c r="F155" s="80">
        <f>SUMIF($B$141:$B$153,"2",F$141:F$153)</f>
        <v>446507</v>
      </c>
      <c r="G155" s="304">
        <f t="shared" si="2"/>
        <v>49.056299048663305</v>
      </c>
    </row>
    <row r="156" spans="1:7" ht="15.75">
      <c r="A156" s="85" t="s">
        <v>110</v>
      </c>
      <c r="B156" s="98">
        <v>3</v>
      </c>
      <c r="C156" s="80">
        <f>SUMIF($B$141:$B$153,"3",C$141:C$153)</f>
        <v>0</v>
      </c>
      <c r="D156" s="80">
        <f>SUMIF($B$141:$B$153,"3",D$141:D$153)</f>
        <v>0</v>
      </c>
      <c r="E156" s="80">
        <f>SUMIF($B$141:$B$153,"3",E$141:E$153)</f>
        <v>0</v>
      </c>
      <c r="F156" s="80">
        <f>SUMIF($B$141:$B$153,"3",F$141:F$153)</f>
        <v>0</v>
      </c>
      <c r="G156" s="304"/>
    </row>
    <row r="157" spans="1:7" ht="15.75" hidden="1">
      <c r="A157" s="66" t="s">
        <v>113</v>
      </c>
      <c r="B157" s="100"/>
      <c r="C157" s="14"/>
      <c r="D157" s="14"/>
      <c r="E157" s="14"/>
      <c r="F157" s="14"/>
      <c r="G157" s="304" t="e">
        <f t="shared" si="2"/>
        <v>#DIV/0!</v>
      </c>
    </row>
    <row r="158" spans="1:7" ht="15.75" hidden="1">
      <c r="A158" s="62" t="s">
        <v>208</v>
      </c>
      <c r="B158" s="100"/>
      <c r="C158" s="14"/>
      <c r="D158" s="14"/>
      <c r="E158" s="14"/>
      <c r="F158" s="14"/>
      <c r="G158" s="304" t="e">
        <f t="shared" si="2"/>
        <v>#DIV/0!</v>
      </c>
    </row>
    <row r="159" spans="1:7" ht="31.5" hidden="1">
      <c r="A159" s="85" t="s">
        <v>412</v>
      </c>
      <c r="B159" s="100"/>
      <c r="C159" s="14"/>
      <c r="D159" s="14"/>
      <c r="E159" s="14"/>
      <c r="F159" s="14"/>
      <c r="G159" s="304" t="e">
        <f t="shared" si="2"/>
        <v>#DIV/0!</v>
      </c>
    </row>
    <row r="160" spans="1:7" ht="31.5" hidden="1">
      <c r="A160" s="85" t="s">
        <v>210</v>
      </c>
      <c r="B160" s="100"/>
      <c r="C160" s="14"/>
      <c r="D160" s="14"/>
      <c r="E160" s="14"/>
      <c r="F160" s="14"/>
      <c r="G160" s="304" t="e">
        <f t="shared" si="2"/>
        <v>#DIV/0!</v>
      </c>
    </row>
    <row r="161" spans="1:7" ht="31.5" hidden="1">
      <c r="A161" s="85" t="s">
        <v>413</v>
      </c>
      <c r="B161" s="100"/>
      <c r="C161" s="14"/>
      <c r="D161" s="14"/>
      <c r="E161" s="14"/>
      <c r="F161" s="14"/>
      <c r="G161" s="304" t="e">
        <f t="shared" si="2"/>
        <v>#DIV/0!</v>
      </c>
    </row>
    <row r="162" spans="1:7" ht="15.75" hidden="1">
      <c r="A162" s="85" t="s">
        <v>211</v>
      </c>
      <c r="B162" s="100"/>
      <c r="C162" s="14"/>
      <c r="D162" s="14"/>
      <c r="E162" s="14"/>
      <c r="F162" s="14"/>
      <c r="G162" s="304" t="e">
        <f t="shared" si="2"/>
        <v>#DIV/0!</v>
      </c>
    </row>
    <row r="163" spans="1:7" ht="15.75" hidden="1">
      <c r="A163" s="85" t="s">
        <v>212</v>
      </c>
      <c r="B163" s="100"/>
      <c r="C163" s="14"/>
      <c r="D163" s="14"/>
      <c r="E163" s="14"/>
      <c r="F163" s="14"/>
      <c r="G163" s="304" t="e">
        <f t="shared" si="2"/>
        <v>#DIV/0!</v>
      </c>
    </row>
    <row r="164" spans="1:7" ht="31.5" hidden="1">
      <c r="A164" s="85" t="s">
        <v>426</v>
      </c>
      <c r="B164" s="100"/>
      <c r="C164" s="14"/>
      <c r="D164" s="14"/>
      <c r="E164" s="14"/>
      <c r="F164" s="14"/>
      <c r="G164" s="304" t="e">
        <f t="shared" si="2"/>
        <v>#DIV/0!</v>
      </c>
    </row>
    <row r="165" spans="1:7" ht="15.75" hidden="1">
      <c r="A165" s="85" t="s">
        <v>216</v>
      </c>
      <c r="B165" s="100"/>
      <c r="C165" s="14"/>
      <c r="D165" s="14"/>
      <c r="E165" s="14"/>
      <c r="F165" s="14"/>
      <c r="G165" s="304" t="e">
        <f t="shared" si="2"/>
        <v>#DIV/0!</v>
      </c>
    </row>
    <row r="166" spans="1:7" ht="15.75" hidden="1">
      <c r="A166" s="62" t="s">
        <v>217</v>
      </c>
      <c r="B166" s="100"/>
      <c r="C166" s="14"/>
      <c r="D166" s="14"/>
      <c r="E166" s="14"/>
      <c r="F166" s="14"/>
      <c r="G166" s="304" t="e">
        <f t="shared" si="2"/>
        <v>#DIV/0!</v>
      </c>
    </row>
    <row r="167" spans="1:7" ht="15.75" hidden="1">
      <c r="A167" s="62" t="s">
        <v>209</v>
      </c>
      <c r="B167" s="100"/>
      <c r="C167" s="14"/>
      <c r="D167" s="14"/>
      <c r="E167" s="14"/>
      <c r="F167" s="14"/>
      <c r="G167" s="304" t="e">
        <f t="shared" si="2"/>
        <v>#DIV/0!</v>
      </c>
    </row>
    <row r="168" spans="1:7" ht="15.75" hidden="1">
      <c r="A168" s="42" t="s">
        <v>224</v>
      </c>
      <c r="B168" s="100"/>
      <c r="C168" s="82">
        <f>SUM(C169:C171)</f>
        <v>0</v>
      </c>
      <c r="D168" s="82">
        <f>SUM(D169:D171)</f>
        <v>0</v>
      </c>
      <c r="E168" s="82">
        <f>SUM(E169:E171)</f>
        <v>0</v>
      </c>
      <c r="F168" s="82">
        <f>SUM(F169:F171)</f>
        <v>0</v>
      </c>
      <c r="G168" s="304" t="e">
        <f t="shared" si="2"/>
        <v>#DIV/0!</v>
      </c>
    </row>
    <row r="169" spans="1:7" ht="15.75" hidden="1">
      <c r="A169" s="85" t="s">
        <v>375</v>
      </c>
      <c r="B169" s="98">
        <v>1</v>
      </c>
      <c r="C169" s="80">
        <f>SUMIF($B$157:$B$168,"1",C$157:C$168)</f>
        <v>0</v>
      </c>
      <c r="D169" s="80">
        <f>SUMIF($B$157:$B$168,"1",D$157:D$168)</f>
        <v>0</v>
      </c>
      <c r="E169" s="80">
        <f>SUMIF($B$157:$B$168,"1",E$157:E$168)</f>
        <v>0</v>
      </c>
      <c r="F169" s="80">
        <f>SUMIF($B$157:$B$168,"1",F$157:F$168)</f>
        <v>0</v>
      </c>
      <c r="G169" s="304" t="e">
        <f t="shared" si="2"/>
        <v>#DIV/0!</v>
      </c>
    </row>
    <row r="170" spans="1:7" ht="15.75" hidden="1">
      <c r="A170" s="85" t="s">
        <v>218</v>
      </c>
      <c r="B170" s="98">
        <v>2</v>
      </c>
      <c r="C170" s="80">
        <f>SUMIF($B$157:$B$168,"2",C$157:C$168)</f>
        <v>0</v>
      </c>
      <c r="D170" s="80">
        <f>SUMIF($B$157:$B$168,"2",D$157:D$168)</f>
        <v>0</v>
      </c>
      <c r="E170" s="80">
        <f>SUMIF($B$157:$B$168,"2",E$157:E$168)</f>
        <v>0</v>
      </c>
      <c r="F170" s="80">
        <f>SUMIF($B$157:$B$168,"2",F$157:F$168)</f>
        <v>0</v>
      </c>
      <c r="G170" s="304" t="e">
        <f t="shared" si="2"/>
        <v>#DIV/0!</v>
      </c>
    </row>
    <row r="171" spans="1:7" ht="15.75" hidden="1">
      <c r="A171" s="85" t="s">
        <v>110</v>
      </c>
      <c r="B171" s="98">
        <v>3</v>
      </c>
      <c r="C171" s="80">
        <f>SUMIF($B$157:$B$168,"3",C$157:C$168)</f>
        <v>0</v>
      </c>
      <c r="D171" s="80">
        <f>SUMIF($B$157:$B$168,"3",D$157:D$168)</f>
        <v>0</v>
      </c>
      <c r="E171" s="80">
        <f>SUMIF($B$157:$B$168,"3",E$157:E$168)</f>
        <v>0</v>
      </c>
      <c r="F171" s="80">
        <f>SUMIF($B$157:$B$168,"3",F$157:F$168)</f>
        <v>0</v>
      </c>
      <c r="G171" s="304" t="e">
        <f t="shared" si="2"/>
        <v>#DIV/0!</v>
      </c>
    </row>
    <row r="172" spans="1:7" ht="16.5">
      <c r="A172" s="67" t="s">
        <v>114</v>
      </c>
      <c r="B172" s="101"/>
      <c r="C172" s="17">
        <f>C7+C11+C15+C60+C123+C128+C132+C136+C153+C168</f>
        <v>22320146</v>
      </c>
      <c r="D172" s="17">
        <f>D7+D11+D15+D60+D123+D128+D132+D136+D153+D168</f>
        <v>22980276</v>
      </c>
      <c r="E172" s="17">
        <f>E7+E11+E15+E60+E123+E128+E132+E136+E153+E168</f>
        <v>23419625</v>
      </c>
      <c r="F172" s="17">
        <f>F7+F11+F15+F60+F123+F128+F132+F136+F153+F168</f>
        <v>14479648</v>
      </c>
      <c r="G172" s="304">
        <f t="shared" si="2"/>
        <v>61.82698484711007</v>
      </c>
    </row>
    <row r="173" spans="3:7" ht="15.75" hidden="1">
      <c r="C173" s="40">
        <f>Bevételek!C304</f>
        <v>22320146</v>
      </c>
      <c r="D173" s="40">
        <f>Bevételek!D304</f>
        <v>22980276</v>
      </c>
      <c r="E173" s="40">
        <f>Bevételek!E304</f>
        <v>23419625</v>
      </c>
      <c r="F173" s="40">
        <f>Bevételek!F304</f>
        <v>22579355</v>
      </c>
      <c r="G173" s="304">
        <f t="shared" si="2"/>
        <v>96.41211163714193</v>
      </c>
    </row>
    <row r="174" spans="3:7" ht="15.75" hidden="1">
      <c r="C174" s="40">
        <f>C173-C172</f>
        <v>0</v>
      </c>
      <c r="D174" s="40">
        <f>D173-D172</f>
        <v>0</v>
      </c>
      <c r="E174" s="40">
        <f>E173-E172</f>
        <v>0</v>
      </c>
      <c r="F174" s="40">
        <f>F173-F172</f>
        <v>8099707</v>
      </c>
      <c r="G174" s="305" t="e">
        <f t="shared" si="2"/>
        <v>#DIV/0!</v>
      </c>
    </row>
    <row r="175" ht="15.75">
      <c r="G175" s="306"/>
    </row>
    <row r="176" ht="15.75">
      <c r="G176" s="306"/>
    </row>
    <row r="177" ht="15.75">
      <c r="G177" s="306"/>
    </row>
    <row r="178" ht="15.75">
      <c r="G178" s="306"/>
    </row>
    <row r="179" ht="15.75">
      <c r="G179" s="306"/>
    </row>
    <row r="180" ht="15.75">
      <c r="G180" s="306"/>
    </row>
    <row r="181" ht="15.75">
      <c r="G181" s="306"/>
    </row>
    <row r="182" ht="15.75">
      <c r="G182" s="306"/>
    </row>
    <row r="183" ht="15.75">
      <c r="G183" s="306"/>
    </row>
    <row r="184" ht="15.75">
      <c r="G184" s="306"/>
    </row>
    <row r="185" ht="15.75">
      <c r="G185" s="306"/>
    </row>
    <row r="186" ht="15.75">
      <c r="G186" s="306"/>
    </row>
    <row r="187" ht="15.75">
      <c r="G187" s="306"/>
    </row>
    <row r="188" ht="15.75">
      <c r="G188" s="306"/>
    </row>
    <row r="189" ht="15.75">
      <c r="G189" s="306"/>
    </row>
    <row r="190" ht="15.75">
      <c r="G190" s="306"/>
    </row>
    <row r="191" ht="15.75">
      <c r="G191" s="306"/>
    </row>
    <row r="192" ht="15.75">
      <c r="G192" s="306"/>
    </row>
    <row r="193" ht="15.75">
      <c r="G193" s="306"/>
    </row>
    <row r="194" ht="15.75">
      <c r="G194" s="306"/>
    </row>
    <row r="195" ht="15.75">
      <c r="G195" s="306"/>
    </row>
    <row r="196" ht="15.75">
      <c r="G196" s="306"/>
    </row>
    <row r="197" ht="15.75">
      <c r="G197" s="306"/>
    </row>
    <row r="198" ht="15.75">
      <c r="G198" s="306"/>
    </row>
    <row r="199" ht="15.75">
      <c r="G199" s="306"/>
    </row>
    <row r="200" ht="15.75">
      <c r="G200" s="306"/>
    </row>
    <row r="201" ht="15.75">
      <c r="G201" s="306"/>
    </row>
    <row r="202" ht="15.75">
      <c r="G202" s="306"/>
    </row>
    <row r="203" ht="15.75">
      <c r="G203" s="306"/>
    </row>
    <row r="204" ht="15.75">
      <c r="G204" s="306"/>
    </row>
    <row r="205" ht="15.75">
      <c r="G205" s="306"/>
    </row>
    <row r="206" ht="15.75">
      <c r="G206" s="306"/>
    </row>
    <row r="207" ht="15.75">
      <c r="G207" s="306"/>
    </row>
    <row r="208" ht="15.75">
      <c r="G208" s="306"/>
    </row>
    <row r="209" ht="15.75">
      <c r="G209" s="306"/>
    </row>
    <row r="210" ht="15.75">
      <c r="G210" s="306"/>
    </row>
    <row r="211" ht="15.75">
      <c r="G211" s="306"/>
    </row>
    <row r="212" ht="15.75">
      <c r="G212" s="306"/>
    </row>
    <row r="213" ht="15.75">
      <c r="G213" s="306"/>
    </row>
    <row r="214" ht="15.75">
      <c r="G214" s="306"/>
    </row>
    <row r="215" ht="15.75">
      <c r="G215" s="306"/>
    </row>
    <row r="216" ht="15.75">
      <c r="G216" s="306"/>
    </row>
    <row r="217" ht="15.75">
      <c r="G217" s="306"/>
    </row>
    <row r="218" ht="15.75">
      <c r="G218" s="306"/>
    </row>
    <row r="219" ht="15.75">
      <c r="G219" s="306"/>
    </row>
    <row r="220" ht="15.75">
      <c r="G220" s="306"/>
    </row>
    <row r="221" ht="15.75">
      <c r="G221" s="306"/>
    </row>
    <row r="222" ht="15.75">
      <c r="G222" s="306"/>
    </row>
    <row r="223" ht="15.75">
      <c r="G223" s="306"/>
    </row>
    <row r="224" ht="15.75">
      <c r="G224" s="306"/>
    </row>
    <row r="225" ht="15.75">
      <c r="G225" s="306"/>
    </row>
    <row r="226" ht="15.75">
      <c r="G226" s="306"/>
    </row>
    <row r="227" ht="15.75">
      <c r="G227" s="306"/>
    </row>
    <row r="228" ht="15.75">
      <c r="G228" s="306"/>
    </row>
    <row r="229" ht="15.75">
      <c r="G229" s="306"/>
    </row>
    <row r="230" ht="15.75">
      <c r="G230" s="306"/>
    </row>
    <row r="231" ht="15.75">
      <c r="G231" s="306"/>
    </row>
    <row r="232" ht="15.75">
      <c r="G232" s="306"/>
    </row>
    <row r="233" ht="15.75">
      <c r="G233" s="306"/>
    </row>
    <row r="234" ht="15.75">
      <c r="G234" s="306"/>
    </row>
    <row r="235" ht="15.75">
      <c r="G235" s="306"/>
    </row>
    <row r="236" ht="15.75">
      <c r="G236" s="306"/>
    </row>
    <row r="237" ht="15.75">
      <c r="G237" s="306"/>
    </row>
    <row r="238" ht="15.75">
      <c r="G238" s="306"/>
    </row>
    <row r="239" ht="15.75">
      <c r="G239" s="306"/>
    </row>
    <row r="240" ht="15.75">
      <c r="G240" s="306"/>
    </row>
    <row r="241" ht="15.75">
      <c r="G241" s="306"/>
    </row>
    <row r="242" ht="15.75">
      <c r="G242" s="306"/>
    </row>
    <row r="243" ht="15.75">
      <c r="G243" s="306"/>
    </row>
    <row r="244" ht="15.75">
      <c r="G244" s="306"/>
    </row>
    <row r="245" ht="15.75">
      <c r="G245" s="306"/>
    </row>
    <row r="246" ht="15.75">
      <c r="G246" s="306"/>
    </row>
    <row r="247" ht="15.75">
      <c r="G247" s="306"/>
    </row>
    <row r="248" ht="15.75">
      <c r="G248" s="306"/>
    </row>
    <row r="249" ht="15.75">
      <c r="G249" s="306"/>
    </row>
    <row r="250" ht="15.75">
      <c r="G250" s="306"/>
    </row>
    <row r="251" ht="15.75">
      <c r="G251" s="306"/>
    </row>
    <row r="252" ht="15.75">
      <c r="G252" s="306"/>
    </row>
    <row r="253" ht="15.75">
      <c r="G253" s="306"/>
    </row>
    <row r="254" ht="15.75">
      <c r="G254" s="306"/>
    </row>
    <row r="255" ht="15.75">
      <c r="G255" s="306"/>
    </row>
    <row r="256" ht="15.75">
      <c r="G256" s="306"/>
    </row>
    <row r="257" ht="15.75">
      <c r="G257" s="306"/>
    </row>
    <row r="258" ht="15.75">
      <c r="G258" s="306"/>
    </row>
    <row r="259" ht="15.75">
      <c r="G259" s="306"/>
    </row>
    <row r="260" ht="15.75">
      <c r="G260" s="306"/>
    </row>
    <row r="261" ht="15.75">
      <c r="G261" s="306"/>
    </row>
    <row r="262" ht="15.75">
      <c r="G262" s="306"/>
    </row>
    <row r="263" ht="15.75">
      <c r="G263" s="306"/>
    </row>
    <row r="264" ht="15.75">
      <c r="G264" s="306"/>
    </row>
    <row r="265" ht="15.75">
      <c r="G265" s="306"/>
    </row>
    <row r="266" ht="15.75">
      <c r="G266" s="306"/>
    </row>
    <row r="267" ht="15.75">
      <c r="G267" s="306"/>
    </row>
    <row r="268" ht="15.75">
      <c r="G268" s="306"/>
    </row>
    <row r="269" ht="15.75">
      <c r="G269" s="306"/>
    </row>
    <row r="270" ht="15.75">
      <c r="G270" s="306"/>
    </row>
    <row r="271" ht="15.75">
      <c r="G271" s="306"/>
    </row>
    <row r="272" ht="15.75">
      <c r="G272" s="306"/>
    </row>
    <row r="273" ht="15.75">
      <c r="G273" s="306"/>
    </row>
    <row r="274" ht="15.75">
      <c r="G274" s="306"/>
    </row>
    <row r="275" ht="15.75">
      <c r="G275" s="306"/>
    </row>
    <row r="276" ht="15.75">
      <c r="G276" s="306"/>
    </row>
    <row r="277" ht="15.75">
      <c r="G277" s="306"/>
    </row>
    <row r="278" ht="15.75">
      <c r="G278" s="306"/>
    </row>
    <row r="279" ht="15.75">
      <c r="G279" s="306"/>
    </row>
    <row r="280" ht="15.75">
      <c r="G280" s="306"/>
    </row>
    <row r="281" ht="15.75">
      <c r="G281" s="306"/>
    </row>
    <row r="282" ht="15.75">
      <c r="G282" s="306"/>
    </row>
    <row r="283" ht="15.75">
      <c r="G283" s="306"/>
    </row>
    <row r="284" ht="15.75">
      <c r="G284" s="306"/>
    </row>
    <row r="285" ht="15.75">
      <c r="G285" s="306"/>
    </row>
    <row r="286" ht="15.75">
      <c r="G286" s="306"/>
    </row>
    <row r="287" ht="15.75">
      <c r="G287" s="306"/>
    </row>
    <row r="288" ht="15.75">
      <c r="G288" s="306"/>
    </row>
    <row r="289" ht="15.75">
      <c r="G289" s="306"/>
    </row>
    <row r="290" ht="15.75">
      <c r="G290" s="306"/>
    </row>
    <row r="291" ht="15.75">
      <c r="G291" s="306"/>
    </row>
    <row r="292" ht="15.75">
      <c r="G292" s="306"/>
    </row>
    <row r="293" ht="15.75">
      <c r="G293" s="307"/>
    </row>
    <row r="294" ht="15.75">
      <c r="G294" s="307"/>
    </row>
    <row r="295" ht="15.75">
      <c r="G295" s="307"/>
    </row>
    <row r="296" ht="15.75">
      <c r="G296" s="307"/>
    </row>
    <row r="297" ht="15.75">
      <c r="G297" s="307"/>
    </row>
    <row r="298" ht="15.75">
      <c r="G298" s="307"/>
    </row>
    <row r="299" ht="15.75">
      <c r="G299" s="307"/>
    </row>
    <row r="300" ht="15.75">
      <c r="G300" s="307"/>
    </row>
    <row r="301" ht="15.75">
      <c r="G301" s="307"/>
    </row>
    <row r="302" ht="15.75">
      <c r="G302" s="307"/>
    </row>
    <row r="303" ht="15.75">
      <c r="G303" s="307"/>
    </row>
    <row r="304" ht="15.75">
      <c r="G304" s="307"/>
    </row>
    <row r="305" ht="15.75">
      <c r="G305" s="307"/>
    </row>
    <row r="306" ht="15.75">
      <c r="G306" s="307"/>
    </row>
    <row r="307" ht="15.75">
      <c r="G307" s="307"/>
    </row>
    <row r="308" ht="15.75">
      <c r="G308" s="307"/>
    </row>
    <row r="309" ht="15.75">
      <c r="G309" s="307"/>
    </row>
    <row r="310" ht="15.75">
      <c r="G310" s="307"/>
    </row>
    <row r="311" ht="15.75">
      <c r="G311" s="307"/>
    </row>
    <row r="312" ht="15.75">
      <c r="G312" s="307"/>
    </row>
    <row r="313" ht="15.75">
      <c r="G313" s="307"/>
    </row>
    <row r="314" ht="15.75">
      <c r="G314" s="307"/>
    </row>
    <row r="315" ht="15.75">
      <c r="G315" s="307"/>
    </row>
    <row r="316" ht="15.75">
      <c r="G316" s="307"/>
    </row>
    <row r="317" ht="15.75">
      <c r="G317" s="307"/>
    </row>
    <row r="318" ht="15.75">
      <c r="G318" s="307"/>
    </row>
    <row r="319" ht="15.75">
      <c r="G319" s="307"/>
    </row>
    <row r="320" ht="15.75">
      <c r="G320" s="307"/>
    </row>
    <row r="321" ht="15.75">
      <c r="G321" s="307"/>
    </row>
    <row r="322" ht="15.75">
      <c r="G322" s="307"/>
    </row>
    <row r="323" ht="15.75">
      <c r="G323" s="307"/>
    </row>
    <row r="324" ht="15.75">
      <c r="G324" s="307"/>
    </row>
    <row r="325" ht="15.75">
      <c r="G325" s="307"/>
    </row>
    <row r="326" ht="15.75">
      <c r="G326" s="307"/>
    </row>
    <row r="327" ht="15.75">
      <c r="G327" s="307"/>
    </row>
    <row r="328" ht="15.75">
      <c r="G328" s="307"/>
    </row>
    <row r="329" ht="15.75">
      <c r="G329" s="307"/>
    </row>
    <row r="330" ht="15.75">
      <c r="G330" s="307"/>
    </row>
    <row r="331" ht="15.75">
      <c r="G331" s="307"/>
    </row>
    <row r="332" ht="15.75">
      <c r="G332" s="307"/>
    </row>
    <row r="333" ht="15.75">
      <c r="G333" s="307"/>
    </row>
    <row r="334" ht="15.75">
      <c r="G334" s="307"/>
    </row>
    <row r="335" ht="15.75">
      <c r="G335" s="307"/>
    </row>
    <row r="336" ht="15.75">
      <c r="G336" s="307"/>
    </row>
    <row r="337" ht="15.75">
      <c r="G337" s="307"/>
    </row>
    <row r="338" ht="15.75">
      <c r="G338" s="307"/>
    </row>
    <row r="339" ht="15.75">
      <c r="G339" s="307"/>
    </row>
    <row r="340" ht="15.75">
      <c r="G340" s="307"/>
    </row>
    <row r="341" ht="15.75">
      <c r="G341" s="307"/>
    </row>
    <row r="342" ht="15.75">
      <c r="G342" s="307"/>
    </row>
    <row r="343" ht="15.75">
      <c r="G343" s="307"/>
    </row>
    <row r="344" ht="15.75">
      <c r="G344" s="307"/>
    </row>
    <row r="345" ht="15.75">
      <c r="G345" s="307"/>
    </row>
    <row r="346" ht="15.75">
      <c r="G346" s="307"/>
    </row>
    <row r="347" ht="15.75">
      <c r="G347" s="307"/>
    </row>
    <row r="348" ht="15.75">
      <c r="G348" s="307"/>
    </row>
    <row r="349" ht="15.75">
      <c r="G349" s="307"/>
    </row>
    <row r="350" ht="15.75">
      <c r="G350" s="307"/>
    </row>
    <row r="351" ht="15.75">
      <c r="G351" s="307"/>
    </row>
    <row r="352" ht="15.75">
      <c r="G352" s="307"/>
    </row>
    <row r="353" ht="15.75">
      <c r="G353" s="307"/>
    </row>
    <row r="354" ht="15.75">
      <c r="G354" s="307"/>
    </row>
    <row r="355" ht="15.75">
      <c r="G355" s="307"/>
    </row>
    <row r="356" ht="15.75">
      <c r="G356" s="307"/>
    </row>
    <row r="357" ht="15.75">
      <c r="G357" s="307"/>
    </row>
    <row r="358" ht="15.75">
      <c r="G358" s="307"/>
    </row>
    <row r="359" ht="15.75">
      <c r="G359" s="307"/>
    </row>
    <row r="360" ht="15.75">
      <c r="G360" s="307"/>
    </row>
    <row r="361" ht="15.75">
      <c r="G361" s="307"/>
    </row>
    <row r="362" ht="15.75">
      <c r="G362" s="307"/>
    </row>
    <row r="363" ht="15.75">
      <c r="G363" s="307"/>
    </row>
    <row r="364" ht="15.75">
      <c r="G364" s="307"/>
    </row>
    <row r="365" ht="15.75">
      <c r="G365" s="307"/>
    </row>
    <row r="366" ht="15.75">
      <c r="G366" s="307"/>
    </row>
    <row r="367" ht="15.75">
      <c r="G367" s="307"/>
    </row>
    <row r="368" ht="15.75">
      <c r="G368" s="307"/>
    </row>
    <row r="369" ht="15.75">
      <c r="G369" s="307"/>
    </row>
    <row r="370" ht="15.75">
      <c r="G370" s="307"/>
    </row>
    <row r="371" ht="15.75">
      <c r="G371" s="307"/>
    </row>
    <row r="372" ht="15.75">
      <c r="G372" s="307"/>
    </row>
    <row r="373" ht="15.75">
      <c r="G373" s="307"/>
    </row>
    <row r="374" ht="15.75">
      <c r="G374" s="307"/>
    </row>
    <row r="375" ht="15.75">
      <c r="G375" s="307"/>
    </row>
    <row r="376" ht="15.75">
      <c r="G376" s="307"/>
    </row>
    <row r="377" ht="15.75">
      <c r="G377" s="307"/>
    </row>
    <row r="378" ht="15.75">
      <c r="G378" s="307"/>
    </row>
    <row r="379" ht="15.75">
      <c r="G379" s="307"/>
    </row>
    <row r="380" ht="15.75">
      <c r="G380" s="307"/>
    </row>
    <row r="381" ht="15.75">
      <c r="G381" s="307"/>
    </row>
    <row r="382" ht="15.75">
      <c r="G382" s="307"/>
    </row>
    <row r="383" ht="15.75">
      <c r="G383" s="307"/>
    </row>
    <row r="384" ht="15.75">
      <c r="G384" s="307"/>
    </row>
    <row r="385" ht="15.75">
      <c r="G385" s="307"/>
    </row>
    <row r="386" ht="15.75">
      <c r="G386" s="307"/>
    </row>
    <row r="387" ht="15.75">
      <c r="G387" s="307"/>
    </row>
    <row r="388" ht="15.75">
      <c r="G388" s="307"/>
    </row>
    <row r="389" ht="15.75">
      <c r="G389" s="307"/>
    </row>
    <row r="390" ht="15.75">
      <c r="G390" s="307"/>
    </row>
    <row r="391" ht="15.75">
      <c r="G391" s="307"/>
    </row>
    <row r="392" ht="15.75">
      <c r="G392" s="307"/>
    </row>
    <row r="393" ht="15.75">
      <c r="G393" s="307"/>
    </row>
    <row r="394" ht="15.75">
      <c r="G394" s="307"/>
    </row>
    <row r="395" ht="15.75">
      <c r="G395" s="307"/>
    </row>
    <row r="396" ht="15.75">
      <c r="G396" s="307"/>
    </row>
    <row r="397" ht="15.75">
      <c r="G397" s="307"/>
    </row>
    <row r="398" ht="15.75">
      <c r="G398" s="307"/>
    </row>
    <row r="399" ht="15.75">
      <c r="G399" s="307"/>
    </row>
    <row r="400" ht="15.75">
      <c r="G400" s="307"/>
    </row>
    <row r="401" ht="15.75">
      <c r="G401" s="307"/>
    </row>
    <row r="402" ht="15.75">
      <c r="G402" s="307"/>
    </row>
    <row r="403" ht="15.75">
      <c r="G403" s="307"/>
    </row>
    <row r="404" ht="15.75">
      <c r="G404" s="307"/>
    </row>
    <row r="405" ht="15.75">
      <c r="G405" s="307"/>
    </row>
    <row r="406" ht="15.75">
      <c r="G406" s="307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8" r:id="rId3"/>
  <headerFoot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Z52"/>
  <sheetViews>
    <sheetView zoomScalePageLayoutView="0" workbookViewId="0" topLeftCell="A1">
      <pane xSplit="2" ySplit="5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5" sqref="A45"/>
    </sheetView>
  </sheetViews>
  <sheetFormatPr defaultColWidth="9.140625" defaultRowHeight="15"/>
  <cols>
    <col min="1" max="1" width="59.421875" style="2" customWidth="1"/>
    <col min="2" max="2" width="5.7109375" style="2" customWidth="1"/>
    <col min="3" max="3" width="10.421875" style="2" customWidth="1"/>
    <col min="4" max="4" width="10.7109375" style="2" hidden="1" customWidth="1"/>
    <col min="5" max="5" width="10.7109375" style="2" customWidth="1"/>
    <col min="6" max="6" width="10.421875" style="2" customWidth="1"/>
    <col min="7" max="7" width="10.140625" style="2" customWidth="1"/>
    <col min="8" max="8" width="10.140625" style="2" hidden="1" customWidth="1"/>
    <col min="9" max="10" width="10.140625" style="2" customWidth="1"/>
    <col min="11" max="11" width="10.28125" style="2" customWidth="1"/>
    <col min="12" max="13" width="10.8515625" style="2" customWidth="1"/>
    <col min="14" max="15" width="10.421875" style="2" customWidth="1"/>
    <col min="16" max="17" width="10.57421875" style="2" customWidth="1"/>
    <col min="18" max="18" width="10.140625" style="2" customWidth="1"/>
    <col min="19" max="21" width="11.57421875" style="19" customWidth="1"/>
    <col min="22" max="22" width="10.140625" style="19" customWidth="1"/>
    <col min="23" max="16384" width="9.140625" style="2" customWidth="1"/>
  </cols>
  <sheetData>
    <row r="1" spans="1:22" ht="15.75">
      <c r="A1" s="315" t="s">
        <v>490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2"/>
      <c r="U1" s="2"/>
      <c r="V1" s="2"/>
    </row>
    <row r="2" spans="1:22" ht="15.75">
      <c r="A2" s="315" t="s">
        <v>435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2"/>
      <c r="U2" s="2"/>
      <c r="V2" s="2"/>
    </row>
    <row r="4" spans="1:22" s="3" customFormat="1" ht="15.75" customHeight="1">
      <c r="A4" s="308" t="s">
        <v>252</v>
      </c>
      <c r="B4" s="317" t="s">
        <v>126</v>
      </c>
      <c r="C4" s="317" t="s">
        <v>105</v>
      </c>
      <c r="D4" s="317"/>
      <c r="E4" s="317"/>
      <c r="F4" s="317"/>
      <c r="G4" s="317" t="s">
        <v>106</v>
      </c>
      <c r="H4" s="317"/>
      <c r="I4" s="317"/>
      <c r="J4" s="317"/>
      <c r="K4" s="317" t="s">
        <v>17</v>
      </c>
      <c r="L4" s="317"/>
      <c r="M4" s="317"/>
      <c r="N4" s="317"/>
      <c r="O4" s="317" t="s">
        <v>15</v>
      </c>
      <c r="P4" s="317"/>
      <c r="Q4" s="317"/>
      <c r="R4" s="317"/>
      <c r="S4" s="317" t="s">
        <v>5</v>
      </c>
      <c r="T4" s="317"/>
      <c r="U4" s="317"/>
      <c r="V4" s="139"/>
    </row>
    <row r="5" spans="1:22" s="3" customFormat="1" ht="31.5">
      <c r="A5" s="308"/>
      <c r="B5" s="317"/>
      <c r="C5" s="39" t="s">
        <v>155</v>
      </c>
      <c r="D5" s="39" t="s">
        <v>155</v>
      </c>
      <c r="E5" s="39" t="s">
        <v>531</v>
      </c>
      <c r="F5" s="39" t="s">
        <v>529</v>
      </c>
      <c r="G5" s="39" t="s">
        <v>155</v>
      </c>
      <c r="H5" s="39" t="s">
        <v>155</v>
      </c>
      <c r="I5" s="39" t="s">
        <v>531</v>
      </c>
      <c r="J5" s="39" t="s">
        <v>529</v>
      </c>
      <c r="K5" s="39" t="s">
        <v>155</v>
      </c>
      <c r="L5" s="39" t="s">
        <v>528</v>
      </c>
      <c r="M5" s="39" t="s">
        <v>531</v>
      </c>
      <c r="N5" s="39" t="s">
        <v>529</v>
      </c>
      <c r="O5" s="39" t="s">
        <v>155</v>
      </c>
      <c r="P5" s="39" t="s">
        <v>528</v>
      </c>
      <c r="Q5" s="39" t="s">
        <v>531</v>
      </c>
      <c r="R5" s="39" t="s">
        <v>529</v>
      </c>
      <c r="S5" s="39" t="s">
        <v>155</v>
      </c>
      <c r="T5" s="39" t="s">
        <v>528</v>
      </c>
      <c r="U5" s="39" t="s">
        <v>531</v>
      </c>
      <c r="V5" s="39" t="s">
        <v>529</v>
      </c>
    </row>
    <row r="6" spans="1:26" s="3" customFormat="1" ht="31.5">
      <c r="A6" s="7" t="s">
        <v>225</v>
      </c>
      <c r="B6" s="97">
        <v>2</v>
      </c>
      <c r="C6" s="5">
        <v>1840553</v>
      </c>
      <c r="D6" s="5">
        <v>1840553</v>
      </c>
      <c r="E6" s="5">
        <v>1840553</v>
      </c>
      <c r="F6" s="5">
        <v>1712291</v>
      </c>
      <c r="G6" s="5">
        <v>496949</v>
      </c>
      <c r="H6" s="5">
        <v>496949</v>
      </c>
      <c r="I6" s="5">
        <v>496949</v>
      </c>
      <c r="J6" s="136">
        <v>458059</v>
      </c>
      <c r="K6" s="5">
        <v>400000</v>
      </c>
      <c r="L6" s="5">
        <v>400000</v>
      </c>
      <c r="M6" s="5">
        <v>400000</v>
      </c>
      <c r="N6" s="5">
        <v>300423</v>
      </c>
      <c r="O6" s="5">
        <v>108000</v>
      </c>
      <c r="P6" s="5">
        <v>108000</v>
      </c>
      <c r="Q6" s="5">
        <v>108000</v>
      </c>
      <c r="R6" s="5">
        <v>16562</v>
      </c>
      <c r="S6" s="5">
        <f aca="true" t="shared" si="0" ref="S6:S52">C6+G6+K6+O6</f>
        <v>2845502</v>
      </c>
      <c r="T6" s="5">
        <f aca="true" t="shared" si="1" ref="T6:U52">D6+H6+L6+P6</f>
        <v>2845502</v>
      </c>
      <c r="U6" s="5">
        <f t="shared" si="1"/>
        <v>2845502</v>
      </c>
      <c r="V6" s="134">
        <f aca="true" t="shared" si="2" ref="V6:V52">F6+J6+N6+R6</f>
        <v>2487335</v>
      </c>
      <c r="W6" s="127"/>
      <c r="X6" s="127"/>
      <c r="Y6" s="127"/>
      <c r="Z6" s="127"/>
    </row>
    <row r="7" spans="1:26" s="3" customFormat="1" ht="31.5">
      <c r="A7" s="7" t="s">
        <v>495</v>
      </c>
      <c r="B7" s="97">
        <v>3</v>
      </c>
      <c r="C7" s="5">
        <v>264000</v>
      </c>
      <c r="D7" s="5">
        <v>264000</v>
      </c>
      <c r="E7" s="5">
        <v>264000</v>
      </c>
      <c r="F7" s="5">
        <v>264000</v>
      </c>
      <c r="G7" s="5">
        <v>71280</v>
      </c>
      <c r="H7" s="5">
        <v>71280</v>
      </c>
      <c r="I7" s="5">
        <v>71280</v>
      </c>
      <c r="J7" s="136">
        <v>70724</v>
      </c>
      <c r="K7" s="5"/>
      <c r="L7" s="5"/>
      <c r="M7" s="5"/>
      <c r="N7" s="5"/>
      <c r="O7" s="5"/>
      <c r="P7" s="5"/>
      <c r="Q7" s="5"/>
      <c r="R7" s="5"/>
      <c r="S7" s="5">
        <f t="shared" si="0"/>
        <v>335280</v>
      </c>
      <c r="T7" s="5">
        <f t="shared" si="1"/>
        <v>335280</v>
      </c>
      <c r="U7" s="5">
        <f t="shared" si="1"/>
        <v>335280</v>
      </c>
      <c r="V7" s="134">
        <f t="shared" si="2"/>
        <v>334724</v>
      </c>
      <c r="W7" s="127"/>
      <c r="X7" s="127"/>
      <c r="Y7" s="127"/>
      <c r="Z7" s="127"/>
    </row>
    <row r="8" spans="1:26" s="3" customFormat="1" ht="15.75">
      <c r="A8" s="7" t="s">
        <v>496</v>
      </c>
      <c r="B8" s="97">
        <v>3</v>
      </c>
      <c r="C8" s="5">
        <v>50000</v>
      </c>
      <c r="D8" s="5">
        <v>50000</v>
      </c>
      <c r="E8" s="5">
        <v>50000</v>
      </c>
      <c r="F8" s="5">
        <v>42852</v>
      </c>
      <c r="G8" s="5">
        <v>25585</v>
      </c>
      <c r="H8" s="5">
        <v>25585</v>
      </c>
      <c r="I8" s="5">
        <v>25585</v>
      </c>
      <c r="J8" s="136">
        <v>4474</v>
      </c>
      <c r="K8" s="5"/>
      <c r="L8" s="5"/>
      <c r="M8" s="5"/>
      <c r="N8" s="5"/>
      <c r="O8" s="5"/>
      <c r="P8" s="5"/>
      <c r="Q8" s="5"/>
      <c r="R8" s="5"/>
      <c r="S8" s="5">
        <f t="shared" si="0"/>
        <v>75585</v>
      </c>
      <c r="T8" s="5">
        <f t="shared" si="1"/>
        <v>75585</v>
      </c>
      <c r="U8" s="5">
        <f t="shared" si="1"/>
        <v>75585</v>
      </c>
      <c r="V8" s="130">
        <f t="shared" si="2"/>
        <v>47326</v>
      </c>
      <c r="W8" s="127"/>
      <c r="X8" s="127"/>
      <c r="Y8" s="127"/>
      <c r="Z8" s="127"/>
    </row>
    <row r="9" spans="1:26" s="3" customFormat="1" ht="15.75">
      <c r="A9" s="7" t="s">
        <v>226</v>
      </c>
      <c r="B9" s="97">
        <v>2</v>
      </c>
      <c r="C9" s="5">
        <v>100000</v>
      </c>
      <c r="D9" s="5">
        <v>100000</v>
      </c>
      <c r="E9" s="5">
        <v>38524</v>
      </c>
      <c r="F9" s="5"/>
      <c r="G9" s="5">
        <v>27000</v>
      </c>
      <c r="H9" s="5">
        <v>27000</v>
      </c>
      <c r="I9" s="5">
        <v>13185</v>
      </c>
      <c r="J9" s="5"/>
      <c r="K9" s="5">
        <v>300000</v>
      </c>
      <c r="L9" s="5">
        <v>300000</v>
      </c>
      <c r="M9" s="5">
        <v>300000</v>
      </c>
      <c r="N9" s="5">
        <v>41775</v>
      </c>
      <c r="O9" s="5">
        <v>81000</v>
      </c>
      <c r="P9" s="5">
        <v>81000</v>
      </c>
      <c r="Q9" s="5">
        <v>81000</v>
      </c>
      <c r="R9" s="5">
        <v>4332</v>
      </c>
      <c r="S9" s="5">
        <f t="shared" si="0"/>
        <v>508000</v>
      </c>
      <c r="T9" s="5">
        <f t="shared" si="1"/>
        <v>508000</v>
      </c>
      <c r="U9" s="5">
        <f t="shared" si="1"/>
        <v>432709</v>
      </c>
      <c r="V9" s="134">
        <f t="shared" si="2"/>
        <v>46107</v>
      </c>
      <c r="W9" s="127"/>
      <c r="X9" s="127"/>
      <c r="Y9" s="127"/>
      <c r="Z9" s="127"/>
    </row>
    <row r="10" spans="1:26" s="3" customFormat="1" ht="31.5">
      <c r="A10" s="7" t="s">
        <v>227</v>
      </c>
      <c r="B10" s="97">
        <v>2</v>
      </c>
      <c r="C10" s="5">
        <v>100000</v>
      </c>
      <c r="D10" s="5">
        <v>100000</v>
      </c>
      <c r="E10" s="5">
        <v>100000</v>
      </c>
      <c r="F10" s="5"/>
      <c r="G10" s="5">
        <v>27000</v>
      </c>
      <c r="H10" s="5">
        <v>27000</v>
      </c>
      <c r="I10" s="5">
        <v>27000</v>
      </c>
      <c r="J10" s="5"/>
      <c r="K10" s="5">
        <v>250000</v>
      </c>
      <c r="L10" s="5">
        <v>250000</v>
      </c>
      <c r="M10" s="5">
        <v>250000</v>
      </c>
      <c r="N10" s="5">
        <v>211220</v>
      </c>
      <c r="O10" s="5">
        <v>67500</v>
      </c>
      <c r="P10" s="5">
        <v>67500</v>
      </c>
      <c r="Q10" s="5">
        <v>67500</v>
      </c>
      <c r="R10" s="5">
        <v>45287</v>
      </c>
      <c r="S10" s="5">
        <f t="shared" si="0"/>
        <v>444500</v>
      </c>
      <c r="T10" s="5">
        <f t="shared" si="1"/>
        <v>444500</v>
      </c>
      <c r="U10" s="5">
        <f>E10+I10+M10+Q10</f>
        <v>444500</v>
      </c>
      <c r="V10" s="134">
        <f t="shared" si="2"/>
        <v>256507</v>
      </c>
      <c r="W10" s="127"/>
      <c r="X10" s="127"/>
      <c r="Y10" s="127"/>
      <c r="Z10" s="127"/>
    </row>
    <row r="11" spans="1:26" s="3" customFormat="1" ht="15.75" hidden="1">
      <c r="A11" s="7" t="s">
        <v>228</v>
      </c>
      <c r="B11" s="97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f t="shared" si="0"/>
        <v>0</v>
      </c>
      <c r="T11" s="5">
        <f t="shared" si="1"/>
        <v>0</v>
      </c>
      <c r="U11" s="5">
        <f t="shared" si="1"/>
        <v>0</v>
      </c>
      <c r="V11" s="130">
        <f t="shared" si="2"/>
        <v>0</v>
      </c>
      <c r="W11" s="127"/>
      <c r="X11" s="127"/>
      <c r="Y11" s="127"/>
      <c r="Z11" s="127"/>
    </row>
    <row r="12" spans="1:26" s="3" customFormat="1" ht="15.75" hidden="1">
      <c r="A12" s="7" t="s">
        <v>229</v>
      </c>
      <c r="B12" s="97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f t="shared" si="0"/>
        <v>0</v>
      </c>
      <c r="T12" s="5">
        <f t="shared" si="1"/>
        <v>0</v>
      </c>
      <c r="U12" s="5">
        <f t="shared" si="1"/>
        <v>0</v>
      </c>
      <c r="V12" s="130">
        <f t="shared" si="2"/>
        <v>0</v>
      </c>
      <c r="W12" s="127"/>
      <c r="X12" s="127"/>
      <c r="Y12" s="127"/>
      <c r="Z12" s="127"/>
    </row>
    <row r="13" spans="1:26" s="3" customFormat="1" ht="15.75" hidden="1">
      <c r="A13" s="7" t="s">
        <v>230</v>
      </c>
      <c r="B13" s="97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f t="shared" si="0"/>
        <v>0</v>
      </c>
      <c r="T13" s="5">
        <f t="shared" si="1"/>
        <v>0</v>
      </c>
      <c r="U13" s="5">
        <f t="shared" si="1"/>
        <v>0</v>
      </c>
      <c r="V13" s="130">
        <f t="shared" si="2"/>
        <v>0</v>
      </c>
      <c r="W13" s="127"/>
      <c r="X13" s="127"/>
      <c r="Y13" s="127"/>
      <c r="Z13" s="127"/>
    </row>
    <row r="14" spans="1:26" s="3" customFormat="1" ht="15.75">
      <c r="A14" s="7" t="s">
        <v>507</v>
      </c>
      <c r="B14" s="97">
        <v>2</v>
      </c>
      <c r="C14" s="5">
        <v>712396</v>
      </c>
      <c r="D14" s="5">
        <v>712396</v>
      </c>
      <c r="E14" s="5">
        <v>712396</v>
      </c>
      <c r="F14" s="5"/>
      <c r="G14" s="5">
        <v>96173</v>
      </c>
      <c r="H14" s="5">
        <v>96173</v>
      </c>
      <c r="I14" s="5">
        <v>96173</v>
      </c>
      <c r="J14" s="5"/>
      <c r="K14" s="5">
        <v>50000</v>
      </c>
      <c r="L14" s="5">
        <v>50000</v>
      </c>
      <c r="M14" s="5">
        <v>50000</v>
      </c>
      <c r="N14" s="5"/>
      <c r="O14" s="5">
        <v>13500</v>
      </c>
      <c r="P14" s="5">
        <v>13500</v>
      </c>
      <c r="Q14" s="5">
        <v>13500</v>
      </c>
      <c r="R14" s="5"/>
      <c r="S14" s="5">
        <f t="shared" si="0"/>
        <v>872069</v>
      </c>
      <c r="T14" s="5">
        <f t="shared" si="1"/>
        <v>872069</v>
      </c>
      <c r="U14" s="5">
        <f t="shared" si="1"/>
        <v>872069</v>
      </c>
      <c r="V14" s="134">
        <f t="shared" si="2"/>
        <v>0</v>
      </c>
      <c r="W14" s="127"/>
      <c r="X14" s="127"/>
      <c r="Y14" s="127"/>
      <c r="Z14" s="127"/>
    </row>
    <row r="15" spans="1:26" s="3" customFormat="1" ht="18" customHeight="1">
      <c r="A15" s="7" t="s">
        <v>506</v>
      </c>
      <c r="B15" s="97">
        <v>2</v>
      </c>
      <c r="C15" s="5">
        <v>237465</v>
      </c>
      <c r="D15" s="5">
        <v>237465</v>
      </c>
      <c r="E15" s="5">
        <v>237465</v>
      </c>
      <c r="F15" s="5">
        <v>237465</v>
      </c>
      <c r="G15" s="5">
        <v>32058</v>
      </c>
      <c r="H15" s="5">
        <v>32058</v>
      </c>
      <c r="I15" s="5">
        <v>32058</v>
      </c>
      <c r="J15" s="5">
        <v>32058</v>
      </c>
      <c r="K15" s="5"/>
      <c r="L15" s="5"/>
      <c r="M15" s="5"/>
      <c r="N15" s="5"/>
      <c r="O15" s="5"/>
      <c r="P15" s="5"/>
      <c r="Q15" s="5"/>
      <c r="R15" s="5"/>
      <c r="S15" s="5">
        <f t="shared" si="0"/>
        <v>269523</v>
      </c>
      <c r="T15" s="5">
        <f t="shared" si="1"/>
        <v>269523</v>
      </c>
      <c r="U15" s="5">
        <f t="shared" si="1"/>
        <v>269523</v>
      </c>
      <c r="V15" s="130">
        <f t="shared" si="2"/>
        <v>269523</v>
      </c>
      <c r="W15" s="127"/>
      <c r="X15" s="127"/>
      <c r="Y15" s="127"/>
      <c r="Z15" s="127"/>
    </row>
    <row r="16" spans="1:26" s="3" customFormat="1" ht="15.75" hidden="1">
      <c r="A16" s="7" t="s">
        <v>472</v>
      </c>
      <c r="B16" s="97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f t="shared" si="0"/>
        <v>0</v>
      </c>
      <c r="T16" s="5">
        <f t="shared" si="1"/>
        <v>0</v>
      </c>
      <c r="U16" s="5">
        <f t="shared" si="1"/>
        <v>0</v>
      </c>
      <c r="V16" s="130">
        <f t="shared" si="2"/>
        <v>0</v>
      </c>
      <c r="W16" s="127"/>
      <c r="X16" s="127"/>
      <c r="Y16" s="127"/>
      <c r="Z16" s="127"/>
    </row>
    <row r="17" spans="1:26" s="3" customFormat="1" ht="15.75" hidden="1">
      <c r="A17" s="7" t="s">
        <v>231</v>
      </c>
      <c r="B17" s="97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f t="shared" si="0"/>
        <v>0</v>
      </c>
      <c r="T17" s="5">
        <f t="shared" si="1"/>
        <v>0</v>
      </c>
      <c r="U17" s="5">
        <f t="shared" si="1"/>
        <v>0</v>
      </c>
      <c r="V17" s="130">
        <f t="shared" si="2"/>
        <v>0</v>
      </c>
      <c r="W17" s="127"/>
      <c r="X17" s="127"/>
      <c r="Y17" s="127"/>
      <c r="Z17" s="127"/>
    </row>
    <row r="18" spans="1:26" s="3" customFormat="1" ht="15.75" hidden="1">
      <c r="A18" s="7" t="s">
        <v>232</v>
      </c>
      <c r="B18" s="97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>
        <f t="shared" si="0"/>
        <v>0</v>
      </c>
      <c r="T18" s="5">
        <f t="shared" si="1"/>
        <v>0</v>
      </c>
      <c r="U18" s="5">
        <f t="shared" si="1"/>
        <v>0</v>
      </c>
      <c r="V18" s="130">
        <f t="shared" si="2"/>
        <v>0</v>
      </c>
      <c r="W18" s="127"/>
      <c r="X18" s="127"/>
      <c r="Y18" s="127"/>
      <c r="Z18" s="127"/>
    </row>
    <row r="19" spans="1:26" s="3" customFormat="1" ht="15.75">
      <c r="A19" s="7" t="s">
        <v>233</v>
      </c>
      <c r="B19" s="97">
        <v>2</v>
      </c>
      <c r="C19" s="5"/>
      <c r="D19" s="5"/>
      <c r="E19" s="5"/>
      <c r="F19" s="5"/>
      <c r="G19" s="5"/>
      <c r="H19" s="5"/>
      <c r="I19" s="5"/>
      <c r="J19" s="5"/>
      <c r="K19" s="5">
        <v>1417323</v>
      </c>
      <c r="L19" s="5">
        <v>1417323</v>
      </c>
      <c r="M19" s="5">
        <v>1411861</v>
      </c>
      <c r="N19" s="5">
        <v>200787</v>
      </c>
      <c r="O19" s="5">
        <v>382677</v>
      </c>
      <c r="P19" s="5">
        <v>382677</v>
      </c>
      <c r="Q19" s="5">
        <v>381202</v>
      </c>
      <c r="R19" s="5">
        <v>42063</v>
      </c>
      <c r="S19" s="5">
        <f t="shared" si="0"/>
        <v>1800000</v>
      </c>
      <c r="T19" s="5">
        <f t="shared" si="1"/>
        <v>1800000</v>
      </c>
      <c r="U19" s="5">
        <f t="shared" si="1"/>
        <v>1793063</v>
      </c>
      <c r="V19" s="130">
        <f t="shared" si="2"/>
        <v>242850</v>
      </c>
      <c r="W19" s="127"/>
      <c r="X19" s="127"/>
      <c r="Y19" s="127"/>
      <c r="Z19" s="127"/>
    </row>
    <row r="20" spans="1:26" ht="15.75" hidden="1">
      <c r="A20" s="7" t="s">
        <v>436</v>
      </c>
      <c r="B20" s="97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f t="shared" si="0"/>
        <v>0</v>
      </c>
      <c r="T20" s="5">
        <f t="shared" si="1"/>
        <v>0</v>
      </c>
      <c r="U20" s="5">
        <f t="shared" si="1"/>
        <v>0</v>
      </c>
      <c r="V20" s="130">
        <f t="shared" si="2"/>
        <v>0</v>
      </c>
      <c r="W20" s="127"/>
      <c r="X20" s="127"/>
      <c r="Y20" s="127"/>
      <c r="Z20" s="127"/>
    </row>
    <row r="21" spans="1:26" ht="15.75">
      <c r="A21" s="7" t="s">
        <v>234</v>
      </c>
      <c r="B21" s="97">
        <v>2</v>
      </c>
      <c r="C21" s="5"/>
      <c r="D21" s="5"/>
      <c r="E21" s="5"/>
      <c r="F21" s="5"/>
      <c r="G21" s="5"/>
      <c r="H21" s="5"/>
      <c r="I21" s="5"/>
      <c r="J21" s="5"/>
      <c r="K21" s="5">
        <v>500000</v>
      </c>
      <c r="L21" s="5">
        <v>500000</v>
      </c>
      <c r="M21" s="5">
        <v>500000</v>
      </c>
      <c r="N21" s="5"/>
      <c r="O21" s="5">
        <v>135000</v>
      </c>
      <c r="P21" s="5">
        <v>135000</v>
      </c>
      <c r="Q21" s="5">
        <v>135000</v>
      </c>
      <c r="R21" s="5"/>
      <c r="S21" s="5">
        <f t="shared" si="0"/>
        <v>635000</v>
      </c>
      <c r="T21" s="5">
        <f t="shared" si="1"/>
        <v>635000</v>
      </c>
      <c r="U21" s="5">
        <f t="shared" si="1"/>
        <v>635000</v>
      </c>
      <c r="V21" s="130">
        <f t="shared" si="2"/>
        <v>0</v>
      </c>
      <c r="W21" s="127"/>
      <c r="X21" s="127"/>
      <c r="Y21" s="127"/>
      <c r="Z21" s="127"/>
    </row>
    <row r="22" spans="1:26" s="3" customFormat="1" ht="31.5">
      <c r="A22" s="7" t="s">
        <v>235</v>
      </c>
      <c r="B22" s="97">
        <v>2</v>
      </c>
      <c r="C22" s="5"/>
      <c r="D22" s="5"/>
      <c r="E22" s="5"/>
      <c r="F22" s="5"/>
      <c r="G22" s="5"/>
      <c r="H22" s="5"/>
      <c r="I22" s="5"/>
      <c r="J22" s="5"/>
      <c r="K22" s="5">
        <v>30000</v>
      </c>
      <c r="L22" s="5">
        <v>30000</v>
      </c>
      <c r="M22" s="5">
        <v>30000</v>
      </c>
      <c r="N22" s="5">
        <v>3209</v>
      </c>
      <c r="O22" s="5">
        <v>8100</v>
      </c>
      <c r="P22" s="5">
        <v>8100</v>
      </c>
      <c r="Q22" s="5">
        <v>8100</v>
      </c>
      <c r="R22" s="5">
        <v>866</v>
      </c>
      <c r="S22" s="5">
        <f t="shared" si="0"/>
        <v>38100</v>
      </c>
      <c r="T22" s="5">
        <f t="shared" si="1"/>
        <v>38100</v>
      </c>
      <c r="U22" s="5">
        <f t="shared" si="1"/>
        <v>38100</v>
      </c>
      <c r="V22" s="130">
        <f t="shared" si="2"/>
        <v>4075</v>
      </c>
      <c r="W22" s="127"/>
      <c r="X22" s="127"/>
      <c r="Y22" s="127"/>
      <c r="Z22" s="127"/>
    </row>
    <row r="23" spans="1:26" s="3" customFormat="1" ht="15.75" hidden="1">
      <c r="A23" s="7" t="s">
        <v>236</v>
      </c>
      <c r="B23" s="97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0"/>
        <v>0</v>
      </c>
      <c r="T23" s="5">
        <f t="shared" si="1"/>
        <v>0</v>
      </c>
      <c r="U23" s="5">
        <f t="shared" si="1"/>
        <v>0</v>
      </c>
      <c r="V23" s="130">
        <f t="shared" si="2"/>
        <v>0</v>
      </c>
      <c r="W23" s="127"/>
      <c r="X23" s="127"/>
      <c r="Y23" s="127"/>
      <c r="Z23" s="127"/>
    </row>
    <row r="24" spans="1:26" ht="15.75">
      <c r="A24" s="7" t="s">
        <v>237</v>
      </c>
      <c r="B24" s="97">
        <v>2</v>
      </c>
      <c r="C24" s="5"/>
      <c r="D24" s="5"/>
      <c r="E24" s="5"/>
      <c r="F24" s="5"/>
      <c r="G24" s="5"/>
      <c r="H24" s="5"/>
      <c r="I24" s="5"/>
      <c r="J24" s="5"/>
      <c r="K24" s="5">
        <v>5000</v>
      </c>
      <c r="L24" s="5">
        <v>5000</v>
      </c>
      <c r="M24" s="5">
        <v>5000</v>
      </c>
      <c r="N24" s="5"/>
      <c r="O24" s="5">
        <v>1350</v>
      </c>
      <c r="P24" s="5">
        <v>1350</v>
      </c>
      <c r="Q24" s="5">
        <v>1350</v>
      </c>
      <c r="R24" s="5"/>
      <c r="S24" s="5">
        <f t="shared" si="0"/>
        <v>6350</v>
      </c>
      <c r="T24" s="5">
        <f t="shared" si="1"/>
        <v>6350</v>
      </c>
      <c r="U24" s="5">
        <f t="shared" si="1"/>
        <v>6350</v>
      </c>
      <c r="V24" s="130">
        <f t="shared" si="2"/>
        <v>0</v>
      </c>
      <c r="W24" s="127"/>
      <c r="X24" s="127"/>
      <c r="Y24" s="127"/>
      <c r="Z24" s="127"/>
    </row>
    <row r="25" spans="1:26" ht="15.75">
      <c r="A25" s="7" t="s">
        <v>238</v>
      </c>
      <c r="B25" s="97">
        <v>2</v>
      </c>
      <c r="C25" s="5"/>
      <c r="D25" s="5"/>
      <c r="E25" s="5"/>
      <c r="F25" s="5"/>
      <c r="G25" s="5"/>
      <c r="H25" s="5"/>
      <c r="I25" s="5"/>
      <c r="J25" s="5"/>
      <c r="K25" s="5">
        <v>400000</v>
      </c>
      <c r="L25" s="5">
        <v>400000</v>
      </c>
      <c r="M25" s="5">
        <v>400000</v>
      </c>
      <c r="N25" s="5">
        <v>329599</v>
      </c>
      <c r="O25" s="5">
        <v>108000</v>
      </c>
      <c r="P25" s="5">
        <v>108000</v>
      </c>
      <c r="Q25" s="5">
        <v>108000</v>
      </c>
      <c r="R25" s="5">
        <v>82935</v>
      </c>
      <c r="S25" s="5">
        <f t="shared" si="0"/>
        <v>508000</v>
      </c>
      <c r="T25" s="5">
        <f t="shared" si="1"/>
        <v>508000</v>
      </c>
      <c r="U25" s="5">
        <f t="shared" si="1"/>
        <v>508000</v>
      </c>
      <c r="V25" s="134">
        <f t="shared" si="2"/>
        <v>412534</v>
      </c>
      <c r="W25" s="127"/>
      <c r="X25" s="127"/>
      <c r="Y25" s="127"/>
      <c r="Z25" s="127"/>
    </row>
    <row r="26" spans="1:26" s="3" customFormat="1" ht="15.75">
      <c r="A26" s="7" t="s">
        <v>239</v>
      </c>
      <c r="B26" s="97">
        <v>2</v>
      </c>
      <c r="C26" s="5">
        <v>734000</v>
      </c>
      <c r="D26" s="5">
        <v>734000</v>
      </c>
      <c r="E26" s="5">
        <v>795476</v>
      </c>
      <c r="F26" s="5">
        <v>795476</v>
      </c>
      <c r="G26" s="5">
        <v>200964</v>
      </c>
      <c r="H26" s="5">
        <v>200964</v>
      </c>
      <c r="I26" s="5">
        <v>214779</v>
      </c>
      <c r="J26" s="5">
        <v>214779</v>
      </c>
      <c r="K26" s="5">
        <v>500000</v>
      </c>
      <c r="L26" s="5">
        <v>500000</v>
      </c>
      <c r="M26" s="5">
        <v>500000</v>
      </c>
      <c r="N26" s="5">
        <v>442943</v>
      </c>
      <c r="O26" s="5">
        <v>135000</v>
      </c>
      <c r="P26" s="5">
        <v>135000</v>
      </c>
      <c r="Q26" s="5">
        <v>135000</v>
      </c>
      <c r="R26" s="5">
        <v>116356</v>
      </c>
      <c r="S26" s="5">
        <f t="shared" si="0"/>
        <v>1569964</v>
      </c>
      <c r="T26" s="5">
        <f t="shared" si="1"/>
        <v>1569964</v>
      </c>
      <c r="U26" s="5">
        <f t="shared" si="1"/>
        <v>1645255</v>
      </c>
      <c r="V26" s="134">
        <f t="shared" si="2"/>
        <v>1569554</v>
      </c>
      <c r="W26" s="127"/>
      <c r="X26" s="127"/>
      <c r="Y26" s="127"/>
      <c r="Z26" s="127"/>
    </row>
    <row r="27" spans="1:26" s="3" customFormat="1" ht="15.75">
      <c r="A27" s="7" t="s">
        <v>477</v>
      </c>
      <c r="B27" s="97">
        <v>2</v>
      </c>
      <c r="C27" s="5"/>
      <c r="D27" s="5"/>
      <c r="E27" s="5"/>
      <c r="F27" s="5"/>
      <c r="G27" s="5"/>
      <c r="H27" s="5"/>
      <c r="I27" s="5"/>
      <c r="J27" s="5"/>
      <c r="K27" s="5">
        <v>12000</v>
      </c>
      <c r="L27" s="5">
        <v>12000</v>
      </c>
      <c r="M27" s="5">
        <v>12000</v>
      </c>
      <c r="N27" s="5"/>
      <c r="O27" s="5"/>
      <c r="P27" s="5"/>
      <c r="Q27" s="5"/>
      <c r="R27" s="5"/>
      <c r="S27" s="5">
        <f t="shared" si="0"/>
        <v>12000</v>
      </c>
      <c r="T27" s="5">
        <f t="shared" si="1"/>
        <v>12000</v>
      </c>
      <c r="U27" s="5">
        <f t="shared" si="1"/>
        <v>12000</v>
      </c>
      <c r="V27" s="130">
        <f t="shared" si="2"/>
        <v>0</v>
      </c>
      <c r="W27" s="127"/>
      <c r="X27" s="127"/>
      <c r="Y27" s="127"/>
      <c r="Z27" s="127"/>
    </row>
    <row r="28" spans="1:26" s="3" customFormat="1" ht="15.75">
      <c r="A28" s="7" t="s">
        <v>240</v>
      </c>
      <c r="B28" s="97">
        <v>2</v>
      </c>
      <c r="C28" s="5"/>
      <c r="D28" s="5"/>
      <c r="E28" s="5"/>
      <c r="F28" s="5"/>
      <c r="G28" s="5"/>
      <c r="H28" s="5"/>
      <c r="I28" s="5"/>
      <c r="J28" s="5"/>
      <c r="K28" s="5">
        <v>20000</v>
      </c>
      <c r="L28" s="5">
        <v>20000</v>
      </c>
      <c r="M28" s="5">
        <v>20000</v>
      </c>
      <c r="N28" s="5"/>
      <c r="O28" s="5">
        <v>5400</v>
      </c>
      <c r="P28" s="5">
        <v>5400</v>
      </c>
      <c r="Q28" s="5">
        <v>5400</v>
      </c>
      <c r="R28" s="5"/>
      <c r="S28" s="5">
        <f t="shared" si="0"/>
        <v>25400</v>
      </c>
      <c r="T28" s="5">
        <f t="shared" si="1"/>
        <v>25400</v>
      </c>
      <c r="U28" s="5">
        <f t="shared" si="1"/>
        <v>25400</v>
      </c>
      <c r="V28" s="130">
        <f t="shared" si="2"/>
        <v>0</v>
      </c>
      <c r="W28" s="127"/>
      <c r="X28" s="127"/>
      <c r="Y28" s="127"/>
      <c r="Z28" s="127"/>
    </row>
    <row r="29" spans="1:26" ht="15.75" hidden="1">
      <c r="A29" s="7" t="s">
        <v>241</v>
      </c>
      <c r="B29" s="97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>
        <f t="shared" si="0"/>
        <v>0</v>
      </c>
      <c r="T29" s="5">
        <f t="shared" si="1"/>
        <v>0</v>
      </c>
      <c r="U29" s="5">
        <f t="shared" si="1"/>
        <v>0</v>
      </c>
      <c r="V29" s="130">
        <f t="shared" si="2"/>
        <v>0</v>
      </c>
      <c r="W29" s="127"/>
      <c r="X29" s="127"/>
      <c r="Y29" s="127"/>
      <c r="Z29" s="127"/>
    </row>
    <row r="30" spans="1:26" s="3" customFormat="1" ht="31.5" hidden="1">
      <c r="A30" s="7" t="s">
        <v>242</v>
      </c>
      <c r="B30" s="97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f t="shared" si="0"/>
        <v>0</v>
      </c>
      <c r="T30" s="5">
        <f t="shared" si="1"/>
        <v>0</v>
      </c>
      <c r="U30" s="5">
        <f t="shared" si="1"/>
        <v>0</v>
      </c>
      <c r="V30" s="130">
        <f t="shared" si="2"/>
        <v>0</v>
      </c>
      <c r="W30" s="127"/>
      <c r="X30" s="127"/>
      <c r="Y30" s="127"/>
      <c r="Z30" s="127"/>
    </row>
    <row r="31" spans="1:26" s="3" customFormat="1" ht="15.75" hidden="1">
      <c r="A31" s="7" t="s">
        <v>243</v>
      </c>
      <c r="B31" s="97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>
        <f t="shared" si="0"/>
        <v>0</v>
      </c>
      <c r="T31" s="5">
        <f t="shared" si="1"/>
        <v>0</v>
      </c>
      <c r="U31" s="5">
        <f t="shared" si="1"/>
        <v>0</v>
      </c>
      <c r="V31" s="130">
        <f t="shared" si="2"/>
        <v>0</v>
      </c>
      <c r="W31" s="127"/>
      <c r="X31" s="127"/>
      <c r="Y31" s="127"/>
      <c r="Z31" s="127"/>
    </row>
    <row r="32" spans="1:26" s="3" customFormat="1" ht="15.75">
      <c r="A32" s="7" t="s">
        <v>244</v>
      </c>
      <c r="B32" s="97">
        <v>2</v>
      </c>
      <c r="C32" s="5"/>
      <c r="D32" s="5"/>
      <c r="E32" s="5"/>
      <c r="F32" s="5"/>
      <c r="G32" s="5"/>
      <c r="H32" s="5"/>
      <c r="I32" s="5"/>
      <c r="J32" s="5"/>
      <c r="K32" s="5">
        <v>10000</v>
      </c>
      <c r="L32" s="5">
        <v>10000</v>
      </c>
      <c r="M32" s="5">
        <v>10000</v>
      </c>
      <c r="N32" s="5">
        <v>3420</v>
      </c>
      <c r="O32" s="5"/>
      <c r="P32" s="5"/>
      <c r="Q32" s="5"/>
      <c r="R32" s="5"/>
      <c r="S32" s="5">
        <f t="shared" si="0"/>
        <v>10000</v>
      </c>
      <c r="T32" s="5">
        <f t="shared" si="1"/>
        <v>10000</v>
      </c>
      <c r="U32" s="5">
        <f t="shared" si="1"/>
        <v>10000</v>
      </c>
      <c r="V32" s="134">
        <f t="shared" si="2"/>
        <v>3420</v>
      </c>
      <c r="W32" s="127"/>
      <c r="X32" s="127"/>
      <c r="Y32" s="127"/>
      <c r="Z32" s="127"/>
    </row>
    <row r="33" spans="1:26" s="3" customFormat="1" ht="15.75" hidden="1">
      <c r="A33" s="7" t="s">
        <v>245</v>
      </c>
      <c r="B33" s="97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>
        <f t="shared" si="0"/>
        <v>0</v>
      </c>
      <c r="T33" s="5">
        <f t="shared" si="1"/>
        <v>0</v>
      </c>
      <c r="U33" s="5">
        <f t="shared" si="1"/>
        <v>0</v>
      </c>
      <c r="V33" s="130">
        <f t="shared" si="2"/>
        <v>0</v>
      </c>
      <c r="W33" s="127"/>
      <c r="X33" s="127"/>
      <c r="Y33" s="127"/>
      <c r="Z33" s="127"/>
    </row>
    <row r="34" spans="1:26" s="3" customFormat="1" ht="31.5" hidden="1">
      <c r="A34" s="7" t="s">
        <v>246</v>
      </c>
      <c r="B34" s="97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f t="shared" si="0"/>
        <v>0</v>
      </c>
      <c r="T34" s="5">
        <f t="shared" si="1"/>
        <v>0</v>
      </c>
      <c r="U34" s="5">
        <f t="shared" si="1"/>
        <v>0</v>
      </c>
      <c r="V34" s="130">
        <f t="shared" si="2"/>
        <v>0</v>
      </c>
      <c r="W34" s="127"/>
      <c r="X34" s="127"/>
      <c r="Y34" s="127"/>
      <c r="Z34" s="127"/>
    </row>
    <row r="35" spans="1:26" s="3" customFormat="1" ht="31.5" hidden="1">
      <c r="A35" s="7" t="s">
        <v>247</v>
      </c>
      <c r="B35" s="97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f t="shared" si="0"/>
        <v>0</v>
      </c>
      <c r="T35" s="5">
        <f t="shared" si="1"/>
        <v>0</v>
      </c>
      <c r="U35" s="5">
        <f t="shared" si="1"/>
        <v>0</v>
      </c>
      <c r="V35" s="130">
        <f t="shared" si="2"/>
        <v>0</v>
      </c>
      <c r="W35" s="127"/>
      <c r="X35" s="127"/>
      <c r="Y35" s="127"/>
      <c r="Z35" s="127"/>
    </row>
    <row r="36" spans="1:26" s="3" customFormat="1" ht="15.75" hidden="1">
      <c r="A36" s="7" t="s">
        <v>468</v>
      </c>
      <c r="B36" s="97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f t="shared" si="0"/>
        <v>0</v>
      </c>
      <c r="T36" s="5">
        <f t="shared" si="1"/>
        <v>0</v>
      </c>
      <c r="U36" s="5">
        <f t="shared" si="1"/>
        <v>0</v>
      </c>
      <c r="V36" s="130">
        <f t="shared" si="2"/>
        <v>0</v>
      </c>
      <c r="W36" s="127"/>
      <c r="X36" s="127"/>
      <c r="Y36" s="127"/>
      <c r="Z36" s="127"/>
    </row>
    <row r="37" spans="1:26" s="3" customFormat="1" ht="15.75" hidden="1">
      <c r="A37" s="7" t="s">
        <v>248</v>
      </c>
      <c r="B37" s="97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>
        <f t="shared" si="0"/>
        <v>0</v>
      </c>
      <c r="T37" s="5">
        <f t="shared" si="1"/>
        <v>0</v>
      </c>
      <c r="U37" s="5">
        <f t="shared" si="1"/>
        <v>0</v>
      </c>
      <c r="V37" s="130">
        <f t="shared" si="2"/>
        <v>0</v>
      </c>
      <c r="W37" s="127"/>
      <c r="X37" s="127"/>
      <c r="Y37" s="127"/>
      <c r="Z37" s="127"/>
    </row>
    <row r="38" spans="1:26" s="3" customFormat="1" ht="15.75">
      <c r="A38" s="7" t="s">
        <v>249</v>
      </c>
      <c r="B38" s="97">
        <v>2</v>
      </c>
      <c r="C38" s="5">
        <v>100000</v>
      </c>
      <c r="D38" s="5">
        <v>100000</v>
      </c>
      <c r="E38" s="5">
        <v>100000</v>
      </c>
      <c r="F38" s="5"/>
      <c r="G38" s="5">
        <v>27000</v>
      </c>
      <c r="H38" s="5">
        <v>27000</v>
      </c>
      <c r="I38" s="5">
        <v>27000</v>
      </c>
      <c r="J38" s="5"/>
      <c r="K38" s="5">
        <v>300000</v>
      </c>
      <c r="L38" s="5">
        <v>300000</v>
      </c>
      <c r="M38" s="5">
        <v>300000</v>
      </c>
      <c r="N38" s="5">
        <v>148376</v>
      </c>
      <c r="O38" s="5">
        <v>81000</v>
      </c>
      <c r="P38" s="5">
        <v>81000</v>
      </c>
      <c r="Q38" s="5">
        <v>81000</v>
      </c>
      <c r="R38" s="5">
        <v>40072</v>
      </c>
      <c r="S38" s="5">
        <f t="shared" si="0"/>
        <v>508000</v>
      </c>
      <c r="T38" s="5">
        <f t="shared" si="1"/>
        <v>508000</v>
      </c>
      <c r="U38" s="5">
        <f t="shared" si="1"/>
        <v>508000</v>
      </c>
      <c r="V38" s="134">
        <f t="shared" si="2"/>
        <v>188448</v>
      </c>
      <c r="W38" s="127"/>
      <c r="X38" s="127"/>
      <c r="Y38" s="127"/>
      <c r="Z38" s="127"/>
    </row>
    <row r="39" spans="1:26" s="3" customFormat="1" ht="31.5">
      <c r="A39" s="7" t="s">
        <v>250</v>
      </c>
      <c r="B39" s="97">
        <v>2</v>
      </c>
      <c r="C39" s="5">
        <v>171600</v>
      </c>
      <c r="D39" s="5">
        <v>171600</v>
      </c>
      <c r="E39" s="5">
        <v>171600</v>
      </c>
      <c r="F39" s="5">
        <v>171600</v>
      </c>
      <c r="G39" s="5">
        <v>46332</v>
      </c>
      <c r="H39" s="5">
        <v>46332</v>
      </c>
      <c r="I39" s="5">
        <v>46332</v>
      </c>
      <c r="J39" s="5">
        <v>46332</v>
      </c>
      <c r="K39" s="5">
        <v>1300000</v>
      </c>
      <c r="L39" s="5">
        <v>1583465</v>
      </c>
      <c r="M39" s="5">
        <v>1583465</v>
      </c>
      <c r="N39" s="5">
        <v>1541996</v>
      </c>
      <c r="O39" s="5">
        <v>351000</v>
      </c>
      <c r="P39" s="5">
        <v>427535</v>
      </c>
      <c r="Q39" s="5">
        <v>427535</v>
      </c>
      <c r="R39" s="5">
        <v>305680</v>
      </c>
      <c r="S39" s="5">
        <f t="shared" si="0"/>
        <v>1868932</v>
      </c>
      <c r="T39" s="5">
        <f t="shared" si="1"/>
        <v>2228932</v>
      </c>
      <c r="U39" s="5">
        <f t="shared" si="1"/>
        <v>2228932</v>
      </c>
      <c r="V39" s="130">
        <f t="shared" si="2"/>
        <v>2065608</v>
      </c>
      <c r="W39" s="127"/>
      <c r="X39" s="127"/>
      <c r="Y39" s="127"/>
      <c r="Z39" s="127"/>
    </row>
    <row r="40" spans="1:26" s="3" customFormat="1" ht="31.5" hidden="1">
      <c r="A40" s="7" t="s">
        <v>250</v>
      </c>
      <c r="B40" s="97">
        <v>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>
        <f t="shared" si="0"/>
        <v>0</v>
      </c>
      <c r="T40" s="5">
        <f t="shared" si="1"/>
        <v>0</v>
      </c>
      <c r="U40" s="5">
        <f t="shared" si="1"/>
        <v>0</v>
      </c>
      <c r="V40" s="130">
        <f t="shared" si="2"/>
        <v>0</v>
      </c>
      <c r="W40" s="127"/>
      <c r="X40" s="127"/>
      <c r="Y40" s="127"/>
      <c r="Z40" s="127"/>
    </row>
    <row r="41" spans="1:26" s="3" customFormat="1" ht="15.75">
      <c r="A41" s="7" t="s">
        <v>497</v>
      </c>
      <c r="B41" s="97">
        <v>2</v>
      </c>
      <c r="C41" s="5">
        <v>600000</v>
      </c>
      <c r="D41" s="5">
        <v>600000</v>
      </c>
      <c r="E41" s="5">
        <v>600000</v>
      </c>
      <c r="F41" s="5">
        <v>338490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>
        <f t="shared" si="0"/>
        <v>600000</v>
      </c>
      <c r="T41" s="5">
        <f t="shared" si="1"/>
        <v>600000</v>
      </c>
      <c r="U41" s="5">
        <f t="shared" si="1"/>
        <v>600000</v>
      </c>
      <c r="V41" s="130">
        <f t="shared" si="2"/>
        <v>338490</v>
      </c>
      <c r="W41" s="127"/>
      <c r="X41" s="127"/>
      <c r="Y41" s="127"/>
      <c r="Z41" s="127"/>
    </row>
    <row r="42" spans="1:26" s="3" customFormat="1" ht="31.5">
      <c r="A42" s="7" t="s">
        <v>498</v>
      </c>
      <c r="B42" s="97">
        <v>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>
        <f t="shared" si="0"/>
        <v>0</v>
      </c>
      <c r="T42" s="5">
        <f t="shared" si="1"/>
        <v>0</v>
      </c>
      <c r="U42" s="5">
        <f t="shared" si="1"/>
        <v>0</v>
      </c>
      <c r="V42" s="130">
        <f t="shared" si="2"/>
        <v>0</v>
      </c>
      <c r="W42" s="127"/>
      <c r="X42" s="127"/>
      <c r="Y42" s="127"/>
      <c r="Z42" s="127"/>
    </row>
    <row r="43" spans="1:26" ht="15.75" hidden="1">
      <c r="A43" s="7" t="s">
        <v>461</v>
      </c>
      <c r="B43" s="97">
        <v>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>
        <f t="shared" si="0"/>
        <v>0</v>
      </c>
      <c r="T43" s="5">
        <f t="shared" si="1"/>
        <v>0</v>
      </c>
      <c r="U43" s="5">
        <f t="shared" si="1"/>
        <v>0</v>
      </c>
      <c r="V43" s="130">
        <f t="shared" si="2"/>
        <v>0</v>
      </c>
      <c r="W43" s="127"/>
      <c r="X43" s="127"/>
      <c r="Y43" s="127"/>
      <c r="Z43" s="127"/>
    </row>
    <row r="44" spans="1:26" ht="15.75">
      <c r="A44" s="7" t="s">
        <v>251</v>
      </c>
      <c r="B44" s="97">
        <v>2</v>
      </c>
      <c r="C44" s="5"/>
      <c r="D44" s="5"/>
      <c r="E44" s="5"/>
      <c r="F44" s="5"/>
      <c r="G44" s="5"/>
      <c r="H44" s="5"/>
      <c r="I44" s="5"/>
      <c r="J44" s="5"/>
      <c r="K44" s="5">
        <v>498047</v>
      </c>
      <c r="L44" s="5">
        <v>410866</v>
      </c>
      <c r="M44" s="5">
        <v>410866</v>
      </c>
      <c r="N44" s="5">
        <v>333379</v>
      </c>
      <c r="O44" s="5">
        <v>134473</v>
      </c>
      <c r="P44" s="5">
        <v>110934</v>
      </c>
      <c r="Q44" s="5">
        <v>110934</v>
      </c>
      <c r="R44" s="5">
        <v>90015</v>
      </c>
      <c r="S44" s="5">
        <f t="shared" si="0"/>
        <v>632520</v>
      </c>
      <c r="T44" s="5">
        <f t="shared" si="1"/>
        <v>521800</v>
      </c>
      <c r="U44" s="5">
        <f t="shared" si="1"/>
        <v>521800</v>
      </c>
      <c r="V44" s="134">
        <f t="shared" si="2"/>
        <v>423394</v>
      </c>
      <c r="W44" s="127"/>
      <c r="X44" s="127"/>
      <c r="Y44" s="127"/>
      <c r="Z44" s="127"/>
    </row>
    <row r="45" spans="1:26" s="3" customFormat="1" ht="15.75">
      <c r="A45" s="7" t="s">
        <v>131</v>
      </c>
      <c r="B45" s="97"/>
      <c r="C45" s="5"/>
      <c r="D45" s="5"/>
      <c r="E45" s="5"/>
      <c r="F45" s="5"/>
      <c r="G45" s="5"/>
      <c r="H45" s="5"/>
      <c r="I45" s="5"/>
      <c r="J45" s="5"/>
      <c r="K45" s="5">
        <f>SUM(K46:K48)</f>
        <v>1612000</v>
      </c>
      <c r="L45" s="5">
        <f>SUM(L46:L48)</f>
        <v>1664996</v>
      </c>
      <c r="M45" s="5">
        <f>SUM(M46:M48)</f>
        <v>1663521</v>
      </c>
      <c r="N45" s="5">
        <f>SUM(N46:N48)</f>
        <v>744168</v>
      </c>
      <c r="O45" s="5"/>
      <c r="P45" s="5"/>
      <c r="Q45" s="5"/>
      <c r="R45" s="5"/>
      <c r="S45" s="5">
        <f t="shared" si="0"/>
        <v>1612000</v>
      </c>
      <c r="T45" s="5">
        <f t="shared" si="1"/>
        <v>1664996</v>
      </c>
      <c r="U45" s="5">
        <f t="shared" si="1"/>
        <v>1663521</v>
      </c>
      <c r="V45" s="130">
        <f t="shared" si="2"/>
        <v>744168</v>
      </c>
      <c r="W45" s="127"/>
      <c r="X45" s="127"/>
      <c r="Y45" s="127"/>
      <c r="Z45" s="127"/>
    </row>
    <row r="46" spans="1:26" s="3" customFormat="1" ht="15.75">
      <c r="A46" s="85" t="s">
        <v>375</v>
      </c>
      <c r="B46" s="97">
        <v>1</v>
      </c>
      <c r="C46" s="5"/>
      <c r="D46" s="5"/>
      <c r="E46" s="5"/>
      <c r="F46" s="5"/>
      <c r="G46" s="5"/>
      <c r="H46" s="5"/>
      <c r="I46" s="5"/>
      <c r="J46" s="5"/>
      <c r="K46" s="5">
        <f>SUMIF($B$6:$B$45,"1",O$6:O$45)</f>
        <v>0</v>
      </c>
      <c r="L46" s="5">
        <f>SUMIF($B$6:$B$45,"1",P$6:P$45)</f>
        <v>0</v>
      </c>
      <c r="M46" s="5">
        <f>SUMIF($B$6:$B$45,"1",Q$6:Q$45)</f>
        <v>0</v>
      </c>
      <c r="N46" s="5">
        <f>SUMIF($B$6:$B$45,"1",R$6:R$45)</f>
        <v>0</v>
      </c>
      <c r="O46" s="5"/>
      <c r="P46" s="5"/>
      <c r="Q46" s="5"/>
      <c r="R46" s="5"/>
      <c r="S46" s="5">
        <f t="shared" si="0"/>
        <v>0</v>
      </c>
      <c r="T46" s="5">
        <f t="shared" si="1"/>
        <v>0</v>
      </c>
      <c r="U46" s="5">
        <f t="shared" si="1"/>
        <v>0</v>
      </c>
      <c r="V46" s="130">
        <f t="shared" si="2"/>
        <v>0</v>
      </c>
      <c r="W46" s="127"/>
      <c r="X46" s="127"/>
      <c r="Y46" s="127"/>
      <c r="Z46" s="127"/>
    </row>
    <row r="47" spans="1:26" s="3" customFormat="1" ht="15.75">
      <c r="A47" s="85" t="s">
        <v>218</v>
      </c>
      <c r="B47" s="97">
        <v>2</v>
      </c>
      <c r="C47" s="5"/>
      <c r="D47" s="5"/>
      <c r="E47" s="5"/>
      <c r="F47" s="5"/>
      <c r="G47" s="5"/>
      <c r="H47" s="5"/>
      <c r="I47" s="5"/>
      <c r="J47" s="5"/>
      <c r="K47" s="5">
        <f>SUMIF($B$6:$B$45,"2",O$6:O$45)</f>
        <v>1612000</v>
      </c>
      <c r="L47" s="5">
        <f>SUMIF($B$6:$B$45,"2",P$6:P$45)</f>
        <v>1664996</v>
      </c>
      <c r="M47" s="5">
        <f>SUMIF($B$6:$B$45,"2",Q$6:Q$45)</f>
        <v>1663521</v>
      </c>
      <c r="N47" s="5">
        <f>SUMIF($B$6:$B$45,"2",R$6:R$45)</f>
        <v>744168</v>
      </c>
      <c r="O47" s="5"/>
      <c r="P47" s="5"/>
      <c r="Q47" s="5"/>
      <c r="R47" s="5"/>
      <c r="S47" s="5">
        <f t="shared" si="0"/>
        <v>1612000</v>
      </c>
      <c r="T47" s="5">
        <f t="shared" si="1"/>
        <v>1664996</v>
      </c>
      <c r="U47" s="5">
        <f t="shared" si="1"/>
        <v>1663521</v>
      </c>
      <c r="V47" s="130">
        <f t="shared" si="2"/>
        <v>744168</v>
      </c>
      <c r="W47" s="127"/>
      <c r="X47" s="127"/>
      <c r="Y47" s="127"/>
      <c r="Z47" s="127"/>
    </row>
    <row r="48" spans="1:26" s="3" customFormat="1" ht="15.75">
      <c r="A48" s="85" t="s">
        <v>110</v>
      </c>
      <c r="B48" s="97">
        <v>3</v>
      </c>
      <c r="C48" s="5"/>
      <c r="D48" s="5"/>
      <c r="E48" s="5"/>
      <c r="F48" s="5"/>
      <c r="G48" s="5"/>
      <c r="H48" s="5"/>
      <c r="I48" s="5"/>
      <c r="J48" s="5"/>
      <c r="K48" s="5">
        <f>SUMIF($B$6:$B$45,"3",O$6:O$45)</f>
        <v>0</v>
      </c>
      <c r="L48" s="5">
        <f>SUMIF($B$6:$B$45,"3",P$6:P$45)</f>
        <v>0</v>
      </c>
      <c r="M48" s="5">
        <f>SUMIF($B$6:$B$45,"3",Q$6:Q$45)</f>
        <v>0</v>
      </c>
      <c r="N48" s="5">
        <f>SUMIF($B$6:$B$45,"3",R$6:R$45)</f>
        <v>0</v>
      </c>
      <c r="O48" s="5"/>
      <c r="P48" s="5"/>
      <c r="Q48" s="5"/>
      <c r="R48" s="5"/>
      <c r="S48" s="5">
        <f t="shared" si="0"/>
        <v>0</v>
      </c>
      <c r="T48" s="5">
        <f t="shared" si="1"/>
        <v>0</v>
      </c>
      <c r="U48" s="5">
        <f t="shared" si="1"/>
        <v>0</v>
      </c>
      <c r="V48" s="130">
        <f t="shared" si="2"/>
        <v>0</v>
      </c>
      <c r="W48" s="127"/>
      <c r="X48" s="127"/>
      <c r="Y48" s="127"/>
      <c r="Z48" s="127"/>
    </row>
    <row r="49" spans="1:26" s="3" customFormat="1" ht="15.75">
      <c r="A49" s="8" t="s">
        <v>381</v>
      </c>
      <c r="B49" s="97"/>
      <c r="C49" s="13">
        <f aca="true" t="shared" si="3" ref="C49:O49">SUM(C50:C52)</f>
        <v>4910014</v>
      </c>
      <c r="D49" s="13">
        <f t="shared" si="3"/>
        <v>4910014</v>
      </c>
      <c r="E49" s="13">
        <f>SUM(E50:E52)</f>
        <v>4910014</v>
      </c>
      <c r="F49" s="13">
        <f>SUM(F50:F52)</f>
        <v>3562174</v>
      </c>
      <c r="G49" s="13">
        <f t="shared" si="3"/>
        <v>1050341</v>
      </c>
      <c r="H49" s="13">
        <f t="shared" si="3"/>
        <v>1050341</v>
      </c>
      <c r="I49" s="13">
        <f>SUM(I50:I52)</f>
        <v>1050341</v>
      </c>
      <c r="J49" s="13">
        <f>SUM(J50:J52)</f>
        <v>826426</v>
      </c>
      <c r="K49" s="13">
        <f t="shared" si="3"/>
        <v>7604370</v>
      </c>
      <c r="L49" s="13">
        <f>SUM(L50:L52)</f>
        <v>7853650</v>
      </c>
      <c r="M49" s="13">
        <f>SUM(M50:M52)</f>
        <v>7846713</v>
      </c>
      <c r="N49" s="13">
        <f>SUM(N50:N52)</f>
        <v>4301295</v>
      </c>
      <c r="O49" s="13">
        <f t="shared" si="3"/>
        <v>0</v>
      </c>
      <c r="P49" s="13">
        <f>SUM(P50:P52)</f>
        <v>0</v>
      </c>
      <c r="Q49" s="13">
        <f>SUM(Q50:Q52)</f>
        <v>0</v>
      </c>
      <c r="R49" s="13">
        <f>SUM(R50:R52)</f>
        <v>0</v>
      </c>
      <c r="S49" s="13">
        <f t="shared" si="0"/>
        <v>13564725</v>
      </c>
      <c r="T49" s="13">
        <f t="shared" si="1"/>
        <v>13814005</v>
      </c>
      <c r="U49" s="13">
        <f t="shared" si="1"/>
        <v>13807068</v>
      </c>
      <c r="V49" s="131">
        <f t="shared" si="2"/>
        <v>8689895</v>
      </c>
      <c r="W49" s="127"/>
      <c r="X49" s="127"/>
      <c r="Y49" s="127"/>
      <c r="Z49" s="127"/>
    </row>
    <row r="50" spans="1:26" s="3" customFormat="1" ht="15.75">
      <c r="A50" s="85" t="s">
        <v>375</v>
      </c>
      <c r="B50" s="97">
        <v>1</v>
      </c>
      <c r="C50" s="80">
        <f aca="true" t="shared" si="4" ref="C50:N50">SUMIF($B$6:$B$49,"1",C$6:C$49)</f>
        <v>0</v>
      </c>
      <c r="D50" s="80">
        <f t="shared" si="4"/>
        <v>0</v>
      </c>
      <c r="E50" s="80">
        <f t="shared" si="4"/>
        <v>0</v>
      </c>
      <c r="F50" s="80">
        <f t="shared" si="4"/>
        <v>0</v>
      </c>
      <c r="G50" s="80">
        <f t="shared" si="4"/>
        <v>0</v>
      </c>
      <c r="H50" s="80">
        <f t="shared" si="4"/>
        <v>0</v>
      </c>
      <c r="I50" s="80">
        <f t="shared" si="4"/>
        <v>0</v>
      </c>
      <c r="J50" s="80">
        <f t="shared" si="4"/>
        <v>0</v>
      </c>
      <c r="K50" s="80">
        <f t="shared" si="4"/>
        <v>0</v>
      </c>
      <c r="L50" s="80">
        <f t="shared" si="4"/>
        <v>0</v>
      </c>
      <c r="M50" s="80">
        <f t="shared" si="4"/>
        <v>0</v>
      </c>
      <c r="N50" s="80">
        <f t="shared" si="4"/>
        <v>0</v>
      </c>
      <c r="O50" s="5"/>
      <c r="P50" s="5"/>
      <c r="Q50" s="5"/>
      <c r="R50" s="5"/>
      <c r="S50" s="5">
        <f t="shared" si="0"/>
        <v>0</v>
      </c>
      <c r="T50" s="5">
        <f t="shared" si="1"/>
        <v>0</v>
      </c>
      <c r="U50" s="5">
        <f t="shared" si="1"/>
        <v>0</v>
      </c>
      <c r="V50" s="130">
        <f t="shared" si="2"/>
        <v>0</v>
      </c>
      <c r="W50" s="127"/>
      <c r="X50" s="127"/>
      <c r="Y50" s="127"/>
      <c r="Z50" s="127"/>
    </row>
    <row r="51" spans="1:26" s="3" customFormat="1" ht="15.75">
      <c r="A51" s="85" t="s">
        <v>218</v>
      </c>
      <c r="B51" s="97">
        <v>2</v>
      </c>
      <c r="C51" s="80">
        <f aca="true" t="shared" si="5" ref="C51:N51">SUMIF($B$6:$B$49,"2",C$6:C$49)</f>
        <v>4596014</v>
      </c>
      <c r="D51" s="80">
        <f t="shared" si="5"/>
        <v>4596014</v>
      </c>
      <c r="E51" s="80">
        <f t="shared" si="5"/>
        <v>4596014</v>
      </c>
      <c r="F51" s="80">
        <f t="shared" si="5"/>
        <v>3255322</v>
      </c>
      <c r="G51" s="80">
        <f t="shared" si="5"/>
        <v>953476</v>
      </c>
      <c r="H51" s="80">
        <f t="shared" si="5"/>
        <v>953476</v>
      </c>
      <c r="I51" s="80">
        <f t="shared" si="5"/>
        <v>953476</v>
      </c>
      <c r="J51" s="80">
        <f t="shared" si="5"/>
        <v>751228</v>
      </c>
      <c r="K51" s="80">
        <f t="shared" si="5"/>
        <v>7604370</v>
      </c>
      <c r="L51" s="80">
        <f t="shared" si="5"/>
        <v>7853650</v>
      </c>
      <c r="M51" s="80">
        <f t="shared" si="5"/>
        <v>7846713</v>
      </c>
      <c r="N51" s="80">
        <f t="shared" si="5"/>
        <v>4301295</v>
      </c>
      <c r="O51" s="5"/>
      <c r="P51" s="5"/>
      <c r="Q51" s="5"/>
      <c r="R51" s="5"/>
      <c r="S51" s="5">
        <f t="shared" si="0"/>
        <v>13153860</v>
      </c>
      <c r="T51" s="5">
        <f t="shared" si="1"/>
        <v>13403140</v>
      </c>
      <c r="U51" s="5">
        <f t="shared" si="1"/>
        <v>13396203</v>
      </c>
      <c r="V51" s="130">
        <f t="shared" si="2"/>
        <v>8307845</v>
      </c>
      <c r="W51" s="127"/>
      <c r="X51" s="127"/>
      <c r="Y51" s="127"/>
      <c r="Z51" s="127"/>
    </row>
    <row r="52" spans="1:26" s="3" customFormat="1" ht="15.75">
      <c r="A52" s="85" t="s">
        <v>110</v>
      </c>
      <c r="B52" s="97">
        <v>3</v>
      </c>
      <c r="C52" s="80">
        <f aca="true" t="shared" si="6" ref="C52:N52">SUMIF($B$6:$B$49,"3",C$6:C$49)</f>
        <v>314000</v>
      </c>
      <c r="D52" s="80">
        <f t="shared" si="6"/>
        <v>314000</v>
      </c>
      <c r="E52" s="80">
        <f t="shared" si="6"/>
        <v>314000</v>
      </c>
      <c r="F52" s="80">
        <f t="shared" si="6"/>
        <v>306852</v>
      </c>
      <c r="G52" s="80">
        <f t="shared" si="6"/>
        <v>96865</v>
      </c>
      <c r="H52" s="80">
        <f t="shared" si="6"/>
        <v>96865</v>
      </c>
      <c r="I52" s="80">
        <f t="shared" si="6"/>
        <v>96865</v>
      </c>
      <c r="J52" s="80">
        <f t="shared" si="6"/>
        <v>75198</v>
      </c>
      <c r="K52" s="80">
        <f t="shared" si="6"/>
        <v>0</v>
      </c>
      <c r="L52" s="80">
        <f t="shared" si="6"/>
        <v>0</v>
      </c>
      <c r="M52" s="80">
        <f t="shared" si="6"/>
        <v>0</v>
      </c>
      <c r="N52" s="80">
        <f t="shared" si="6"/>
        <v>0</v>
      </c>
      <c r="O52" s="5"/>
      <c r="P52" s="5"/>
      <c r="Q52" s="5"/>
      <c r="R52" s="5"/>
      <c r="S52" s="5">
        <f t="shared" si="0"/>
        <v>410865</v>
      </c>
      <c r="T52" s="5">
        <f t="shared" si="1"/>
        <v>410865</v>
      </c>
      <c r="U52" s="5">
        <f t="shared" si="1"/>
        <v>410865</v>
      </c>
      <c r="V52" s="130">
        <f t="shared" si="2"/>
        <v>382050</v>
      </c>
      <c r="W52" s="127"/>
      <c r="X52" s="127"/>
      <c r="Y52" s="127"/>
      <c r="Z52" s="127"/>
    </row>
  </sheetData>
  <sheetProtection/>
  <mergeCells count="9">
    <mergeCell ref="A1:S1"/>
    <mergeCell ref="A2:S2"/>
    <mergeCell ref="A4:A5"/>
    <mergeCell ref="B4:B5"/>
    <mergeCell ref="C4:F4"/>
    <mergeCell ref="G4:J4"/>
    <mergeCell ref="K4:N4"/>
    <mergeCell ref="O4:R4"/>
    <mergeCell ref="S4:U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9" scale="52" r:id="rId1"/>
  <headerFoot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S70"/>
  <sheetViews>
    <sheetView zoomScale="115" zoomScaleNormal="115" zoomScalePageLayoutView="0" workbookViewId="0" topLeftCell="A1">
      <selection activeCell="A2" sqref="A2:O2"/>
    </sheetView>
  </sheetViews>
  <sheetFormatPr defaultColWidth="9.140625" defaultRowHeight="15"/>
  <cols>
    <col min="1" max="1" width="5.7109375" style="15" customWidth="1"/>
    <col min="2" max="2" width="35.421875" style="15" customWidth="1"/>
    <col min="3" max="3" width="5.7109375" style="15" customWidth="1"/>
    <col min="4" max="4" width="10.140625" style="15" customWidth="1"/>
    <col min="5" max="5" width="10.57421875" style="15" hidden="1" customWidth="1"/>
    <col min="6" max="6" width="10.57421875" style="15" customWidth="1"/>
    <col min="7" max="7" width="10.28125" style="15" customWidth="1"/>
    <col min="8" max="8" width="9.8515625" style="15" customWidth="1"/>
    <col min="9" max="9" width="10.7109375" style="15" hidden="1" customWidth="1"/>
    <col min="10" max="10" width="10.7109375" style="15" customWidth="1"/>
    <col min="11" max="11" width="9.28125" style="15" customWidth="1"/>
    <col min="12" max="12" width="10.421875" style="137" customWidth="1"/>
    <col min="13" max="13" width="10.00390625" style="137" hidden="1" customWidth="1"/>
    <col min="14" max="15" width="10.00390625" style="137" customWidth="1"/>
    <col min="16" max="17" width="9.140625" style="15" customWidth="1"/>
    <col min="18" max="18" width="11.00390625" style="15" bestFit="1" customWidth="1"/>
    <col min="19" max="16384" width="9.140625" style="15" customWidth="1"/>
  </cols>
  <sheetData>
    <row r="1" spans="1:15" ht="15.75">
      <c r="A1" s="316" t="s">
        <v>490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5" ht="15.75">
      <c r="A2" s="316" t="s">
        <v>520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</row>
    <row r="3" ht="15.75"/>
    <row r="4" spans="1:15" s="18" customFormat="1" ht="15.75">
      <c r="A4" s="1"/>
      <c r="B4" s="1" t="s">
        <v>0</v>
      </c>
      <c r="C4" s="1" t="s">
        <v>1</v>
      </c>
      <c r="D4" s="1" t="s">
        <v>2</v>
      </c>
      <c r="E4" s="1" t="s">
        <v>6</v>
      </c>
      <c r="F4" s="1" t="s">
        <v>3</v>
      </c>
      <c r="G4" s="1" t="s">
        <v>6</v>
      </c>
      <c r="H4" s="1" t="s">
        <v>45</v>
      </c>
      <c r="I4" s="1" t="s">
        <v>47</v>
      </c>
      <c r="J4" s="1" t="s">
        <v>46</v>
      </c>
      <c r="K4" s="1" t="s">
        <v>47</v>
      </c>
      <c r="L4" s="1" t="s">
        <v>88</v>
      </c>
      <c r="M4" s="1" t="s">
        <v>89</v>
      </c>
      <c r="N4" s="1" t="s">
        <v>89</v>
      </c>
      <c r="O4" s="1" t="s">
        <v>48</v>
      </c>
    </row>
    <row r="5" spans="1:15" s="3" customFormat="1" ht="15.75">
      <c r="A5" s="1">
        <v>1</v>
      </c>
      <c r="B5" s="308" t="s">
        <v>9</v>
      </c>
      <c r="C5" s="308" t="s">
        <v>126</v>
      </c>
      <c r="D5" s="317" t="s">
        <v>14</v>
      </c>
      <c r="E5" s="317"/>
      <c r="F5" s="317"/>
      <c r="G5" s="317"/>
      <c r="H5" s="317" t="s">
        <v>15</v>
      </c>
      <c r="I5" s="317"/>
      <c r="J5" s="317"/>
      <c r="K5" s="317"/>
      <c r="L5" s="318" t="s">
        <v>16</v>
      </c>
      <c r="M5" s="319"/>
      <c r="N5" s="319"/>
      <c r="O5" s="320"/>
    </row>
    <row r="6" spans="1:15" s="3" customFormat="1" ht="31.5">
      <c r="A6" s="1">
        <v>2</v>
      </c>
      <c r="B6" s="308"/>
      <c r="C6" s="308"/>
      <c r="D6" s="39" t="s">
        <v>4</v>
      </c>
      <c r="E6" s="39" t="s">
        <v>528</v>
      </c>
      <c r="F6" s="39" t="s">
        <v>528</v>
      </c>
      <c r="G6" s="39" t="s">
        <v>530</v>
      </c>
      <c r="H6" s="39" t="s">
        <v>4</v>
      </c>
      <c r="I6" s="39" t="s">
        <v>528</v>
      </c>
      <c r="J6" s="39" t="s">
        <v>528</v>
      </c>
      <c r="K6" s="39" t="s">
        <v>530</v>
      </c>
      <c r="L6" s="39" t="s">
        <v>4</v>
      </c>
      <c r="M6" s="39" t="s">
        <v>528</v>
      </c>
      <c r="N6" s="39" t="s">
        <v>528</v>
      </c>
      <c r="O6" s="39" t="s">
        <v>530</v>
      </c>
    </row>
    <row r="7" spans="1:15" s="3" customFormat="1" ht="15.75">
      <c r="A7" s="1">
        <v>3</v>
      </c>
      <c r="B7" s="102" t="s">
        <v>93</v>
      </c>
      <c r="C7" s="97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1"/>
    </row>
    <row r="8" spans="1:15" s="3" customFormat="1" ht="15.75" hidden="1">
      <c r="A8" s="1"/>
      <c r="B8" s="7"/>
      <c r="C8" s="97"/>
      <c r="D8" s="5"/>
      <c r="E8" s="5"/>
      <c r="F8" s="5"/>
      <c r="G8" s="5"/>
      <c r="H8" s="5"/>
      <c r="I8" s="5"/>
      <c r="J8" s="5"/>
      <c r="K8" s="5"/>
      <c r="L8" s="5">
        <f>D8+H8</f>
        <v>0</v>
      </c>
      <c r="M8" s="5">
        <f>E8+I8</f>
        <v>0</v>
      </c>
      <c r="N8" s="5">
        <f>F8+J8</f>
        <v>0</v>
      </c>
      <c r="O8" s="130">
        <f>G8+K8</f>
        <v>0</v>
      </c>
    </row>
    <row r="9" spans="1:15" s="3" customFormat="1" ht="31.5" hidden="1">
      <c r="A9" s="1"/>
      <c r="B9" s="7" t="s">
        <v>185</v>
      </c>
      <c r="C9" s="97"/>
      <c r="D9" s="5">
        <f>SUM(D8)</f>
        <v>0</v>
      </c>
      <c r="E9" s="5">
        <f>SUM(E8)</f>
        <v>0</v>
      </c>
      <c r="F9" s="5">
        <f>SUM(F8)</f>
        <v>0</v>
      </c>
      <c r="G9" s="5">
        <f>SUM(G8)</f>
        <v>0</v>
      </c>
      <c r="H9" s="113"/>
      <c r="I9" s="113"/>
      <c r="J9" s="113"/>
      <c r="K9" s="113"/>
      <c r="L9" s="113"/>
      <c r="M9" s="113"/>
      <c r="N9" s="113"/>
      <c r="O9" s="133"/>
    </row>
    <row r="10" spans="1:19" s="3" customFormat="1" ht="15.75">
      <c r="A10" s="1">
        <v>4</v>
      </c>
      <c r="B10" s="118" t="s">
        <v>491</v>
      </c>
      <c r="C10" s="97">
        <v>2</v>
      </c>
      <c r="D10" s="5">
        <v>787402</v>
      </c>
      <c r="E10" s="5">
        <v>0</v>
      </c>
      <c r="F10" s="5">
        <v>0</v>
      </c>
      <c r="G10" s="5">
        <v>0</v>
      </c>
      <c r="H10" s="5">
        <v>212598</v>
      </c>
      <c r="I10" s="5">
        <v>0</v>
      </c>
      <c r="J10" s="5">
        <v>0</v>
      </c>
      <c r="K10" s="5">
        <v>0</v>
      </c>
      <c r="L10" s="5">
        <f aca="true" t="shared" si="0" ref="L10:O14">D10+H10</f>
        <v>1000000</v>
      </c>
      <c r="M10" s="5">
        <f t="shared" si="0"/>
        <v>0</v>
      </c>
      <c r="N10" s="5">
        <f t="shared" si="0"/>
        <v>0</v>
      </c>
      <c r="O10" s="130">
        <f t="shared" si="0"/>
        <v>0</v>
      </c>
      <c r="P10" s="127"/>
      <c r="Q10" s="127"/>
      <c r="R10" s="127"/>
      <c r="S10" s="127"/>
    </row>
    <row r="11" spans="1:19" s="3" customFormat="1" ht="15.75">
      <c r="A11" s="1">
        <v>5</v>
      </c>
      <c r="B11" s="118" t="s">
        <v>492</v>
      </c>
      <c r="C11" s="97">
        <v>2</v>
      </c>
      <c r="D11" s="5">
        <v>787402</v>
      </c>
      <c r="E11" s="5">
        <v>779730</v>
      </c>
      <c r="F11" s="5">
        <v>779730</v>
      </c>
      <c r="G11" s="5">
        <v>779730</v>
      </c>
      <c r="H11" s="5">
        <v>212598</v>
      </c>
      <c r="I11" s="5">
        <v>167688</v>
      </c>
      <c r="J11" s="5">
        <v>167688</v>
      </c>
      <c r="K11" s="136">
        <v>89299</v>
      </c>
      <c r="L11" s="5">
        <f t="shared" si="0"/>
        <v>1000000</v>
      </c>
      <c r="M11" s="5">
        <f t="shared" si="0"/>
        <v>947418</v>
      </c>
      <c r="N11" s="5">
        <f t="shared" si="0"/>
        <v>947418</v>
      </c>
      <c r="O11" s="130">
        <f t="shared" si="0"/>
        <v>869029</v>
      </c>
      <c r="P11" s="127"/>
      <c r="Q11" s="127"/>
      <c r="R11" s="127"/>
      <c r="S11" s="127"/>
    </row>
    <row r="12" spans="1:19" s="3" customFormat="1" ht="15.75" hidden="1">
      <c r="A12" s="1"/>
      <c r="B12" s="7"/>
      <c r="C12" s="97"/>
      <c r="D12" s="5"/>
      <c r="E12" s="5"/>
      <c r="F12" s="5"/>
      <c r="G12" s="5"/>
      <c r="H12" s="5"/>
      <c r="I12" s="5"/>
      <c r="J12" s="5"/>
      <c r="K12" s="136"/>
      <c r="L12" s="5">
        <f t="shared" si="0"/>
        <v>0</v>
      </c>
      <c r="M12" s="5">
        <f t="shared" si="0"/>
        <v>0</v>
      </c>
      <c r="N12" s="5">
        <f t="shared" si="0"/>
        <v>0</v>
      </c>
      <c r="O12" s="130">
        <f t="shared" si="0"/>
        <v>0</v>
      </c>
      <c r="P12" s="127"/>
      <c r="Q12" s="127"/>
      <c r="R12" s="127"/>
      <c r="S12" s="127"/>
    </row>
    <row r="13" spans="1:19" s="3" customFormat="1" ht="15.75" hidden="1">
      <c r="A13" s="1"/>
      <c r="B13" s="118"/>
      <c r="C13" s="97"/>
      <c r="D13" s="5"/>
      <c r="E13" s="5"/>
      <c r="F13" s="5"/>
      <c r="G13" s="5"/>
      <c r="H13" s="5"/>
      <c r="I13" s="5"/>
      <c r="J13" s="5"/>
      <c r="K13" s="136"/>
      <c r="L13" s="5">
        <f t="shared" si="0"/>
        <v>0</v>
      </c>
      <c r="M13" s="5">
        <f t="shared" si="0"/>
        <v>0</v>
      </c>
      <c r="N13" s="5">
        <f t="shared" si="0"/>
        <v>0</v>
      </c>
      <c r="O13" s="130">
        <f t="shared" si="0"/>
        <v>0</v>
      </c>
      <c r="P13" s="127"/>
      <c r="Q13" s="127"/>
      <c r="R13" s="127"/>
      <c r="S13" s="127"/>
    </row>
    <row r="14" spans="1:19" s="3" customFormat="1" ht="15.75">
      <c r="A14" s="1">
        <v>6</v>
      </c>
      <c r="B14" s="118" t="s">
        <v>508</v>
      </c>
      <c r="C14" s="97">
        <v>2</v>
      </c>
      <c r="D14" s="5">
        <v>500000</v>
      </c>
      <c r="E14" s="5">
        <v>541403</v>
      </c>
      <c r="F14" s="5">
        <v>541403</v>
      </c>
      <c r="G14" s="5">
        <v>541403</v>
      </c>
      <c r="H14" s="5">
        <v>135000</v>
      </c>
      <c r="I14" s="5">
        <v>146179</v>
      </c>
      <c r="J14" s="5">
        <v>146179</v>
      </c>
      <c r="K14" s="136">
        <v>100009</v>
      </c>
      <c r="L14" s="5">
        <f t="shared" si="0"/>
        <v>635000</v>
      </c>
      <c r="M14" s="5">
        <f t="shared" si="0"/>
        <v>687582</v>
      </c>
      <c r="N14" s="5">
        <f t="shared" si="0"/>
        <v>687582</v>
      </c>
      <c r="O14" s="130">
        <f t="shared" si="0"/>
        <v>641412</v>
      </c>
      <c r="P14" s="127"/>
      <c r="Q14" s="127"/>
      <c r="R14" s="127"/>
      <c r="S14" s="127"/>
    </row>
    <row r="15" spans="1:19" s="3" customFormat="1" ht="31.5">
      <c r="A15" s="1">
        <v>7</v>
      </c>
      <c r="B15" s="7" t="s">
        <v>184</v>
      </c>
      <c r="C15" s="97"/>
      <c r="D15" s="5">
        <f>SUM(D10:D14)</f>
        <v>2074804</v>
      </c>
      <c r="E15" s="5">
        <f>SUM(E10:E14)</f>
        <v>1321133</v>
      </c>
      <c r="F15" s="5">
        <f>SUM(F10:F14)</f>
        <v>1321133</v>
      </c>
      <c r="G15" s="5">
        <f>SUM(G10:G14)</f>
        <v>1321133</v>
      </c>
      <c r="H15" s="113"/>
      <c r="I15" s="113"/>
      <c r="J15" s="113"/>
      <c r="K15" s="113"/>
      <c r="L15" s="113"/>
      <c r="M15" s="113"/>
      <c r="N15" s="113"/>
      <c r="O15" s="133"/>
      <c r="P15" s="127"/>
      <c r="Q15" s="127"/>
      <c r="R15" s="127"/>
      <c r="S15" s="127"/>
    </row>
    <row r="16" spans="1:19" s="3" customFormat="1" ht="15.75">
      <c r="A16" s="1">
        <v>8</v>
      </c>
      <c r="B16" s="7" t="s">
        <v>510</v>
      </c>
      <c r="C16" s="97">
        <v>2</v>
      </c>
      <c r="D16" s="5">
        <v>0</v>
      </c>
      <c r="E16" s="5">
        <v>110000</v>
      </c>
      <c r="F16" s="5">
        <v>110000</v>
      </c>
      <c r="G16" s="5">
        <v>110000</v>
      </c>
      <c r="H16" s="5">
        <v>0</v>
      </c>
      <c r="I16" s="5">
        <v>29700</v>
      </c>
      <c r="J16" s="5">
        <v>29700</v>
      </c>
      <c r="K16" s="5">
        <v>29700</v>
      </c>
      <c r="L16" s="5">
        <f>D16+H16</f>
        <v>0</v>
      </c>
      <c r="M16" s="5">
        <f>E16+I16</f>
        <v>139700</v>
      </c>
      <c r="N16" s="5">
        <f>F16+J16</f>
        <v>139700</v>
      </c>
      <c r="O16" s="130">
        <f>G16+K16</f>
        <v>139700</v>
      </c>
      <c r="P16" s="127"/>
      <c r="Q16" s="127"/>
      <c r="R16" s="127"/>
      <c r="S16" s="127"/>
    </row>
    <row r="17" spans="1:19" s="3" customFormat="1" ht="47.25">
      <c r="A17" s="1">
        <v>9</v>
      </c>
      <c r="B17" s="7" t="s">
        <v>183</v>
      </c>
      <c r="C17" s="97"/>
      <c r="D17" s="5">
        <f>SUM(D16)</f>
        <v>0</v>
      </c>
      <c r="E17" s="5">
        <f>SUM(E16)</f>
        <v>110000</v>
      </c>
      <c r="F17" s="5">
        <f>SUM(F16)</f>
        <v>110000</v>
      </c>
      <c r="G17" s="5">
        <f>SUM(G16)</f>
        <v>110000</v>
      </c>
      <c r="H17" s="113"/>
      <c r="I17" s="113"/>
      <c r="J17" s="113"/>
      <c r="K17" s="113"/>
      <c r="L17" s="113"/>
      <c r="M17" s="113"/>
      <c r="N17" s="113"/>
      <c r="O17" s="133"/>
      <c r="P17" s="127"/>
      <c r="Q17" s="127"/>
      <c r="R17" s="127"/>
      <c r="S17" s="127"/>
    </row>
    <row r="18" spans="1:19" s="3" customFormat="1" ht="31.5">
      <c r="A18" s="1">
        <v>10</v>
      </c>
      <c r="B18" s="118" t="s">
        <v>493</v>
      </c>
      <c r="C18" s="97">
        <v>2</v>
      </c>
      <c r="D18" s="5">
        <v>89000</v>
      </c>
      <c r="E18" s="5">
        <v>89000</v>
      </c>
      <c r="F18" s="5">
        <v>89000</v>
      </c>
      <c r="G18" s="5">
        <v>89000</v>
      </c>
      <c r="H18" s="5">
        <v>24030</v>
      </c>
      <c r="I18" s="5">
        <v>24030</v>
      </c>
      <c r="J18" s="5">
        <v>24030</v>
      </c>
      <c r="K18" s="5">
        <v>24030</v>
      </c>
      <c r="L18" s="5">
        <f aca="true" t="shared" si="1" ref="L18:O20">D18+H18</f>
        <v>113030</v>
      </c>
      <c r="M18" s="5">
        <f t="shared" si="1"/>
        <v>113030</v>
      </c>
      <c r="N18" s="5">
        <f t="shared" si="1"/>
        <v>113030</v>
      </c>
      <c r="O18" s="130">
        <f t="shared" si="1"/>
        <v>113030</v>
      </c>
      <c r="P18" s="127"/>
      <c r="Q18" s="127"/>
      <c r="R18" s="127"/>
      <c r="S18" s="127"/>
    </row>
    <row r="19" spans="1:19" s="3" customFormat="1" ht="15.75">
      <c r="A19" s="1">
        <v>11</v>
      </c>
      <c r="B19" s="7" t="s">
        <v>522</v>
      </c>
      <c r="C19" s="97">
        <v>2</v>
      </c>
      <c r="D19" s="5">
        <v>0</v>
      </c>
      <c r="E19" s="5">
        <v>314961</v>
      </c>
      <c r="F19" s="5">
        <v>314961</v>
      </c>
      <c r="G19" s="5">
        <v>247291</v>
      </c>
      <c r="H19" s="5">
        <v>0</v>
      </c>
      <c r="I19" s="5">
        <v>85039</v>
      </c>
      <c r="J19" s="5">
        <v>85039</v>
      </c>
      <c r="K19" s="5">
        <v>66768</v>
      </c>
      <c r="L19" s="5">
        <f t="shared" si="1"/>
        <v>0</v>
      </c>
      <c r="M19" s="5">
        <f t="shared" si="1"/>
        <v>400000</v>
      </c>
      <c r="N19" s="5">
        <f t="shared" si="1"/>
        <v>400000</v>
      </c>
      <c r="O19" s="130">
        <f t="shared" si="1"/>
        <v>314059</v>
      </c>
      <c r="P19" s="127"/>
      <c r="Q19" s="127"/>
      <c r="R19" s="127"/>
      <c r="S19" s="127"/>
    </row>
    <row r="20" spans="1:19" s="3" customFormat="1" ht="31.5">
      <c r="A20" s="1">
        <v>12</v>
      </c>
      <c r="B20" s="118" t="s">
        <v>523</v>
      </c>
      <c r="C20" s="97">
        <v>2</v>
      </c>
      <c r="D20" s="5">
        <v>1285600</v>
      </c>
      <c r="E20" s="5">
        <v>1175600</v>
      </c>
      <c r="F20" s="5">
        <v>1175600</v>
      </c>
      <c r="G20" s="5">
        <v>1173530</v>
      </c>
      <c r="H20" s="5">
        <v>347112</v>
      </c>
      <c r="I20" s="5">
        <v>317412</v>
      </c>
      <c r="J20" s="5">
        <v>317412</v>
      </c>
      <c r="K20" s="5">
        <v>316853</v>
      </c>
      <c r="L20" s="5">
        <f t="shared" si="1"/>
        <v>1632712</v>
      </c>
      <c r="M20" s="5">
        <f t="shared" si="1"/>
        <v>1493012</v>
      </c>
      <c r="N20" s="5">
        <f t="shared" si="1"/>
        <v>1493012</v>
      </c>
      <c r="O20" s="130">
        <f t="shared" si="1"/>
        <v>1490383</v>
      </c>
      <c r="P20" s="127"/>
      <c r="Q20" s="127"/>
      <c r="R20" s="127"/>
      <c r="S20" s="127"/>
    </row>
    <row r="21" spans="1:19" s="3" customFormat="1" ht="47.25">
      <c r="A21" s="1">
        <v>13</v>
      </c>
      <c r="B21" s="7" t="s">
        <v>186</v>
      </c>
      <c r="C21" s="97"/>
      <c r="D21" s="5">
        <f>SUM(D18:D20)</f>
        <v>1374600</v>
      </c>
      <c r="E21" s="5">
        <f>SUM(E18:E20)</f>
        <v>1579561</v>
      </c>
      <c r="F21" s="5">
        <f>SUM(F18:F20)</f>
        <v>1579561</v>
      </c>
      <c r="G21" s="5">
        <f>SUM(G18:G20)</f>
        <v>1509821</v>
      </c>
      <c r="H21" s="113"/>
      <c r="I21" s="113"/>
      <c r="J21" s="113"/>
      <c r="K21" s="113"/>
      <c r="L21" s="113"/>
      <c r="M21" s="113"/>
      <c r="N21" s="113"/>
      <c r="O21" s="133"/>
      <c r="P21" s="127"/>
      <c r="Q21" s="127"/>
      <c r="R21" s="127"/>
      <c r="S21" s="127"/>
    </row>
    <row r="22" spans="1:19" s="3" customFormat="1" ht="15.75" hidden="1">
      <c r="A22" s="1"/>
      <c r="B22" s="7" t="s">
        <v>187</v>
      </c>
      <c r="C22" s="97"/>
      <c r="D22" s="5"/>
      <c r="E22" s="5"/>
      <c r="F22" s="5"/>
      <c r="G22" s="5"/>
      <c r="H22" s="113"/>
      <c r="I22" s="113"/>
      <c r="J22" s="113"/>
      <c r="K22" s="113"/>
      <c r="L22" s="113"/>
      <c r="M22" s="113"/>
      <c r="N22" s="113"/>
      <c r="O22" s="133"/>
      <c r="P22" s="127"/>
      <c r="Q22" s="127"/>
      <c r="R22" s="127"/>
      <c r="S22" s="127"/>
    </row>
    <row r="23" spans="1:19" s="3" customFormat="1" ht="31.5" hidden="1">
      <c r="A23" s="1"/>
      <c r="B23" s="7" t="s">
        <v>188</v>
      </c>
      <c r="C23" s="97"/>
      <c r="D23" s="5"/>
      <c r="E23" s="5"/>
      <c r="F23" s="5"/>
      <c r="G23" s="5"/>
      <c r="H23" s="113"/>
      <c r="I23" s="113"/>
      <c r="J23" s="113"/>
      <c r="K23" s="113"/>
      <c r="L23" s="113"/>
      <c r="M23" s="113"/>
      <c r="N23" s="113"/>
      <c r="O23" s="133"/>
      <c r="P23" s="127"/>
      <c r="Q23" s="127"/>
      <c r="R23" s="127"/>
      <c r="S23" s="127"/>
    </row>
    <row r="24" spans="1:19" s="3" customFormat="1" ht="47.25">
      <c r="A24" s="1">
        <v>14</v>
      </c>
      <c r="B24" s="7" t="s">
        <v>207</v>
      </c>
      <c r="C24" s="97"/>
      <c r="D24" s="113"/>
      <c r="E24" s="113"/>
      <c r="F24" s="113"/>
      <c r="G24" s="113"/>
      <c r="H24" s="5">
        <f>SUM(H7:H23)</f>
        <v>931338</v>
      </c>
      <c r="I24" s="5">
        <f>SUM(I7:I23)</f>
        <v>770048</v>
      </c>
      <c r="J24" s="5">
        <f>SUM(J7:J23)</f>
        <v>770048</v>
      </c>
      <c r="K24" s="5">
        <f>SUM(K7:K23)</f>
        <v>626659</v>
      </c>
      <c r="L24" s="113"/>
      <c r="M24" s="113"/>
      <c r="N24" s="113"/>
      <c r="O24" s="133"/>
      <c r="P24" s="127"/>
      <c r="Q24" s="127"/>
      <c r="R24" s="127"/>
      <c r="S24" s="127"/>
    </row>
    <row r="25" spans="1:19" s="3" customFormat="1" ht="15.75">
      <c r="A25" s="1">
        <v>15</v>
      </c>
      <c r="B25" s="9" t="s">
        <v>93</v>
      </c>
      <c r="C25" s="97"/>
      <c r="D25" s="13">
        <f aca="true" t="shared" si="2" ref="D25:K25">SUM(D26:D28)</f>
        <v>3449404</v>
      </c>
      <c r="E25" s="13">
        <f>SUM(E26:E28)</f>
        <v>3010694</v>
      </c>
      <c r="F25" s="13">
        <f>SUM(F26:F28)</f>
        <v>3010694</v>
      </c>
      <c r="G25" s="13">
        <f t="shared" si="2"/>
        <v>2940954</v>
      </c>
      <c r="H25" s="13">
        <f t="shared" si="2"/>
        <v>931338</v>
      </c>
      <c r="I25" s="13">
        <f>SUM(I26:I28)</f>
        <v>770048</v>
      </c>
      <c r="J25" s="13">
        <f>SUM(J26:J28)</f>
        <v>770048</v>
      </c>
      <c r="K25" s="13">
        <f t="shared" si="2"/>
        <v>626659</v>
      </c>
      <c r="L25" s="13">
        <f aca="true" t="shared" si="3" ref="L25:O28">D25+H25</f>
        <v>4380742</v>
      </c>
      <c r="M25" s="13">
        <f t="shared" si="3"/>
        <v>3780742</v>
      </c>
      <c r="N25" s="13">
        <f t="shared" si="3"/>
        <v>3780742</v>
      </c>
      <c r="O25" s="131">
        <f t="shared" si="3"/>
        <v>3567613</v>
      </c>
      <c r="P25" s="127"/>
      <c r="Q25" s="127"/>
      <c r="R25" s="127"/>
      <c r="S25" s="127"/>
    </row>
    <row r="26" spans="1:19" s="3" customFormat="1" ht="31.5">
      <c r="A26" s="1">
        <v>16</v>
      </c>
      <c r="B26" s="85" t="s">
        <v>375</v>
      </c>
      <c r="C26" s="97">
        <v>1</v>
      </c>
      <c r="D26" s="5">
        <f aca="true" t="shared" si="4" ref="D26:K26">SUMIF($C$7:$C$25,"1",D$7:D$25)</f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 t="shared" si="4"/>
        <v>0</v>
      </c>
      <c r="J26" s="5">
        <f t="shared" si="4"/>
        <v>0</v>
      </c>
      <c r="K26" s="5">
        <f t="shared" si="4"/>
        <v>0</v>
      </c>
      <c r="L26" s="5">
        <f t="shared" si="3"/>
        <v>0</v>
      </c>
      <c r="M26" s="5">
        <f t="shared" si="3"/>
        <v>0</v>
      </c>
      <c r="N26" s="5">
        <f t="shared" si="3"/>
        <v>0</v>
      </c>
      <c r="O26" s="130">
        <f t="shared" si="3"/>
        <v>0</v>
      </c>
      <c r="P26" s="127"/>
      <c r="Q26" s="127"/>
      <c r="R26" s="127"/>
      <c r="S26" s="127"/>
    </row>
    <row r="27" spans="1:19" s="3" customFormat="1" ht="15.75">
      <c r="A27" s="1">
        <v>17</v>
      </c>
      <c r="B27" s="85" t="s">
        <v>218</v>
      </c>
      <c r="C27" s="97">
        <v>2</v>
      </c>
      <c r="D27" s="5">
        <f aca="true" t="shared" si="5" ref="D27:K27">SUMIF($C$7:$C$25,"2",D$7:D$25)</f>
        <v>3449404</v>
      </c>
      <c r="E27" s="5">
        <f t="shared" si="5"/>
        <v>3010694</v>
      </c>
      <c r="F27" s="5">
        <f t="shared" si="5"/>
        <v>3010694</v>
      </c>
      <c r="G27" s="5">
        <f t="shared" si="5"/>
        <v>2940954</v>
      </c>
      <c r="H27" s="5">
        <f t="shared" si="5"/>
        <v>931338</v>
      </c>
      <c r="I27" s="5">
        <f t="shared" si="5"/>
        <v>770048</v>
      </c>
      <c r="J27" s="5">
        <f t="shared" si="5"/>
        <v>770048</v>
      </c>
      <c r="K27" s="5">
        <f t="shared" si="5"/>
        <v>626659</v>
      </c>
      <c r="L27" s="5">
        <f t="shared" si="3"/>
        <v>4380742</v>
      </c>
      <c r="M27" s="5">
        <f t="shared" si="3"/>
        <v>3780742</v>
      </c>
      <c r="N27" s="5">
        <f t="shared" si="3"/>
        <v>3780742</v>
      </c>
      <c r="O27" s="130">
        <f t="shared" si="3"/>
        <v>3567613</v>
      </c>
      <c r="P27" s="127"/>
      <c r="Q27" s="127"/>
      <c r="R27" s="127"/>
      <c r="S27" s="127"/>
    </row>
    <row r="28" spans="1:19" s="3" customFormat="1" ht="15.75">
      <c r="A28" s="1">
        <v>18</v>
      </c>
      <c r="B28" s="85" t="s">
        <v>110</v>
      </c>
      <c r="C28" s="97">
        <v>3</v>
      </c>
      <c r="D28" s="5">
        <f aca="true" t="shared" si="6" ref="D28:K28">SUMIF($C$7:$C$25,"3",D$7:D$25)</f>
        <v>0</v>
      </c>
      <c r="E28" s="5">
        <f t="shared" si="6"/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  <c r="K28" s="5">
        <f t="shared" si="6"/>
        <v>0</v>
      </c>
      <c r="L28" s="5">
        <f t="shared" si="3"/>
        <v>0</v>
      </c>
      <c r="M28" s="5">
        <f t="shared" si="3"/>
        <v>0</v>
      </c>
      <c r="N28" s="5">
        <f t="shared" si="3"/>
        <v>0</v>
      </c>
      <c r="O28" s="130">
        <f t="shared" si="3"/>
        <v>0</v>
      </c>
      <c r="P28" s="127"/>
      <c r="Q28" s="127"/>
      <c r="R28" s="127"/>
      <c r="S28" s="127"/>
    </row>
    <row r="29" spans="1:19" s="3" customFormat="1" ht="15.75">
      <c r="A29" s="1">
        <v>19</v>
      </c>
      <c r="B29" s="102" t="s">
        <v>43</v>
      </c>
      <c r="C29" s="9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1"/>
      <c r="P29" s="127"/>
      <c r="Q29" s="127"/>
      <c r="R29" s="127"/>
      <c r="S29" s="127"/>
    </row>
    <row r="30" spans="1:19" s="3" customFormat="1" ht="15.75">
      <c r="A30" s="1">
        <v>20</v>
      </c>
      <c r="B30" s="118" t="s">
        <v>467</v>
      </c>
      <c r="C30" s="97">
        <v>2</v>
      </c>
      <c r="D30" s="5">
        <v>181124</v>
      </c>
      <c r="E30" s="5">
        <v>181124</v>
      </c>
      <c r="F30" s="5">
        <v>181124</v>
      </c>
      <c r="G30" s="5">
        <v>3799</v>
      </c>
      <c r="H30" s="5">
        <v>48903</v>
      </c>
      <c r="I30" s="5">
        <v>48903</v>
      </c>
      <c r="J30" s="5">
        <v>48903</v>
      </c>
      <c r="K30" s="5">
        <v>1026</v>
      </c>
      <c r="L30" s="5">
        <f aca="true" t="shared" si="7" ref="L30:O37">D30+H30</f>
        <v>230027</v>
      </c>
      <c r="M30" s="5">
        <f t="shared" si="7"/>
        <v>230027</v>
      </c>
      <c r="N30" s="5">
        <f t="shared" si="7"/>
        <v>230027</v>
      </c>
      <c r="O30" s="130">
        <f t="shared" si="7"/>
        <v>4825</v>
      </c>
      <c r="P30" s="127"/>
      <c r="Q30" s="127"/>
      <c r="R30" s="127"/>
      <c r="S30" s="127"/>
    </row>
    <row r="31" spans="1:19" s="3" customFormat="1" ht="15.75" hidden="1">
      <c r="A31" s="1"/>
      <c r="B31" s="118"/>
      <c r="C31" s="97"/>
      <c r="D31" s="5"/>
      <c r="E31" s="5"/>
      <c r="F31" s="5"/>
      <c r="G31" s="5"/>
      <c r="H31" s="5"/>
      <c r="I31" s="5"/>
      <c r="J31" s="5"/>
      <c r="K31" s="5"/>
      <c r="L31" s="5">
        <f t="shared" si="7"/>
        <v>0</v>
      </c>
      <c r="M31" s="5">
        <f t="shared" si="7"/>
        <v>0</v>
      </c>
      <c r="N31" s="5">
        <f t="shared" si="7"/>
        <v>0</v>
      </c>
      <c r="O31" s="130">
        <f t="shared" si="7"/>
        <v>0</v>
      </c>
      <c r="P31" s="127"/>
      <c r="Q31" s="127"/>
      <c r="R31" s="127"/>
      <c r="S31" s="127"/>
    </row>
    <row r="32" spans="1:19" s="3" customFormat="1" ht="15.75" hidden="1">
      <c r="A32" s="1"/>
      <c r="B32" s="118"/>
      <c r="C32" s="97"/>
      <c r="D32" s="5"/>
      <c r="E32" s="5"/>
      <c r="F32" s="5"/>
      <c r="G32" s="5"/>
      <c r="H32" s="5"/>
      <c r="I32" s="5"/>
      <c r="J32" s="5"/>
      <c r="K32" s="5"/>
      <c r="L32" s="5">
        <f t="shared" si="7"/>
        <v>0</v>
      </c>
      <c r="M32" s="5">
        <f t="shared" si="7"/>
        <v>0</v>
      </c>
      <c r="N32" s="5">
        <f t="shared" si="7"/>
        <v>0</v>
      </c>
      <c r="O32" s="130">
        <f t="shared" si="7"/>
        <v>0</v>
      </c>
      <c r="P32" s="127"/>
      <c r="Q32" s="127"/>
      <c r="R32" s="127"/>
      <c r="S32" s="127"/>
    </row>
    <row r="33" spans="1:19" s="3" customFormat="1" ht="15.75" hidden="1">
      <c r="A33" s="1"/>
      <c r="B33" s="118"/>
      <c r="C33" s="97"/>
      <c r="D33" s="5"/>
      <c r="E33" s="5"/>
      <c r="F33" s="5"/>
      <c r="G33" s="5"/>
      <c r="H33" s="5"/>
      <c r="I33" s="5"/>
      <c r="J33" s="5"/>
      <c r="K33" s="5"/>
      <c r="L33" s="5">
        <f t="shared" si="7"/>
        <v>0</v>
      </c>
      <c r="M33" s="5">
        <f t="shared" si="7"/>
        <v>0</v>
      </c>
      <c r="N33" s="5">
        <f t="shared" si="7"/>
        <v>0</v>
      </c>
      <c r="O33" s="130">
        <f t="shared" si="7"/>
        <v>0</v>
      </c>
      <c r="P33" s="127"/>
      <c r="Q33" s="127"/>
      <c r="R33" s="127"/>
      <c r="S33" s="127"/>
    </row>
    <row r="34" spans="1:19" s="3" customFormat="1" ht="15.75" hidden="1">
      <c r="A34" s="1"/>
      <c r="B34" s="118" t="s">
        <v>476</v>
      </c>
      <c r="C34" s="97"/>
      <c r="D34" s="5"/>
      <c r="E34" s="5"/>
      <c r="F34" s="5"/>
      <c r="G34" s="5"/>
      <c r="H34" s="5"/>
      <c r="I34" s="5"/>
      <c r="J34" s="5"/>
      <c r="K34" s="5"/>
      <c r="L34" s="5">
        <f t="shared" si="7"/>
        <v>0</v>
      </c>
      <c r="M34" s="5">
        <f t="shared" si="7"/>
        <v>0</v>
      </c>
      <c r="N34" s="5">
        <f t="shared" si="7"/>
        <v>0</v>
      </c>
      <c r="O34" s="130">
        <f t="shared" si="7"/>
        <v>0</v>
      </c>
      <c r="P34" s="127"/>
      <c r="Q34" s="127"/>
      <c r="R34" s="127"/>
      <c r="S34" s="127"/>
    </row>
    <row r="35" spans="1:19" s="3" customFormat="1" ht="15.75" hidden="1">
      <c r="A35" s="1"/>
      <c r="B35" s="118" t="s">
        <v>476</v>
      </c>
      <c r="C35" s="97"/>
      <c r="D35" s="5"/>
      <c r="E35" s="5"/>
      <c r="F35" s="5"/>
      <c r="G35" s="5"/>
      <c r="H35" s="5"/>
      <c r="I35" s="5"/>
      <c r="J35" s="5"/>
      <c r="K35" s="5"/>
      <c r="L35" s="5">
        <f t="shared" si="7"/>
        <v>0</v>
      </c>
      <c r="M35" s="5">
        <f t="shared" si="7"/>
        <v>0</v>
      </c>
      <c r="N35" s="5">
        <f t="shared" si="7"/>
        <v>0</v>
      </c>
      <c r="O35" s="130">
        <f t="shared" si="7"/>
        <v>0</v>
      </c>
      <c r="P35" s="127"/>
      <c r="Q35" s="127"/>
      <c r="R35" s="127"/>
      <c r="S35" s="127"/>
    </row>
    <row r="36" spans="1:19" s="3" customFormat="1" ht="15.75" hidden="1">
      <c r="A36" s="1"/>
      <c r="B36" s="118"/>
      <c r="C36" s="97"/>
      <c r="D36" s="5"/>
      <c r="E36" s="5"/>
      <c r="F36" s="5"/>
      <c r="G36" s="5"/>
      <c r="H36" s="5"/>
      <c r="I36" s="5"/>
      <c r="J36" s="5"/>
      <c r="K36" s="5"/>
      <c r="L36" s="5">
        <f t="shared" si="7"/>
        <v>0</v>
      </c>
      <c r="M36" s="5">
        <f t="shared" si="7"/>
        <v>0</v>
      </c>
      <c r="N36" s="5">
        <f t="shared" si="7"/>
        <v>0</v>
      </c>
      <c r="O36" s="130">
        <f t="shared" si="7"/>
        <v>0</v>
      </c>
      <c r="P36" s="127"/>
      <c r="Q36" s="127"/>
      <c r="R36" s="127"/>
      <c r="S36" s="127"/>
    </row>
    <row r="37" spans="1:19" s="3" customFormat="1" ht="15.75">
      <c r="A37" s="1">
        <v>21</v>
      </c>
      <c r="B37" s="7" t="s">
        <v>527</v>
      </c>
      <c r="C37" s="97">
        <v>2</v>
      </c>
      <c r="D37" s="5">
        <v>0</v>
      </c>
      <c r="E37" s="5">
        <v>188976</v>
      </c>
      <c r="F37" s="5">
        <v>188976</v>
      </c>
      <c r="G37" s="5">
        <v>0</v>
      </c>
      <c r="H37" s="5">
        <v>0</v>
      </c>
      <c r="I37" s="5">
        <v>51024</v>
      </c>
      <c r="J37" s="5">
        <v>51024</v>
      </c>
      <c r="K37" s="5">
        <v>0</v>
      </c>
      <c r="L37" s="5">
        <f>D37+H37</f>
        <v>0</v>
      </c>
      <c r="M37" s="5">
        <f>E37+I37</f>
        <v>240000</v>
      </c>
      <c r="N37" s="5">
        <f>F37+J37</f>
        <v>240000</v>
      </c>
      <c r="O37" s="130">
        <f t="shared" si="7"/>
        <v>0</v>
      </c>
      <c r="P37" s="127"/>
      <c r="Q37" s="127"/>
      <c r="R37" s="127"/>
      <c r="S37" s="127"/>
    </row>
    <row r="38" spans="1:19" s="3" customFormat="1" ht="15.75">
      <c r="A38" s="1">
        <v>22</v>
      </c>
      <c r="B38" s="7" t="s">
        <v>189</v>
      </c>
      <c r="C38" s="97"/>
      <c r="D38" s="5">
        <f>SUM(D30:D36)</f>
        <v>181124</v>
      </c>
      <c r="E38" s="5">
        <f>SUM(E30:E36)</f>
        <v>181124</v>
      </c>
      <c r="F38" s="5">
        <f>SUM(F30:F36)</f>
        <v>181124</v>
      </c>
      <c r="G38" s="5">
        <f>SUM(G30:G36)</f>
        <v>3799</v>
      </c>
      <c r="H38" s="113"/>
      <c r="I38" s="113"/>
      <c r="J38" s="113"/>
      <c r="K38" s="113"/>
      <c r="L38" s="113"/>
      <c r="M38" s="113"/>
      <c r="N38" s="113"/>
      <c r="O38" s="133"/>
      <c r="P38" s="127"/>
      <c r="Q38" s="127"/>
      <c r="R38" s="127"/>
      <c r="S38" s="127"/>
    </row>
    <row r="39" spans="1:19" s="3" customFormat="1" ht="31.5" hidden="1">
      <c r="A39" s="1"/>
      <c r="B39" s="7" t="s">
        <v>190</v>
      </c>
      <c r="C39" s="97"/>
      <c r="D39" s="5"/>
      <c r="E39" s="5"/>
      <c r="F39" s="5"/>
      <c r="G39" s="5"/>
      <c r="H39" s="113"/>
      <c r="I39" s="113"/>
      <c r="J39" s="113"/>
      <c r="K39" s="113"/>
      <c r="L39" s="113"/>
      <c r="M39" s="113"/>
      <c r="N39" s="113"/>
      <c r="O39" s="133"/>
      <c r="P39" s="127"/>
      <c r="Q39" s="127"/>
      <c r="R39" s="127"/>
      <c r="S39" s="127"/>
    </row>
    <row r="40" spans="1:19" s="3" customFormat="1" ht="15.75" hidden="1">
      <c r="A40" s="1"/>
      <c r="B40" s="7"/>
      <c r="C40" s="97"/>
      <c r="D40" s="5"/>
      <c r="E40" s="5"/>
      <c r="F40" s="5"/>
      <c r="G40" s="5"/>
      <c r="H40" s="5"/>
      <c r="I40" s="5"/>
      <c r="J40" s="5"/>
      <c r="K40" s="5"/>
      <c r="L40" s="5">
        <f aca="true" t="shared" si="8" ref="L40:O41">D40+H40</f>
        <v>0</v>
      </c>
      <c r="M40" s="5">
        <f t="shared" si="8"/>
        <v>0</v>
      </c>
      <c r="N40" s="5">
        <f t="shared" si="8"/>
        <v>0</v>
      </c>
      <c r="O40" s="130">
        <f t="shared" si="8"/>
        <v>0</v>
      </c>
      <c r="P40" s="127"/>
      <c r="Q40" s="127"/>
      <c r="R40" s="127"/>
      <c r="S40" s="127"/>
    </row>
    <row r="41" spans="1:19" s="3" customFormat="1" ht="15.75" hidden="1">
      <c r="A41" s="1"/>
      <c r="B41" s="7"/>
      <c r="C41" s="97"/>
      <c r="D41" s="5"/>
      <c r="E41" s="5"/>
      <c r="F41" s="5"/>
      <c r="G41" s="5"/>
      <c r="H41" s="5"/>
      <c r="I41" s="5"/>
      <c r="J41" s="5"/>
      <c r="K41" s="5"/>
      <c r="L41" s="5">
        <f t="shared" si="8"/>
        <v>0</v>
      </c>
      <c r="M41" s="5">
        <f t="shared" si="8"/>
        <v>0</v>
      </c>
      <c r="N41" s="5">
        <f t="shared" si="8"/>
        <v>0</v>
      </c>
      <c r="O41" s="130">
        <f t="shared" si="8"/>
        <v>0</v>
      </c>
      <c r="P41" s="127"/>
      <c r="Q41" s="127"/>
      <c r="R41" s="127"/>
      <c r="S41" s="127"/>
    </row>
    <row r="42" spans="1:19" s="3" customFormat="1" ht="31.5" hidden="1">
      <c r="A42" s="1"/>
      <c r="B42" s="7" t="s">
        <v>191</v>
      </c>
      <c r="C42" s="97"/>
      <c r="D42" s="5">
        <f>SUM(D40:D41)</f>
        <v>0</v>
      </c>
      <c r="E42" s="5">
        <f>SUM(E40:E41)</f>
        <v>0</v>
      </c>
      <c r="F42" s="5">
        <f>SUM(F40:F41)</f>
        <v>0</v>
      </c>
      <c r="G42" s="5">
        <f>SUM(G40:G41)</f>
        <v>0</v>
      </c>
      <c r="H42" s="113"/>
      <c r="I42" s="113"/>
      <c r="J42" s="113"/>
      <c r="K42" s="113"/>
      <c r="L42" s="113"/>
      <c r="M42" s="113"/>
      <c r="N42" s="113"/>
      <c r="O42" s="133"/>
      <c r="P42" s="127"/>
      <c r="Q42" s="127"/>
      <c r="R42" s="127"/>
      <c r="S42" s="127"/>
    </row>
    <row r="43" spans="1:19" s="3" customFormat="1" ht="47.25">
      <c r="A43" s="1">
        <v>23</v>
      </c>
      <c r="B43" s="7" t="s">
        <v>192</v>
      </c>
      <c r="C43" s="97"/>
      <c r="D43" s="113"/>
      <c r="E43" s="113"/>
      <c r="F43" s="113"/>
      <c r="G43" s="113"/>
      <c r="H43" s="5">
        <f>SUM(H29:H42)</f>
        <v>48903</v>
      </c>
      <c r="I43" s="5">
        <f>SUM(I29:I42)</f>
        <v>99927</v>
      </c>
      <c r="J43" s="5">
        <f>SUM(J29:J42)</f>
        <v>99927</v>
      </c>
      <c r="K43" s="5">
        <f>SUM(K29:K42)</f>
        <v>1026</v>
      </c>
      <c r="L43" s="113"/>
      <c r="M43" s="113"/>
      <c r="N43" s="113"/>
      <c r="O43" s="133"/>
      <c r="P43" s="127"/>
      <c r="Q43" s="127"/>
      <c r="R43" s="127"/>
      <c r="S43" s="127"/>
    </row>
    <row r="44" spans="1:19" s="3" customFormat="1" ht="15.75">
      <c r="A44" s="1">
        <v>24</v>
      </c>
      <c r="B44" s="9" t="s">
        <v>43</v>
      </c>
      <c r="C44" s="97"/>
      <c r="D44" s="13">
        <f aca="true" t="shared" si="9" ref="D44:K44">SUM(D45:D47)</f>
        <v>181124</v>
      </c>
      <c r="E44" s="13">
        <f>SUM(E45:E47)</f>
        <v>370100</v>
      </c>
      <c r="F44" s="13">
        <f>SUM(F45:F47)</f>
        <v>370100</v>
      </c>
      <c r="G44" s="13">
        <f t="shared" si="9"/>
        <v>3799</v>
      </c>
      <c r="H44" s="13">
        <f t="shared" si="9"/>
        <v>48903</v>
      </c>
      <c r="I44" s="13">
        <f>SUM(I45:I47)</f>
        <v>99927</v>
      </c>
      <c r="J44" s="13">
        <f>SUM(J45:J47)</f>
        <v>99927</v>
      </c>
      <c r="K44" s="13">
        <f t="shared" si="9"/>
        <v>1026</v>
      </c>
      <c r="L44" s="13">
        <f aca="true" t="shared" si="10" ref="L44:O47">D44+H44</f>
        <v>230027</v>
      </c>
      <c r="M44" s="13">
        <f t="shared" si="10"/>
        <v>470027</v>
      </c>
      <c r="N44" s="13">
        <f t="shared" si="10"/>
        <v>470027</v>
      </c>
      <c r="O44" s="131">
        <f t="shared" si="10"/>
        <v>4825</v>
      </c>
      <c r="P44" s="127"/>
      <c r="Q44" s="127"/>
      <c r="R44" s="127"/>
      <c r="S44" s="127"/>
    </row>
    <row r="45" spans="1:19" s="3" customFormat="1" ht="31.5">
      <c r="A45" s="1">
        <v>25</v>
      </c>
      <c r="B45" s="85" t="s">
        <v>375</v>
      </c>
      <c r="C45" s="97">
        <v>1</v>
      </c>
      <c r="D45" s="5">
        <f aca="true" t="shared" si="11" ref="D45:K45">SUMIF($C$29:$C$44,"1",D$29:D$44)</f>
        <v>0</v>
      </c>
      <c r="E45" s="5">
        <f t="shared" si="11"/>
        <v>0</v>
      </c>
      <c r="F45" s="5">
        <f t="shared" si="11"/>
        <v>0</v>
      </c>
      <c r="G45" s="5">
        <f t="shared" si="11"/>
        <v>0</v>
      </c>
      <c r="H45" s="5">
        <f t="shared" si="11"/>
        <v>0</v>
      </c>
      <c r="I45" s="5">
        <f t="shared" si="11"/>
        <v>0</v>
      </c>
      <c r="J45" s="5">
        <f t="shared" si="11"/>
        <v>0</v>
      </c>
      <c r="K45" s="5">
        <f t="shared" si="11"/>
        <v>0</v>
      </c>
      <c r="L45" s="5">
        <f t="shared" si="10"/>
        <v>0</v>
      </c>
      <c r="M45" s="5">
        <f t="shared" si="10"/>
        <v>0</v>
      </c>
      <c r="N45" s="5">
        <f t="shared" si="10"/>
        <v>0</v>
      </c>
      <c r="O45" s="130">
        <f t="shared" si="10"/>
        <v>0</v>
      </c>
      <c r="P45" s="127"/>
      <c r="Q45" s="127"/>
      <c r="R45" s="127"/>
      <c r="S45" s="127"/>
    </row>
    <row r="46" spans="1:19" s="3" customFormat="1" ht="15.75">
      <c r="A46" s="1">
        <v>26</v>
      </c>
      <c r="B46" s="85" t="s">
        <v>218</v>
      </c>
      <c r="C46" s="97">
        <v>2</v>
      </c>
      <c r="D46" s="5">
        <f aca="true" t="shared" si="12" ref="D46:K46">SUMIF($C$29:$C$44,"2",D$29:D$44)</f>
        <v>181124</v>
      </c>
      <c r="E46" s="5">
        <f t="shared" si="12"/>
        <v>370100</v>
      </c>
      <c r="F46" s="5">
        <f t="shared" si="12"/>
        <v>370100</v>
      </c>
      <c r="G46" s="5">
        <f t="shared" si="12"/>
        <v>3799</v>
      </c>
      <c r="H46" s="5">
        <f t="shared" si="12"/>
        <v>48903</v>
      </c>
      <c r="I46" s="5">
        <f t="shared" si="12"/>
        <v>99927</v>
      </c>
      <c r="J46" s="5">
        <f t="shared" si="12"/>
        <v>99927</v>
      </c>
      <c r="K46" s="5">
        <f t="shared" si="12"/>
        <v>1026</v>
      </c>
      <c r="L46" s="5">
        <f t="shared" si="10"/>
        <v>230027</v>
      </c>
      <c r="M46" s="5">
        <f t="shared" si="10"/>
        <v>470027</v>
      </c>
      <c r="N46" s="5">
        <f t="shared" si="10"/>
        <v>470027</v>
      </c>
      <c r="O46" s="130">
        <f t="shared" si="10"/>
        <v>4825</v>
      </c>
      <c r="P46" s="127"/>
      <c r="Q46" s="127"/>
      <c r="R46" s="127"/>
      <c r="S46" s="127"/>
    </row>
    <row r="47" spans="1:19" s="3" customFormat="1" ht="15.75">
      <c r="A47" s="1">
        <v>27</v>
      </c>
      <c r="B47" s="85" t="s">
        <v>110</v>
      </c>
      <c r="C47" s="97">
        <v>3</v>
      </c>
      <c r="D47" s="5">
        <f aca="true" t="shared" si="13" ref="D47:K47">SUMIF($C$29:$C$44,"3",D$29:D$44)</f>
        <v>0</v>
      </c>
      <c r="E47" s="5">
        <f t="shared" si="13"/>
        <v>0</v>
      </c>
      <c r="F47" s="5">
        <f t="shared" si="13"/>
        <v>0</v>
      </c>
      <c r="G47" s="5">
        <f t="shared" si="13"/>
        <v>0</v>
      </c>
      <c r="H47" s="5">
        <f t="shared" si="13"/>
        <v>0</v>
      </c>
      <c r="I47" s="5">
        <f t="shared" si="13"/>
        <v>0</v>
      </c>
      <c r="J47" s="5">
        <f t="shared" si="13"/>
        <v>0</v>
      </c>
      <c r="K47" s="5">
        <f t="shared" si="13"/>
        <v>0</v>
      </c>
      <c r="L47" s="5">
        <f t="shared" si="10"/>
        <v>0</v>
      </c>
      <c r="M47" s="5">
        <f t="shared" si="10"/>
        <v>0</v>
      </c>
      <c r="N47" s="5">
        <f t="shared" si="10"/>
        <v>0</v>
      </c>
      <c r="O47" s="130">
        <f t="shared" si="10"/>
        <v>0</v>
      </c>
      <c r="P47" s="127"/>
      <c r="Q47" s="127"/>
      <c r="R47" s="127"/>
      <c r="S47" s="127"/>
    </row>
    <row r="48" spans="1:19" s="3" customFormat="1" ht="31.5">
      <c r="A48" s="1">
        <v>28</v>
      </c>
      <c r="B48" s="102" t="s">
        <v>193</v>
      </c>
      <c r="C48" s="97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1"/>
      <c r="P48" s="127"/>
      <c r="Q48" s="127"/>
      <c r="R48" s="127"/>
      <c r="S48" s="127"/>
    </row>
    <row r="49" spans="1:19" s="3" customFormat="1" ht="47.25" hidden="1">
      <c r="A49" s="1"/>
      <c r="B49" s="62" t="s">
        <v>196</v>
      </c>
      <c r="C49" s="97"/>
      <c r="D49" s="5"/>
      <c r="E49" s="5"/>
      <c r="F49" s="5"/>
      <c r="G49" s="5"/>
      <c r="H49" s="113"/>
      <c r="I49" s="113"/>
      <c r="J49" s="113"/>
      <c r="K49" s="113"/>
      <c r="L49" s="5">
        <f aca="true" t="shared" si="14" ref="L49:L61">D49+H49</f>
        <v>0</v>
      </c>
      <c r="M49" s="5">
        <f aca="true" t="shared" si="15" ref="M49:M61">E49+I49</f>
        <v>0</v>
      </c>
      <c r="N49" s="5">
        <f aca="true" t="shared" si="16" ref="N49:N61">F49+J49</f>
        <v>0</v>
      </c>
      <c r="O49" s="130">
        <f aca="true" t="shared" si="17" ref="O49:O61">G49+K49</f>
        <v>0</v>
      </c>
      <c r="P49" s="127"/>
      <c r="Q49" s="127"/>
      <c r="R49" s="127"/>
      <c r="S49" s="127"/>
    </row>
    <row r="50" spans="1:19" s="3" customFormat="1" ht="15.75" hidden="1">
      <c r="A50" s="1"/>
      <c r="B50" s="62"/>
      <c r="C50" s="97"/>
      <c r="D50" s="5"/>
      <c r="E50" s="5"/>
      <c r="F50" s="5"/>
      <c r="G50" s="5"/>
      <c r="H50" s="113"/>
      <c r="I50" s="113"/>
      <c r="J50" s="113"/>
      <c r="K50" s="113"/>
      <c r="L50" s="5">
        <f t="shared" si="14"/>
        <v>0</v>
      </c>
      <c r="M50" s="5">
        <f t="shared" si="15"/>
        <v>0</v>
      </c>
      <c r="N50" s="5">
        <f t="shared" si="16"/>
        <v>0</v>
      </c>
      <c r="O50" s="130">
        <f t="shared" si="17"/>
        <v>0</v>
      </c>
      <c r="P50" s="127"/>
      <c r="Q50" s="127"/>
      <c r="R50" s="127"/>
      <c r="S50" s="127"/>
    </row>
    <row r="51" spans="1:19" s="3" customFormat="1" ht="47.25" hidden="1">
      <c r="A51" s="1"/>
      <c r="B51" s="62" t="s">
        <v>195</v>
      </c>
      <c r="C51" s="97"/>
      <c r="D51" s="5"/>
      <c r="E51" s="5"/>
      <c r="F51" s="5"/>
      <c r="G51" s="5"/>
      <c r="H51" s="113"/>
      <c r="I51" s="113"/>
      <c r="J51" s="113"/>
      <c r="K51" s="113"/>
      <c r="L51" s="5">
        <f t="shared" si="14"/>
        <v>0</v>
      </c>
      <c r="M51" s="5">
        <f t="shared" si="15"/>
        <v>0</v>
      </c>
      <c r="N51" s="5">
        <f t="shared" si="16"/>
        <v>0</v>
      </c>
      <c r="O51" s="130">
        <f t="shared" si="17"/>
        <v>0</v>
      </c>
      <c r="P51" s="127"/>
      <c r="Q51" s="127"/>
      <c r="R51" s="127"/>
      <c r="S51" s="127"/>
    </row>
    <row r="52" spans="1:19" s="3" customFormat="1" ht="15.75" hidden="1">
      <c r="A52" s="1"/>
      <c r="B52" s="62"/>
      <c r="C52" s="97"/>
      <c r="D52" s="5"/>
      <c r="E52" s="5"/>
      <c r="F52" s="5"/>
      <c r="G52" s="5"/>
      <c r="H52" s="113"/>
      <c r="I52" s="113"/>
      <c r="J52" s="113"/>
      <c r="K52" s="113"/>
      <c r="L52" s="5">
        <f t="shared" si="14"/>
        <v>0</v>
      </c>
      <c r="M52" s="5">
        <f t="shared" si="15"/>
        <v>0</v>
      </c>
      <c r="N52" s="5">
        <f t="shared" si="16"/>
        <v>0</v>
      </c>
      <c r="O52" s="130">
        <f t="shared" si="17"/>
        <v>0</v>
      </c>
      <c r="P52" s="127"/>
      <c r="Q52" s="127"/>
      <c r="R52" s="127"/>
      <c r="S52" s="127"/>
    </row>
    <row r="53" spans="1:19" s="3" customFormat="1" ht="47.25" hidden="1">
      <c r="A53" s="1"/>
      <c r="B53" s="62" t="s">
        <v>194</v>
      </c>
      <c r="C53" s="97"/>
      <c r="D53" s="5"/>
      <c r="E53" s="5"/>
      <c r="F53" s="5"/>
      <c r="G53" s="5"/>
      <c r="H53" s="113"/>
      <c r="I53" s="113"/>
      <c r="J53" s="113"/>
      <c r="K53" s="113"/>
      <c r="L53" s="5">
        <f t="shared" si="14"/>
        <v>0</v>
      </c>
      <c r="M53" s="5">
        <f t="shared" si="15"/>
        <v>0</v>
      </c>
      <c r="N53" s="5">
        <f t="shared" si="16"/>
        <v>0</v>
      </c>
      <c r="O53" s="130">
        <f t="shared" si="17"/>
        <v>0</v>
      </c>
      <c r="P53" s="127"/>
      <c r="Q53" s="127"/>
      <c r="R53" s="127"/>
      <c r="S53" s="127"/>
    </row>
    <row r="54" spans="1:19" s="3" customFormat="1" ht="31.5">
      <c r="A54" s="1">
        <v>29</v>
      </c>
      <c r="B54" s="118" t="s">
        <v>494</v>
      </c>
      <c r="C54" s="97">
        <v>2</v>
      </c>
      <c r="D54" s="5">
        <v>250000</v>
      </c>
      <c r="E54" s="5">
        <v>245000</v>
      </c>
      <c r="F54" s="5">
        <v>245000</v>
      </c>
      <c r="G54" s="5">
        <v>244177</v>
      </c>
      <c r="H54" s="113"/>
      <c r="I54" s="113"/>
      <c r="J54" s="113"/>
      <c r="K54" s="113"/>
      <c r="L54" s="5">
        <f t="shared" si="14"/>
        <v>250000</v>
      </c>
      <c r="M54" s="5">
        <f t="shared" si="15"/>
        <v>245000</v>
      </c>
      <c r="N54" s="5">
        <f t="shared" si="16"/>
        <v>245000</v>
      </c>
      <c r="O54" s="130">
        <f t="shared" si="17"/>
        <v>244177</v>
      </c>
      <c r="P54" s="127"/>
      <c r="Q54" s="127"/>
      <c r="R54" s="127"/>
      <c r="S54" s="127"/>
    </row>
    <row r="55" spans="1:19" s="3" customFormat="1" ht="63">
      <c r="A55" s="1">
        <v>30</v>
      </c>
      <c r="B55" s="62" t="s">
        <v>363</v>
      </c>
      <c r="C55" s="97"/>
      <c r="D55" s="5">
        <f>SUM(D54)</f>
        <v>250000</v>
      </c>
      <c r="E55" s="5">
        <f>SUM(E54)</f>
        <v>245000</v>
      </c>
      <c r="F55" s="5">
        <f>SUM(F54)</f>
        <v>245000</v>
      </c>
      <c r="G55" s="5">
        <f>SUM(G54)</f>
        <v>244177</v>
      </c>
      <c r="H55" s="113"/>
      <c r="I55" s="113"/>
      <c r="J55" s="113"/>
      <c r="K55" s="113"/>
      <c r="L55" s="5">
        <f t="shared" si="14"/>
        <v>250000</v>
      </c>
      <c r="M55" s="5">
        <f t="shared" si="15"/>
        <v>245000</v>
      </c>
      <c r="N55" s="5">
        <f t="shared" si="16"/>
        <v>245000</v>
      </c>
      <c r="O55" s="130">
        <f t="shared" si="17"/>
        <v>244177</v>
      </c>
      <c r="P55" s="127"/>
      <c r="Q55" s="127"/>
      <c r="R55" s="127"/>
      <c r="S55" s="127"/>
    </row>
    <row r="56" spans="1:19" s="3" customFormat="1" ht="47.25" hidden="1">
      <c r="A56" s="1"/>
      <c r="B56" s="62" t="s">
        <v>197</v>
      </c>
      <c r="C56" s="97"/>
      <c r="D56" s="5"/>
      <c r="E56" s="5"/>
      <c r="F56" s="5"/>
      <c r="G56" s="5"/>
      <c r="H56" s="113"/>
      <c r="I56" s="113"/>
      <c r="J56" s="113"/>
      <c r="K56" s="113"/>
      <c r="L56" s="5">
        <f t="shared" si="14"/>
        <v>0</v>
      </c>
      <c r="M56" s="5">
        <f t="shared" si="15"/>
        <v>0</v>
      </c>
      <c r="N56" s="5">
        <f t="shared" si="16"/>
        <v>0</v>
      </c>
      <c r="O56" s="130">
        <f t="shared" si="17"/>
        <v>0</v>
      </c>
      <c r="P56" s="127"/>
      <c r="Q56" s="127"/>
      <c r="R56" s="127"/>
      <c r="S56" s="127"/>
    </row>
    <row r="57" spans="1:19" s="3" customFormat="1" ht="15.75" hidden="1">
      <c r="A57" s="1"/>
      <c r="B57" s="62"/>
      <c r="C57" s="97"/>
      <c r="D57" s="5"/>
      <c r="E57" s="5"/>
      <c r="F57" s="5"/>
      <c r="G57" s="5"/>
      <c r="H57" s="113"/>
      <c r="I57" s="113"/>
      <c r="J57" s="113"/>
      <c r="K57" s="113"/>
      <c r="L57" s="5">
        <f t="shared" si="14"/>
        <v>0</v>
      </c>
      <c r="M57" s="5">
        <f t="shared" si="15"/>
        <v>0</v>
      </c>
      <c r="N57" s="5">
        <f t="shared" si="16"/>
        <v>0</v>
      </c>
      <c r="O57" s="130">
        <f t="shared" si="17"/>
        <v>0</v>
      </c>
      <c r="P57" s="127"/>
      <c r="Q57" s="127"/>
      <c r="R57" s="127"/>
      <c r="S57" s="127"/>
    </row>
    <row r="58" spans="1:19" s="3" customFormat="1" ht="47.25" hidden="1">
      <c r="A58" s="1"/>
      <c r="B58" s="62" t="s">
        <v>198</v>
      </c>
      <c r="C58" s="97"/>
      <c r="D58" s="5"/>
      <c r="E58" s="5"/>
      <c r="F58" s="5"/>
      <c r="G58" s="5"/>
      <c r="H58" s="113"/>
      <c r="I58" s="113"/>
      <c r="J58" s="113"/>
      <c r="K58" s="113"/>
      <c r="L58" s="5">
        <f t="shared" si="14"/>
        <v>0</v>
      </c>
      <c r="M58" s="5">
        <f t="shared" si="15"/>
        <v>0</v>
      </c>
      <c r="N58" s="5">
        <f t="shared" si="16"/>
        <v>0</v>
      </c>
      <c r="O58" s="130">
        <f t="shared" si="17"/>
        <v>0</v>
      </c>
      <c r="P58" s="127"/>
      <c r="Q58" s="127"/>
      <c r="R58" s="127"/>
      <c r="S58" s="127"/>
    </row>
    <row r="59" spans="1:19" s="3" customFormat="1" ht="15.75" hidden="1">
      <c r="A59" s="1"/>
      <c r="B59" s="62"/>
      <c r="C59" s="97"/>
      <c r="D59" s="5"/>
      <c r="E59" s="5"/>
      <c r="F59" s="5"/>
      <c r="G59" s="5"/>
      <c r="H59" s="113"/>
      <c r="I59" s="113"/>
      <c r="J59" s="113"/>
      <c r="K59" s="113"/>
      <c r="L59" s="5">
        <f t="shared" si="14"/>
        <v>0</v>
      </c>
      <c r="M59" s="5">
        <f t="shared" si="15"/>
        <v>0</v>
      </c>
      <c r="N59" s="5">
        <f t="shared" si="16"/>
        <v>0</v>
      </c>
      <c r="O59" s="130">
        <f t="shared" si="17"/>
        <v>0</v>
      </c>
      <c r="P59" s="127"/>
      <c r="Q59" s="127"/>
      <c r="R59" s="127"/>
      <c r="S59" s="127"/>
    </row>
    <row r="60" spans="1:19" s="3" customFormat="1" ht="15.75" hidden="1">
      <c r="A60" s="1"/>
      <c r="B60" s="62" t="s">
        <v>199</v>
      </c>
      <c r="C60" s="97"/>
      <c r="D60" s="5"/>
      <c r="E60" s="5"/>
      <c r="F60" s="5"/>
      <c r="G60" s="5"/>
      <c r="H60" s="113"/>
      <c r="I60" s="113"/>
      <c r="J60" s="113"/>
      <c r="K60" s="113"/>
      <c r="L60" s="5">
        <f t="shared" si="14"/>
        <v>0</v>
      </c>
      <c r="M60" s="5">
        <f t="shared" si="15"/>
        <v>0</v>
      </c>
      <c r="N60" s="5">
        <f t="shared" si="16"/>
        <v>0</v>
      </c>
      <c r="O60" s="130">
        <f t="shared" si="17"/>
        <v>0</v>
      </c>
      <c r="P60" s="127"/>
      <c r="Q60" s="127"/>
      <c r="R60" s="127"/>
      <c r="S60" s="127"/>
    </row>
    <row r="61" spans="1:19" s="3" customFormat="1" ht="15.75" hidden="1">
      <c r="A61" s="1"/>
      <c r="B61" s="62"/>
      <c r="C61" s="97"/>
      <c r="D61" s="5"/>
      <c r="E61" s="5"/>
      <c r="F61" s="5"/>
      <c r="G61" s="5"/>
      <c r="H61" s="113"/>
      <c r="I61" s="113"/>
      <c r="J61" s="113"/>
      <c r="K61" s="113"/>
      <c r="L61" s="5">
        <f t="shared" si="14"/>
        <v>0</v>
      </c>
      <c r="M61" s="5">
        <f t="shared" si="15"/>
        <v>0</v>
      </c>
      <c r="N61" s="5">
        <f t="shared" si="16"/>
        <v>0</v>
      </c>
      <c r="O61" s="130">
        <f t="shared" si="17"/>
        <v>0</v>
      </c>
      <c r="P61" s="127"/>
      <c r="Q61" s="127"/>
      <c r="R61" s="127"/>
      <c r="S61" s="127"/>
    </row>
    <row r="62" spans="1:19" s="3" customFormat="1" ht="15.75">
      <c r="A62" s="1">
        <v>31</v>
      </c>
      <c r="B62" s="62" t="s">
        <v>511</v>
      </c>
      <c r="C62" s="97">
        <v>2</v>
      </c>
      <c r="D62" s="5">
        <v>0</v>
      </c>
      <c r="E62" s="5">
        <v>5000</v>
      </c>
      <c r="F62" s="5">
        <v>5000</v>
      </c>
      <c r="G62" s="5">
        <v>5000</v>
      </c>
      <c r="H62" s="113"/>
      <c r="I62" s="113"/>
      <c r="J62" s="113"/>
      <c r="K62" s="113"/>
      <c r="L62" s="5">
        <f aca="true" t="shared" si="18" ref="L62:N69">D62+H62</f>
        <v>0</v>
      </c>
      <c r="M62" s="5">
        <f t="shared" si="18"/>
        <v>5000</v>
      </c>
      <c r="N62" s="5">
        <f t="shared" si="18"/>
        <v>5000</v>
      </c>
      <c r="O62" s="130"/>
      <c r="P62" s="127"/>
      <c r="Q62" s="127"/>
      <c r="R62" s="127"/>
      <c r="S62" s="127"/>
    </row>
    <row r="63" spans="1:19" s="3" customFormat="1" ht="15.75">
      <c r="A63" s="1">
        <v>32</v>
      </c>
      <c r="B63" s="62" t="s">
        <v>509</v>
      </c>
      <c r="C63" s="97">
        <v>2</v>
      </c>
      <c r="D63" s="5">
        <v>0</v>
      </c>
      <c r="E63" s="5">
        <v>10000</v>
      </c>
      <c r="F63" s="5">
        <v>10000</v>
      </c>
      <c r="G63" s="5">
        <v>10000</v>
      </c>
      <c r="H63" s="113"/>
      <c r="I63" s="113"/>
      <c r="J63" s="113"/>
      <c r="K63" s="113"/>
      <c r="L63" s="5">
        <f t="shared" si="18"/>
        <v>0</v>
      </c>
      <c r="M63" s="5">
        <f t="shared" si="18"/>
        <v>10000</v>
      </c>
      <c r="N63" s="5">
        <f t="shared" si="18"/>
        <v>10000</v>
      </c>
      <c r="O63" s="130">
        <f aca="true" t="shared" si="19" ref="O63:O69">G63+K63</f>
        <v>10000</v>
      </c>
      <c r="P63" s="127"/>
      <c r="Q63" s="127"/>
      <c r="R63" s="127"/>
      <c r="S63" s="127"/>
    </row>
    <row r="64" spans="1:19" s="3" customFormat="1" ht="63">
      <c r="A64" s="1">
        <v>33</v>
      </c>
      <c r="B64" s="62" t="s">
        <v>200</v>
      </c>
      <c r="C64" s="97"/>
      <c r="D64" s="5">
        <f>SUM(D62:D63)</f>
        <v>0</v>
      </c>
      <c r="E64" s="5">
        <f>SUM(E62:E63)</f>
        <v>15000</v>
      </c>
      <c r="F64" s="5">
        <f>SUM(F62:F63)</f>
        <v>15000</v>
      </c>
      <c r="G64" s="5">
        <f>SUM(G62:G63)</f>
        <v>15000</v>
      </c>
      <c r="H64" s="113"/>
      <c r="I64" s="113"/>
      <c r="J64" s="113"/>
      <c r="K64" s="113"/>
      <c r="L64" s="5">
        <f t="shared" si="18"/>
        <v>0</v>
      </c>
      <c r="M64" s="5">
        <f t="shared" si="18"/>
        <v>15000</v>
      </c>
      <c r="N64" s="5">
        <f t="shared" si="18"/>
        <v>15000</v>
      </c>
      <c r="O64" s="130">
        <f t="shared" si="19"/>
        <v>15000</v>
      </c>
      <c r="P64" s="127"/>
      <c r="Q64" s="127"/>
      <c r="R64" s="127"/>
      <c r="S64" s="127"/>
    </row>
    <row r="65" spans="1:19" s="3" customFormat="1" ht="31.5">
      <c r="A65" s="1">
        <v>34</v>
      </c>
      <c r="B65" s="9" t="s">
        <v>44</v>
      </c>
      <c r="C65" s="97"/>
      <c r="D65" s="13">
        <f aca="true" t="shared" si="20" ref="D65:K65">SUM(D66:D68)</f>
        <v>250000</v>
      </c>
      <c r="E65" s="13">
        <f>SUM(E66:E68)</f>
        <v>260000</v>
      </c>
      <c r="F65" s="13">
        <f>SUM(F66:F68)</f>
        <v>260000</v>
      </c>
      <c r="G65" s="13">
        <f t="shared" si="20"/>
        <v>259177</v>
      </c>
      <c r="H65" s="13">
        <f t="shared" si="20"/>
        <v>0</v>
      </c>
      <c r="I65" s="13">
        <f>SUM(I66:I68)</f>
        <v>0</v>
      </c>
      <c r="J65" s="13">
        <f>SUM(J66:J68)</f>
        <v>0</v>
      </c>
      <c r="K65" s="13">
        <f t="shared" si="20"/>
        <v>0</v>
      </c>
      <c r="L65" s="13">
        <f t="shared" si="18"/>
        <v>250000</v>
      </c>
      <c r="M65" s="13">
        <f t="shared" si="18"/>
        <v>260000</v>
      </c>
      <c r="N65" s="13">
        <f t="shared" si="18"/>
        <v>260000</v>
      </c>
      <c r="O65" s="131">
        <f t="shared" si="19"/>
        <v>259177</v>
      </c>
      <c r="P65" s="127"/>
      <c r="Q65" s="127"/>
      <c r="R65" s="127"/>
      <c r="S65" s="127"/>
    </row>
    <row r="66" spans="1:19" s="3" customFormat="1" ht="31.5">
      <c r="A66" s="1">
        <v>35</v>
      </c>
      <c r="B66" s="85" t="s">
        <v>375</v>
      </c>
      <c r="C66" s="97">
        <v>1</v>
      </c>
      <c r="D66" s="5">
        <f aca="true" t="shared" si="21" ref="D66:K66">SUMIF($C$48:$C$65,"1",D$48:D$65)</f>
        <v>0</v>
      </c>
      <c r="E66" s="5">
        <f t="shared" si="21"/>
        <v>0</v>
      </c>
      <c r="F66" s="5">
        <f t="shared" si="21"/>
        <v>0</v>
      </c>
      <c r="G66" s="5">
        <f t="shared" si="21"/>
        <v>0</v>
      </c>
      <c r="H66" s="5">
        <f t="shared" si="21"/>
        <v>0</v>
      </c>
      <c r="I66" s="5">
        <f t="shared" si="21"/>
        <v>0</v>
      </c>
      <c r="J66" s="5">
        <f t="shared" si="21"/>
        <v>0</v>
      </c>
      <c r="K66" s="5">
        <f t="shared" si="21"/>
        <v>0</v>
      </c>
      <c r="L66" s="5">
        <f t="shared" si="18"/>
        <v>0</v>
      </c>
      <c r="M66" s="5">
        <f t="shared" si="18"/>
        <v>0</v>
      </c>
      <c r="N66" s="5">
        <f t="shared" si="18"/>
        <v>0</v>
      </c>
      <c r="O66" s="130">
        <f t="shared" si="19"/>
        <v>0</v>
      </c>
      <c r="P66" s="127"/>
      <c r="Q66" s="127"/>
      <c r="R66" s="127"/>
      <c r="S66" s="127"/>
    </row>
    <row r="67" spans="1:19" s="3" customFormat="1" ht="15.75">
      <c r="A67" s="1">
        <v>36</v>
      </c>
      <c r="B67" s="85" t="s">
        <v>218</v>
      </c>
      <c r="C67" s="97">
        <v>2</v>
      </c>
      <c r="D67" s="5">
        <f aca="true" t="shared" si="22" ref="D67:K67">SUMIF($C$48:$C$65,"2",D$48:D$65)</f>
        <v>250000</v>
      </c>
      <c r="E67" s="5">
        <f t="shared" si="22"/>
        <v>260000</v>
      </c>
      <c r="F67" s="5">
        <f t="shared" si="22"/>
        <v>260000</v>
      </c>
      <c r="G67" s="5">
        <f t="shared" si="22"/>
        <v>259177</v>
      </c>
      <c r="H67" s="5">
        <f t="shared" si="22"/>
        <v>0</v>
      </c>
      <c r="I67" s="5">
        <f t="shared" si="22"/>
        <v>0</v>
      </c>
      <c r="J67" s="5">
        <f t="shared" si="22"/>
        <v>0</v>
      </c>
      <c r="K67" s="5">
        <f t="shared" si="22"/>
        <v>0</v>
      </c>
      <c r="L67" s="5">
        <f t="shared" si="18"/>
        <v>250000</v>
      </c>
      <c r="M67" s="5">
        <f t="shared" si="18"/>
        <v>260000</v>
      </c>
      <c r="N67" s="5">
        <f t="shared" si="18"/>
        <v>260000</v>
      </c>
      <c r="O67" s="130">
        <f t="shared" si="19"/>
        <v>259177</v>
      </c>
      <c r="P67" s="127"/>
      <c r="Q67" s="127"/>
      <c r="R67" s="127"/>
      <c r="S67" s="127"/>
    </row>
    <row r="68" spans="1:19" s="3" customFormat="1" ht="15.75">
      <c r="A68" s="1">
        <v>37</v>
      </c>
      <c r="B68" s="85" t="s">
        <v>110</v>
      </c>
      <c r="C68" s="97">
        <v>3</v>
      </c>
      <c r="D68" s="5">
        <f aca="true" t="shared" si="23" ref="D68:K68">SUMIF($C$48:$C$65,"3",D$48:D$65)</f>
        <v>0</v>
      </c>
      <c r="E68" s="5">
        <f t="shared" si="23"/>
        <v>0</v>
      </c>
      <c r="F68" s="5">
        <f t="shared" si="23"/>
        <v>0</v>
      </c>
      <c r="G68" s="5">
        <f t="shared" si="23"/>
        <v>0</v>
      </c>
      <c r="H68" s="5">
        <f t="shared" si="23"/>
        <v>0</v>
      </c>
      <c r="I68" s="5">
        <f t="shared" si="23"/>
        <v>0</v>
      </c>
      <c r="J68" s="5">
        <f t="shared" si="23"/>
        <v>0</v>
      </c>
      <c r="K68" s="5">
        <f t="shared" si="23"/>
        <v>0</v>
      </c>
      <c r="L68" s="5">
        <f t="shared" si="18"/>
        <v>0</v>
      </c>
      <c r="M68" s="5">
        <f t="shared" si="18"/>
        <v>0</v>
      </c>
      <c r="N68" s="5">
        <f t="shared" si="18"/>
        <v>0</v>
      </c>
      <c r="O68" s="130">
        <f t="shared" si="19"/>
        <v>0</v>
      </c>
      <c r="P68" s="127"/>
      <c r="Q68" s="127"/>
      <c r="R68" s="127"/>
      <c r="S68" s="127"/>
    </row>
    <row r="69" spans="1:19" s="3" customFormat="1" ht="31.5">
      <c r="A69" s="1">
        <v>38</v>
      </c>
      <c r="B69" s="9" t="s">
        <v>153</v>
      </c>
      <c r="C69" s="97"/>
      <c r="D69" s="13">
        <f aca="true" t="shared" si="24" ref="D69:K69">D25+D44+D65</f>
        <v>3880528</v>
      </c>
      <c r="E69" s="13">
        <f>E25+E44+E65</f>
        <v>3640794</v>
      </c>
      <c r="F69" s="13">
        <f>F25+F44+F65</f>
        <v>3640794</v>
      </c>
      <c r="G69" s="13">
        <f t="shared" si="24"/>
        <v>3203930</v>
      </c>
      <c r="H69" s="13">
        <f t="shared" si="24"/>
        <v>980241</v>
      </c>
      <c r="I69" s="13">
        <f>I25+I44+I65</f>
        <v>869975</v>
      </c>
      <c r="J69" s="13">
        <f>J25+J44+J65</f>
        <v>869975</v>
      </c>
      <c r="K69" s="13">
        <f t="shared" si="24"/>
        <v>627685</v>
      </c>
      <c r="L69" s="13">
        <f t="shared" si="18"/>
        <v>4860769</v>
      </c>
      <c r="M69" s="13">
        <f t="shared" si="18"/>
        <v>4510769</v>
      </c>
      <c r="N69" s="13">
        <f t="shared" si="18"/>
        <v>4510769</v>
      </c>
      <c r="O69" s="131">
        <f t="shared" si="19"/>
        <v>3831615</v>
      </c>
      <c r="P69" s="127"/>
      <c r="Q69" s="127"/>
      <c r="R69" s="127"/>
      <c r="S69" s="127"/>
    </row>
    <row r="70" spans="13:14" ht="15.75">
      <c r="M70" s="138"/>
      <c r="N70" s="138"/>
    </row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5" ht="15.75"/>
    <row r="96" ht="15.75"/>
    <row r="97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</sheetData>
  <sheetProtection/>
  <mergeCells count="7">
    <mergeCell ref="B5:B6"/>
    <mergeCell ref="C5:C6"/>
    <mergeCell ref="D5:G5"/>
    <mergeCell ref="H5:K5"/>
    <mergeCell ref="L5:O5"/>
    <mergeCell ref="A1:O1"/>
    <mergeCell ref="A2:O2"/>
  </mergeCells>
  <printOptions horizontalCentered="1"/>
  <pageMargins left="0.7086614173228347" right="0.4724409448818898" top="0.7480314960629921" bottom="0.7480314960629921" header="0.31496062992125984" footer="0.31496062992125984"/>
  <pageSetup fitToHeight="2" fitToWidth="1" horizontalDpi="600" verticalDpi="600" orientation="portrait" paperSize="9" scale="65" r:id="rId3"/>
  <headerFooter>
    <oddHeader>&amp;R&amp;"Arial,Normál"&amp;10 2. melléklet a 4/2017.(V.26.) önkormányzati rendelethez
</oddHeader>
    <oddFooter>&amp;C&amp;P. oldal, összesen: &amp;N</oddFooter>
    <firstHeader>&amp;R&amp;"Arial,Normál"&amp;10 2. melléklet a 9/2016.(XII.1.) önkormányzati rendelethez
"&amp;"Arial,Dőlt"2. melléklet a 3/2016.(II.23.) önkormányzati rendelethez</first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7" customWidth="1"/>
    <col min="2" max="5" width="9.7109375" style="31" customWidth="1"/>
    <col min="6" max="16384" width="9.140625" style="31" customWidth="1"/>
  </cols>
  <sheetData>
    <row r="1" spans="1:5" s="24" customFormat="1" ht="21.75" customHeight="1">
      <c r="A1" s="359" t="s">
        <v>368</v>
      </c>
      <c r="B1" s="359"/>
      <c r="C1" s="359"/>
      <c r="D1" s="359"/>
      <c r="E1" s="359"/>
    </row>
    <row r="2" spans="1:5" s="24" customFormat="1" ht="14.25" customHeight="1">
      <c r="A2" s="117"/>
      <c r="B2" s="117"/>
      <c r="C2" s="117"/>
      <c r="D2" s="117"/>
      <c r="E2" s="117"/>
    </row>
    <row r="3" spans="1:5" s="24" customFormat="1" ht="27" customHeight="1">
      <c r="A3" s="359" t="s">
        <v>95</v>
      </c>
      <c r="B3" s="359"/>
      <c r="C3" s="359"/>
      <c r="D3" s="359"/>
      <c r="E3" s="359"/>
    </row>
    <row r="4" spans="1:5" s="24" customFormat="1" ht="13.5" customHeight="1">
      <c r="A4" s="117"/>
      <c r="B4" s="117"/>
      <c r="C4" s="117"/>
      <c r="D4" s="117"/>
      <c r="E4" s="117"/>
    </row>
    <row r="5" spans="1:5" s="24" customFormat="1" ht="40.5" customHeight="1">
      <c r="A5" s="359" t="s">
        <v>371</v>
      </c>
      <c r="B5" s="359"/>
      <c r="C5" s="359"/>
      <c r="D5" s="359"/>
      <c r="E5" s="359"/>
    </row>
    <row r="6" spans="1:5" s="24" customFormat="1" ht="14.25" customHeight="1">
      <c r="A6" s="25"/>
      <c r="B6" s="25"/>
      <c r="C6" s="25"/>
      <c r="D6" s="25"/>
      <c r="E6" s="25"/>
    </row>
    <row r="7" spans="1:6" s="28" customFormat="1" ht="21.75" customHeight="1">
      <c r="A7" s="114" t="s">
        <v>9</v>
      </c>
      <c r="B7" s="26" t="s">
        <v>35</v>
      </c>
      <c r="C7" s="26" t="s">
        <v>85</v>
      </c>
      <c r="D7" s="26" t="s">
        <v>361</v>
      </c>
      <c r="E7" s="26" t="s">
        <v>5</v>
      </c>
      <c r="F7" s="27"/>
    </row>
    <row r="8" spans="1:5" ht="15">
      <c r="A8" s="29" t="s">
        <v>18</v>
      </c>
      <c r="B8" s="30"/>
      <c r="C8" s="30"/>
      <c r="D8" s="30"/>
      <c r="E8" s="30">
        <f aca="true" t="shared" si="0" ref="E8:E32">SUM(B8:D8)</f>
        <v>0</v>
      </c>
    </row>
    <row r="9" spans="1:5" ht="15">
      <c r="A9" s="29" t="s">
        <v>19</v>
      </c>
      <c r="B9" s="30"/>
      <c r="C9" s="30"/>
      <c r="D9" s="30"/>
      <c r="E9" s="30">
        <f t="shared" si="0"/>
        <v>0</v>
      </c>
    </row>
    <row r="10" spans="1:5" ht="15">
      <c r="A10" s="29" t="s">
        <v>20</v>
      </c>
      <c r="B10" s="30"/>
      <c r="C10" s="30"/>
      <c r="D10" s="30"/>
      <c r="E10" s="30">
        <f t="shared" si="0"/>
        <v>0</v>
      </c>
    </row>
    <row r="11" spans="1:5" ht="32.25" customHeight="1">
      <c r="A11" s="32" t="s">
        <v>21</v>
      </c>
      <c r="B11" s="30"/>
      <c r="C11" s="30"/>
      <c r="D11" s="30"/>
      <c r="E11" s="30">
        <f t="shared" si="0"/>
        <v>0</v>
      </c>
    </row>
    <row r="12" spans="1:5" ht="20.25" customHeight="1">
      <c r="A12" s="29" t="s">
        <v>22</v>
      </c>
      <c r="B12" s="30"/>
      <c r="C12" s="30"/>
      <c r="D12" s="30"/>
      <c r="E12" s="30">
        <f t="shared" si="0"/>
        <v>0</v>
      </c>
    </row>
    <row r="13" spans="1:5" ht="19.5" customHeight="1">
      <c r="A13" s="29" t="s">
        <v>23</v>
      </c>
      <c r="B13" s="30"/>
      <c r="C13" s="30"/>
      <c r="D13" s="30"/>
      <c r="E13" s="30">
        <f t="shared" si="0"/>
        <v>0</v>
      </c>
    </row>
    <row r="14" spans="1:5" ht="15.75" customHeight="1">
      <c r="A14" s="32" t="s">
        <v>24</v>
      </c>
      <c r="B14" s="30"/>
      <c r="C14" s="30"/>
      <c r="D14" s="30"/>
      <c r="E14" s="30">
        <f t="shared" si="0"/>
        <v>0</v>
      </c>
    </row>
    <row r="15" spans="1:5" s="35" customFormat="1" ht="14.25">
      <c r="A15" s="33" t="s">
        <v>36</v>
      </c>
      <c r="B15" s="34">
        <f>SUM(B8:B14)</f>
        <v>0</v>
      </c>
      <c r="C15" s="34">
        <f>SUM(C8:C14)</f>
        <v>0</v>
      </c>
      <c r="D15" s="34">
        <f>SUM(D8:D14)</f>
        <v>0</v>
      </c>
      <c r="E15" s="34">
        <f>SUM(E8:E14)</f>
        <v>0</v>
      </c>
    </row>
    <row r="16" spans="1:5" ht="15">
      <c r="A16" s="33" t="s">
        <v>37</v>
      </c>
      <c r="B16" s="22">
        <f>ROUNDDOWN(B15*0.5,0)</f>
        <v>0</v>
      </c>
      <c r="C16" s="22">
        <f>ROUNDDOWN(C15*0.5,0)</f>
        <v>0</v>
      </c>
      <c r="D16" s="22">
        <f>ROUNDDOWN(D15*0.5,0)</f>
        <v>0</v>
      </c>
      <c r="E16" s="34">
        <f t="shared" si="0"/>
        <v>0</v>
      </c>
    </row>
    <row r="17" spans="1:5" s="35" customFormat="1" ht="24">
      <c r="A17" s="36" t="s">
        <v>38</v>
      </c>
      <c r="B17" s="34">
        <f>SUM(B18:B24)</f>
        <v>0</v>
      </c>
      <c r="C17" s="34">
        <f>SUM(C18:C24)</f>
        <v>0</v>
      </c>
      <c r="D17" s="34">
        <f>SUM(D18:D24)</f>
        <v>0</v>
      </c>
      <c r="E17" s="34">
        <f>SUM(E18:E24)</f>
        <v>0</v>
      </c>
    </row>
    <row r="18" spans="1:5" ht="20.25" customHeight="1">
      <c r="A18" s="32" t="s">
        <v>25</v>
      </c>
      <c r="B18" s="30"/>
      <c r="C18" s="30"/>
      <c r="D18" s="30"/>
      <c r="E18" s="30">
        <f t="shared" si="0"/>
        <v>0</v>
      </c>
    </row>
    <row r="19" spans="1:5" ht="15">
      <c r="A19" s="29" t="s">
        <v>26</v>
      </c>
      <c r="B19" s="30"/>
      <c r="C19" s="30"/>
      <c r="D19" s="30"/>
      <c r="E19" s="30">
        <f t="shared" si="0"/>
        <v>0</v>
      </c>
    </row>
    <row r="20" spans="1:5" ht="15.75" customHeight="1">
      <c r="A20" s="32" t="s">
        <v>27</v>
      </c>
      <c r="B20" s="30"/>
      <c r="C20" s="30"/>
      <c r="D20" s="30"/>
      <c r="E20" s="30">
        <f t="shared" si="0"/>
        <v>0</v>
      </c>
    </row>
    <row r="21" spans="1:5" ht="15">
      <c r="A21" s="29" t="s">
        <v>28</v>
      </c>
      <c r="B21" s="30"/>
      <c r="C21" s="30"/>
      <c r="D21" s="30"/>
      <c r="E21" s="30">
        <f t="shared" si="0"/>
        <v>0</v>
      </c>
    </row>
    <row r="22" spans="1:5" ht="15">
      <c r="A22" s="29" t="s">
        <v>29</v>
      </c>
      <c r="B22" s="30"/>
      <c r="C22" s="30"/>
      <c r="D22" s="30"/>
      <c r="E22" s="30">
        <f t="shared" si="0"/>
        <v>0</v>
      </c>
    </row>
    <row r="23" spans="1:5" ht="15">
      <c r="A23" s="29" t="s">
        <v>30</v>
      </c>
      <c r="B23" s="30"/>
      <c r="C23" s="30"/>
      <c r="D23" s="30"/>
      <c r="E23" s="30">
        <f t="shared" si="0"/>
        <v>0</v>
      </c>
    </row>
    <row r="24" spans="1:5" ht="18.75" customHeight="1">
      <c r="A24" s="32" t="s">
        <v>31</v>
      </c>
      <c r="B24" s="30"/>
      <c r="C24" s="30"/>
      <c r="D24" s="30"/>
      <c r="E24" s="30">
        <f t="shared" si="0"/>
        <v>0</v>
      </c>
    </row>
    <row r="25" spans="1:5" s="35" customFormat="1" ht="25.5" customHeight="1">
      <c r="A25" s="37" t="s">
        <v>39</v>
      </c>
      <c r="B25" s="34">
        <f>SUM(B26:B32)</f>
        <v>0</v>
      </c>
      <c r="C25" s="34">
        <f>SUM(C26:C32)</f>
        <v>0</v>
      </c>
      <c r="D25" s="34">
        <f>SUM(D26:D32)</f>
        <v>0</v>
      </c>
      <c r="E25" s="34">
        <f>SUM(E26:E32)</f>
        <v>0</v>
      </c>
    </row>
    <row r="26" spans="1:5" ht="19.5" customHeight="1">
      <c r="A26" s="32" t="s">
        <v>25</v>
      </c>
      <c r="B26" s="30"/>
      <c r="C26" s="30"/>
      <c r="D26" s="30"/>
      <c r="E26" s="30">
        <f t="shared" si="0"/>
        <v>0</v>
      </c>
    </row>
    <row r="27" spans="1:5" ht="20.25" customHeight="1">
      <c r="A27" s="32" t="s">
        <v>32</v>
      </c>
      <c r="B27" s="30"/>
      <c r="C27" s="30"/>
      <c r="D27" s="30"/>
      <c r="E27" s="30">
        <f t="shared" si="0"/>
        <v>0</v>
      </c>
    </row>
    <row r="28" spans="1:5" ht="17.25" customHeight="1">
      <c r="A28" s="32" t="s">
        <v>27</v>
      </c>
      <c r="B28" s="30"/>
      <c r="C28" s="30"/>
      <c r="D28" s="30"/>
      <c r="E28" s="30">
        <f t="shared" si="0"/>
        <v>0</v>
      </c>
    </row>
    <row r="29" spans="1:5" ht="14.25" customHeight="1">
      <c r="A29" s="29" t="s">
        <v>28</v>
      </c>
      <c r="B29" s="30"/>
      <c r="C29" s="30"/>
      <c r="D29" s="30"/>
      <c r="E29" s="30">
        <f t="shared" si="0"/>
        <v>0</v>
      </c>
    </row>
    <row r="30" spans="1:5" ht="15">
      <c r="A30" s="29" t="s">
        <v>29</v>
      </c>
      <c r="B30" s="30"/>
      <c r="C30" s="30"/>
      <c r="D30" s="30"/>
      <c r="E30" s="30">
        <f t="shared" si="0"/>
        <v>0</v>
      </c>
    </row>
    <row r="31" spans="1:5" ht="15">
      <c r="A31" s="29" t="s">
        <v>33</v>
      </c>
      <c r="B31" s="30"/>
      <c r="C31" s="30"/>
      <c r="D31" s="30"/>
      <c r="E31" s="30">
        <f t="shared" si="0"/>
        <v>0</v>
      </c>
    </row>
    <row r="32" spans="1:5" ht="15">
      <c r="A32" s="32" t="s">
        <v>31</v>
      </c>
      <c r="B32" s="30"/>
      <c r="C32" s="30"/>
      <c r="D32" s="30"/>
      <c r="E32" s="30">
        <f t="shared" si="0"/>
        <v>0</v>
      </c>
    </row>
    <row r="33" spans="1:5" s="35" customFormat="1" ht="18" customHeight="1">
      <c r="A33" s="36" t="s">
        <v>40</v>
      </c>
      <c r="B33" s="34">
        <f>B17+B25</f>
        <v>0</v>
      </c>
      <c r="C33" s="34">
        <f>C17+C25</f>
        <v>0</v>
      </c>
      <c r="D33" s="34">
        <f>D17+D25</f>
        <v>0</v>
      </c>
      <c r="E33" s="34">
        <f>E17+E25</f>
        <v>0</v>
      </c>
    </row>
    <row r="34" spans="1:5" s="35" customFormat="1" ht="18.75" customHeight="1">
      <c r="A34" s="36" t="s">
        <v>41</v>
      </c>
      <c r="B34" s="34">
        <f>B16-B33</f>
        <v>0</v>
      </c>
      <c r="C34" s="34">
        <f>C16-C33</f>
        <v>0</v>
      </c>
      <c r="D34" s="34">
        <f>D16-D33</f>
        <v>0</v>
      </c>
      <c r="E34" s="34">
        <f>E16-E33</f>
        <v>0</v>
      </c>
    </row>
    <row r="35" spans="1:5" s="35" customFormat="1" ht="18.75" customHeight="1">
      <c r="A35" s="94"/>
      <c r="B35" s="95"/>
      <c r="C35" s="95"/>
      <c r="D35" s="95"/>
      <c r="E35" s="95"/>
    </row>
    <row r="36" spans="1:5" s="35" customFormat="1" ht="27.75" customHeight="1">
      <c r="A36" s="360" t="s">
        <v>369</v>
      </c>
      <c r="B36" s="360"/>
      <c r="C36" s="360"/>
      <c r="D36" s="360"/>
      <c r="E36" s="360"/>
    </row>
    <row r="37" ht="18.75" customHeight="1"/>
    <row r="38" ht="15">
      <c r="A38" s="96" t="s">
        <v>370</v>
      </c>
    </row>
    <row r="39" spans="1:3" ht="15">
      <c r="A39" s="38" t="s">
        <v>96</v>
      </c>
      <c r="C39" s="63"/>
    </row>
    <row r="40" ht="15">
      <c r="C40" s="63" t="s">
        <v>97</v>
      </c>
    </row>
    <row r="41" ht="15">
      <c r="C41" s="63" t="s">
        <v>72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5" width="10.7109375" style="21" customWidth="1"/>
    <col min="6" max="6" width="11.7109375" style="21" customWidth="1"/>
    <col min="7" max="8" width="9.140625" style="21" customWidth="1"/>
    <col min="9" max="9" width="11.7109375" style="21" customWidth="1"/>
    <col min="10" max="16384" width="9.140625" style="21" customWidth="1"/>
  </cols>
  <sheetData>
    <row r="1" spans="1:9" s="15" customFormat="1" ht="15.75">
      <c r="A1" s="321" t="s">
        <v>501</v>
      </c>
      <c r="B1" s="321"/>
      <c r="C1" s="321"/>
      <c r="D1" s="321"/>
      <c r="E1" s="321"/>
      <c r="F1" s="321"/>
      <c r="G1" s="321"/>
      <c r="H1" s="321"/>
      <c r="I1" s="321"/>
    </row>
    <row r="2" spans="1:9" s="15" customFormat="1" ht="15.75">
      <c r="A2" s="316" t="s">
        <v>464</v>
      </c>
      <c r="B2" s="316"/>
      <c r="C2" s="316"/>
      <c r="D2" s="316"/>
      <c r="E2" s="316"/>
      <c r="F2" s="316"/>
      <c r="G2" s="316"/>
      <c r="H2" s="316"/>
      <c r="I2" s="316"/>
    </row>
    <row r="3" spans="1:9" s="15" customFormat="1" ht="15.75">
      <c r="A3" s="316" t="s">
        <v>152</v>
      </c>
      <c r="B3" s="316"/>
      <c r="C3" s="316"/>
      <c r="D3" s="316"/>
      <c r="E3" s="316"/>
      <c r="F3" s="316"/>
      <c r="G3" s="316"/>
      <c r="H3" s="316"/>
      <c r="I3" s="316"/>
    </row>
    <row r="4" spans="1:9" ht="15.75">
      <c r="A4" s="316" t="s">
        <v>465</v>
      </c>
      <c r="B4" s="316"/>
      <c r="C4" s="316"/>
      <c r="D4" s="316"/>
      <c r="E4" s="316"/>
      <c r="F4" s="316"/>
      <c r="G4" s="316"/>
      <c r="H4" s="316"/>
      <c r="I4" s="316"/>
    </row>
    <row r="5" spans="1:9" ht="15.75">
      <c r="A5" s="43"/>
      <c r="B5" s="43"/>
      <c r="C5" s="15"/>
      <c r="D5" s="15"/>
      <c r="E5" s="15"/>
      <c r="F5" s="15"/>
      <c r="G5" s="15"/>
      <c r="H5" s="15"/>
      <c r="I5" s="15"/>
    </row>
    <row r="6" spans="1:9" s="3" customFormat="1" ht="15.75">
      <c r="A6" s="1"/>
      <c r="B6" s="1" t="s">
        <v>0</v>
      </c>
      <c r="C6" s="45" t="s">
        <v>1</v>
      </c>
      <c r="D6" s="45" t="s">
        <v>2</v>
      </c>
      <c r="E6" s="45" t="s">
        <v>3</v>
      </c>
      <c r="F6" s="45" t="s">
        <v>6</v>
      </c>
      <c r="G6" s="45" t="s">
        <v>45</v>
      </c>
      <c r="H6" s="45" t="s">
        <v>46</v>
      </c>
      <c r="I6" s="45" t="s">
        <v>47</v>
      </c>
    </row>
    <row r="7" spans="1:9" s="3" customFormat="1" ht="15.75">
      <c r="A7" s="1">
        <v>1</v>
      </c>
      <c r="B7" s="322" t="s">
        <v>9</v>
      </c>
      <c r="C7" s="318" t="s">
        <v>85</v>
      </c>
      <c r="D7" s="319"/>
      <c r="E7" s="320"/>
      <c r="F7" s="4" t="s">
        <v>361</v>
      </c>
      <c r="G7" s="4" t="s">
        <v>380</v>
      </c>
      <c r="H7" s="4" t="s">
        <v>466</v>
      </c>
      <c r="I7" s="4" t="s">
        <v>5</v>
      </c>
    </row>
    <row r="8" spans="1:9" s="3" customFormat="1" ht="31.5">
      <c r="A8" s="1">
        <v>2</v>
      </c>
      <c r="B8" s="323"/>
      <c r="C8" s="6" t="s">
        <v>4</v>
      </c>
      <c r="D8" s="6" t="s">
        <v>528</v>
      </c>
      <c r="E8" s="6" t="s">
        <v>530</v>
      </c>
      <c r="F8" s="6" t="s">
        <v>4</v>
      </c>
      <c r="G8" s="6" t="s">
        <v>4</v>
      </c>
      <c r="H8" s="6" t="s">
        <v>4</v>
      </c>
      <c r="I8" s="6" t="s">
        <v>4</v>
      </c>
    </row>
    <row r="9" spans="1:10" ht="15.75">
      <c r="A9" s="1">
        <v>3</v>
      </c>
      <c r="B9" s="46" t="s">
        <v>376</v>
      </c>
      <c r="C9" s="14">
        <f>Bevételek!C133+Bevételek!C134+Bevételek!C136+Bevételek!C137+Bevételek!C142</f>
        <v>857000</v>
      </c>
      <c r="D9" s="14">
        <f>Bevételek!E133+Bevételek!E134+Bevételek!E136+Bevételek!E137+Bevételek!E142</f>
        <v>857000</v>
      </c>
      <c r="E9" s="14">
        <f>Bevételek!F133+Bevételek!F134+Bevételek!F136+Bevételek!F137+Bevételek!F142</f>
        <v>993951</v>
      </c>
      <c r="F9" s="47"/>
      <c r="G9" s="47"/>
      <c r="H9" s="47"/>
      <c r="I9" s="47"/>
      <c r="J9" s="31"/>
    </row>
    <row r="10" spans="1:10" ht="30">
      <c r="A10" s="1">
        <v>4</v>
      </c>
      <c r="B10" s="46" t="s">
        <v>377</v>
      </c>
      <c r="C10" s="14">
        <f>Bevételek!C182+Bevételek!C183+Bevételek!C184</f>
        <v>0</v>
      </c>
      <c r="D10" s="14">
        <f>Bevételek!E182+Bevételek!E183+Bevételek!E184</f>
        <v>0</v>
      </c>
      <c r="E10" s="14">
        <f>Bevételek!F182+Bevételek!F183+Bevételek!F184</f>
        <v>0</v>
      </c>
      <c r="F10" s="47"/>
      <c r="G10" s="47"/>
      <c r="H10" s="47"/>
      <c r="I10" s="47"/>
      <c r="J10" s="31"/>
    </row>
    <row r="11" spans="1:10" ht="15.75">
      <c r="A11" s="1">
        <v>5</v>
      </c>
      <c r="B11" s="46" t="s">
        <v>20</v>
      </c>
      <c r="C11" s="14">
        <f>Bevételek!C140+Bevételek!C154+Bevételek!C169</f>
        <v>14000</v>
      </c>
      <c r="D11" s="14">
        <f>Bevételek!E140+Bevételek!E154+Bevételek!E169</f>
        <v>14000</v>
      </c>
      <c r="E11" s="14">
        <f>Bevételek!F140+Bevételek!F154+Bevételek!F169</f>
        <v>864</v>
      </c>
      <c r="F11" s="47"/>
      <c r="G11" s="47"/>
      <c r="H11" s="47"/>
      <c r="I11" s="47"/>
      <c r="J11" s="31"/>
    </row>
    <row r="12" spans="1:10" ht="45">
      <c r="A12" s="1">
        <v>6</v>
      </c>
      <c r="B12" s="46" t="s">
        <v>21</v>
      </c>
      <c r="C12" s="14">
        <f>Bevételek!C163+Bevételek!C179+Bevételek!C180+Bevételek!C181+Bevételek!C218+Bevételek!C223+Bevételek!C226</f>
        <v>73000</v>
      </c>
      <c r="D12" s="14">
        <f>Bevételek!E163+Bevételek!E179+Bevételek!E180+Bevételek!E181+Bevételek!E218+Bevételek!E223+Bevételek!E226</f>
        <v>83000</v>
      </c>
      <c r="E12" s="14">
        <f>Bevételek!F163+Bevételek!F179+Bevételek!F180+Bevételek!F181+Bevételek!F218+Bevételek!F223+Bevételek!F226</f>
        <v>142116</v>
      </c>
      <c r="F12" s="47"/>
      <c r="G12" s="47"/>
      <c r="H12" s="47"/>
      <c r="I12" s="47"/>
      <c r="J12" s="31"/>
    </row>
    <row r="13" spans="1:10" ht="15.75">
      <c r="A13" s="1">
        <v>7</v>
      </c>
      <c r="B13" s="46" t="s">
        <v>22</v>
      </c>
      <c r="C13" s="14">
        <f>Bevételek!C228</f>
        <v>0</v>
      </c>
      <c r="D13" s="14">
        <f>Bevételek!E228</f>
        <v>0</v>
      </c>
      <c r="E13" s="14">
        <f>Bevételek!F228</f>
        <v>0</v>
      </c>
      <c r="F13" s="47"/>
      <c r="G13" s="47"/>
      <c r="H13" s="47"/>
      <c r="I13" s="47"/>
      <c r="J13" s="31"/>
    </row>
    <row r="14" spans="1:10" ht="30">
      <c r="A14" s="1">
        <v>8</v>
      </c>
      <c r="B14" s="46" t="s">
        <v>23</v>
      </c>
      <c r="C14" s="14">
        <f>Bevételek!C227</f>
        <v>0</v>
      </c>
      <c r="D14" s="14">
        <f>Bevételek!E227</f>
        <v>0</v>
      </c>
      <c r="E14" s="14">
        <f>Bevételek!F227</f>
        <v>0</v>
      </c>
      <c r="F14" s="47"/>
      <c r="G14" s="47"/>
      <c r="H14" s="47"/>
      <c r="I14" s="47"/>
      <c r="J14" s="31"/>
    </row>
    <row r="15" spans="1:10" ht="30">
      <c r="A15" s="1">
        <v>9</v>
      </c>
      <c r="B15" s="46" t="s">
        <v>378</v>
      </c>
      <c r="C15" s="14">
        <f>Bevételek!C49+Bevételek!C109+Bevételek!C237+Bevételek!C251</f>
        <v>0</v>
      </c>
      <c r="D15" s="14">
        <f>Bevételek!E49+Bevételek!E109+Bevételek!E237+Bevételek!E251</f>
        <v>0</v>
      </c>
      <c r="E15" s="14">
        <f>Bevételek!F49+Bevételek!F109+Bevételek!F237+Bevételek!F251</f>
        <v>0</v>
      </c>
      <c r="F15" s="47"/>
      <c r="G15" s="47"/>
      <c r="H15" s="47"/>
      <c r="I15" s="47"/>
      <c r="J15" s="31"/>
    </row>
    <row r="16" spans="1:10" s="23" customFormat="1" ht="15.75">
      <c r="A16" s="1">
        <v>10</v>
      </c>
      <c r="B16" s="48" t="s">
        <v>49</v>
      </c>
      <c r="C16" s="17">
        <f>SUM(C9:C15)</f>
        <v>944000</v>
      </c>
      <c r="D16" s="17">
        <f>SUM(D9:D15)</f>
        <v>954000</v>
      </c>
      <c r="E16" s="17">
        <f>SUM(E9:E15)</f>
        <v>1136931</v>
      </c>
      <c r="F16" s="47"/>
      <c r="G16" s="47"/>
      <c r="H16" s="47"/>
      <c r="I16" s="47"/>
      <c r="J16" s="31"/>
    </row>
    <row r="17" spans="1:10" ht="15.75">
      <c r="A17" s="1">
        <v>11</v>
      </c>
      <c r="B17" s="48" t="s">
        <v>50</v>
      </c>
      <c r="C17" s="17">
        <f>ROUNDDOWN(C16*0.5,0)</f>
        <v>472000</v>
      </c>
      <c r="D17" s="17">
        <f>ROUNDDOWN(D16*0.5,0)</f>
        <v>477000</v>
      </c>
      <c r="E17" s="17">
        <f>ROUNDDOWN(E16*0.5,0)</f>
        <v>568465</v>
      </c>
      <c r="F17" s="47"/>
      <c r="G17" s="47"/>
      <c r="H17" s="47"/>
      <c r="I17" s="47"/>
      <c r="J17" s="31"/>
    </row>
    <row r="18" spans="1:10" ht="30">
      <c r="A18" s="1">
        <v>12</v>
      </c>
      <c r="B18" s="46" t="s">
        <v>25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f aca="true" t="shared" si="0" ref="I18:I25">C18+F18+G18+H18</f>
        <v>0</v>
      </c>
      <c r="J18" s="31"/>
    </row>
    <row r="19" spans="1:10" ht="30">
      <c r="A19" s="1">
        <v>13</v>
      </c>
      <c r="B19" s="46" t="s">
        <v>32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31"/>
    </row>
    <row r="20" spans="1:10" ht="15.75">
      <c r="A20" s="1">
        <v>14</v>
      </c>
      <c r="B20" s="46" t="s">
        <v>27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 t="shared" si="0"/>
        <v>0</v>
      </c>
      <c r="J20" s="31"/>
    </row>
    <row r="21" spans="1:10" ht="15.75">
      <c r="A21" s="1">
        <v>15</v>
      </c>
      <c r="B21" s="46" t="s">
        <v>28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 t="shared" si="0"/>
        <v>0</v>
      </c>
      <c r="J21" s="31"/>
    </row>
    <row r="22" spans="1:10" ht="15.75">
      <c r="A22" s="1">
        <v>16</v>
      </c>
      <c r="B22" s="46" t="s">
        <v>29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f t="shared" si="0"/>
        <v>0</v>
      </c>
      <c r="J22" s="31"/>
    </row>
    <row r="23" spans="1:10" ht="15.75">
      <c r="A23" s="1">
        <v>17</v>
      </c>
      <c r="B23" s="46" t="s">
        <v>33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31"/>
    </row>
    <row r="24" spans="1:10" ht="30">
      <c r="A24" s="1">
        <v>18</v>
      </c>
      <c r="B24" s="46" t="s">
        <v>84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f t="shared" si="0"/>
        <v>0</v>
      </c>
      <c r="J24" s="31"/>
    </row>
    <row r="25" spans="1:10" s="23" customFormat="1" ht="15.75">
      <c r="A25" s="1">
        <v>19</v>
      </c>
      <c r="B25" s="48" t="s">
        <v>51</v>
      </c>
      <c r="C25" s="17">
        <f aca="true" t="shared" si="1" ref="C25:H25">SUM(C18:C24)</f>
        <v>0</v>
      </c>
      <c r="D25" s="17">
        <f>SUM(D18:D24)</f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0"/>
        <v>0</v>
      </c>
      <c r="J25" s="31"/>
    </row>
    <row r="26" spans="1:10" s="23" customFormat="1" ht="29.25">
      <c r="A26" s="1">
        <v>20</v>
      </c>
      <c r="B26" s="48" t="s">
        <v>52</v>
      </c>
      <c r="C26" s="17">
        <f>C17-C25</f>
        <v>472000</v>
      </c>
      <c r="D26" s="17">
        <f>D17-D25</f>
        <v>477000</v>
      </c>
      <c r="E26" s="17">
        <f>E17-E25</f>
        <v>568465</v>
      </c>
      <c r="F26" s="47"/>
      <c r="G26" s="47"/>
      <c r="H26" s="47"/>
      <c r="I26" s="47"/>
      <c r="J26" s="31"/>
    </row>
    <row r="27" spans="1:10" s="23" customFormat="1" ht="42.75">
      <c r="A27" s="1">
        <v>21</v>
      </c>
      <c r="B27" s="49" t="s">
        <v>373</v>
      </c>
      <c r="C27" s="17">
        <f aca="true" t="shared" si="2" ref="C27:I27">SUM(C28:C32)</f>
        <v>0</v>
      </c>
      <c r="D27" s="17">
        <f>SUM(D28:D32)</f>
        <v>0</v>
      </c>
      <c r="E27" s="17">
        <f t="shared" si="2"/>
        <v>0</v>
      </c>
      <c r="F27" s="17">
        <f t="shared" si="2"/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31"/>
    </row>
    <row r="28" spans="1:10" ht="30">
      <c r="A28" s="1">
        <v>22</v>
      </c>
      <c r="B28" s="46" t="s">
        <v>379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>C28+F28+G28+H28</f>
        <v>0</v>
      </c>
      <c r="J28" s="31"/>
    </row>
    <row r="29" spans="1:10" ht="45">
      <c r="A29" s="1">
        <v>23</v>
      </c>
      <c r="B29" s="46" t="s">
        <v>107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>C29+F29+G29+H29</f>
        <v>0</v>
      </c>
      <c r="J29" s="31"/>
    </row>
    <row r="30" spans="1:10" ht="30">
      <c r="A30" s="1">
        <v>24</v>
      </c>
      <c r="B30" s="46" t="s">
        <v>86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>C30+F30+G30+H30</f>
        <v>0</v>
      </c>
      <c r="J30" s="31"/>
    </row>
    <row r="31" spans="1:10" ht="15.75">
      <c r="A31" s="1">
        <v>25</v>
      </c>
      <c r="B31" s="46" t="s">
        <v>83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>C31+F31+G31+H31</f>
        <v>0</v>
      </c>
      <c r="J31" s="31"/>
    </row>
    <row r="32" spans="1:10" ht="45">
      <c r="A32" s="1">
        <v>26</v>
      </c>
      <c r="B32" s="46" t="s">
        <v>372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>C32+F32+G32+H32</f>
        <v>0</v>
      </c>
      <c r="J32" s="31"/>
    </row>
    <row r="33" ht="15">
      <c r="I33" s="140"/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1" r:id="rId1"/>
  <headerFooter>
    <oddHeader>&amp;R&amp;"Arial,Normál"&amp;10 3. melléklet a 4/2017.(V.26.)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4.57421875" style="185" customWidth="1"/>
    <col min="2" max="2" width="57.7109375" style="124" bestFit="1" customWidth="1"/>
    <col min="3" max="3" width="16.8515625" style="186" customWidth="1"/>
    <col min="4" max="16384" width="9.140625" style="124" customWidth="1"/>
  </cols>
  <sheetData>
    <row r="1" spans="1:3" ht="18.75">
      <c r="A1" s="321" t="s">
        <v>624</v>
      </c>
      <c r="B1" s="321"/>
      <c r="C1" s="321"/>
    </row>
    <row r="2" spans="1:3" ht="18.75">
      <c r="A2" s="316" t="s">
        <v>645</v>
      </c>
      <c r="B2" s="316"/>
      <c r="C2" s="316"/>
    </row>
    <row r="3" spans="1:3" ht="18.75">
      <c r="A3" s="177"/>
      <c r="B3" s="177"/>
      <c r="C3" s="178"/>
    </row>
    <row r="4" spans="1:3" ht="18.75">
      <c r="A4" s="1"/>
      <c r="B4" s="1" t="s">
        <v>0</v>
      </c>
      <c r="C4" s="179" t="s">
        <v>1</v>
      </c>
    </row>
    <row r="5" spans="1:3" ht="18.75">
      <c r="A5" s="1">
        <v>1</v>
      </c>
      <c r="B5" s="180" t="s">
        <v>9</v>
      </c>
      <c r="C5" s="181" t="s">
        <v>625</v>
      </c>
    </row>
    <row r="6" spans="1:3" ht="18.75">
      <c r="A6" s="1">
        <v>2</v>
      </c>
      <c r="B6" s="182" t="s">
        <v>626</v>
      </c>
      <c r="C6" s="183">
        <v>16711471</v>
      </c>
    </row>
    <row r="7" spans="1:3" ht="18.75">
      <c r="A7" s="1">
        <v>3</v>
      </c>
      <c r="B7" s="182" t="s">
        <v>627</v>
      </c>
      <c r="C7" s="183">
        <v>14033141</v>
      </c>
    </row>
    <row r="8" spans="1:3" ht="18.75">
      <c r="A8" s="1">
        <v>4</v>
      </c>
      <c r="B8" s="182" t="s">
        <v>628</v>
      </c>
      <c r="C8" s="184">
        <f>C6-C7</f>
        <v>2678330</v>
      </c>
    </row>
    <row r="9" spans="1:3" ht="18.75">
      <c r="A9" s="1">
        <v>5</v>
      </c>
      <c r="B9" s="182" t="s">
        <v>629</v>
      </c>
      <c r="C9" s="183">
        <v>5867884</v>
      </c>
    </row>
    <row r="10" spans="1:3" ht="18.75">
      <c r="A10" s="1">
        <v>6</v>
      </c>
      <c r="B10" s="182" t="s">
        <v>630</v>
      </c>
      <c r="C10" s="183">
        <v>446507</v>
      </c>
    </row>
    <row r="11" spans="1:3" ht="18.75">
      <c r="A11" s="1">
        <v>7</v>
      </c>
      <c r="B11" s="182" t="s">
        <v>631</v>
      </c>
      <c r="C11" s="184">
        <f>C9-C10</f>
        <v>5421377</v>
      </c>
    </row>
    <row r="12" spans="1:3" s="125" customFormat="1" ht="18.75">
      <c r="A12" s="1">
        <v>8</v>
      </c>
      <c r="B12" s="182" t="s">
        <v>632</v>
      </c>
      <c r="C12" s="184">
        <f>C8+C11</f>
        <v>8099707</v>
      </c>
    </row>
    <row r="13" spans="1:3" ht="18.75">
      <c r="A13" s="1">
        <v>9</v>
      </c>
      <c r="B13" s="182" t="s">
        <v>633</v>
      </c>
      <c r="C13" s="183">
        <v>0</v>
      </c>
    </row>
    <row r="14" spans="1:3" ht="18.75">
      <c r="A14" s="1">
        <v>10</v>
      </c>
      <c r="B14" s="182" t="s">
        <v>634</v>
      </c>
      <c r="C14" s="183">
        <v>0</v>
      </c>
    </row>
    <row r="15" spans="1:3" ht="18.75">
      <c r="A15" s="1">
        <v>11</v>
      </c>
      <c r="B15" s="182" t="s">
        <v>635</v>
      </c>
      <c r="C15" s="184">
        <f>C13-C14</f>
        <v>0</v>
      </c>
    </row>
    <row r="16" spans="1:3" ht="18.75">
      <c r="A16" s="1">
        <v>12</v>
      </c>
      <c r="B16" s="182" t="s">
        <v>636</v>
      </c>
      <c r="C16" s="183">
        <v>0</v>
      </c>
    </row>
    <row r="17" spans="1:3" ht="18.75">
      <c r="A17" s="1">
        <v>13</v>
      </c>
      <c r="B17" s="182" t="s">
        <v>637</v>
      </c>
      <c r="C17" s="183">
        <v>0</v>
      </c>
    </row>
    <row r="18" spans="1:3" s="125" customFormat="1" ht="18.75">
      <c r="A18" s="1">
        <v>14</v>
      </c>
      <c r="B18" s="182" t="s">
        <v>638</v>
      </c>
      <c r="C18" s="184">
        <f>C16+C17</f>
        <v>0</v>
      </c>
    </row>
    <row r="19" spans="1:3" s="125" customFormat="1" ht="18.75">
      <c r="A19" s="1">
        <v>15</v>
      </c>
      <c r="B19" s="182" t="s">
        <v>639</v>
      </c>
      <c r="C19" s="184">
        <f>C15+C18</f>
        <v>0</v>
      </c>
    </row>
    <row r="20" spans="1:3" s="125" customFormat="1" ht="18.75">
      <c r="A20" s="1">
        <v>16</v>
      </c>
      <c r="B20" s="182" t="s">
        <v>640</v>
      </c>
      <c r="C20" s="184">
        <f>C12+C19</f>
        <v>8099707</v>
      </c>
    </row>
    <row r="21" spans="1:3" s="125" customFormat="1" ht="18.75">
      <c r="A21" s="1">
        <v>17</v>
      </c>
      <c r="B21" s="182" t="s">
        <v>641</v>
      </c>
      <c r="C21" s="184">
        <v>8099707</v>
      </c>
    </row>
    <row r="22" spans="1:3" s="125" customFormat="1" ht="18.75">
      <c r="A22" s="1">
        <v>18</v>
      </c>
      <c r="B22" s="182" t="s">
        <v>642</v>
      </c>
      <c r="C22" s="184">
        <f>C12-C21</f>
        <v>0</v>
      </c>
    </row>
    <row r="23" spans="1:3" s="125" customFormat="1" ht="18.75">
      <c r="A23" s="1">
        <v>19</v>
      </c>
      <c r="B23" s="182" t="s">
        <v>643</v>
      </c>
      <c r="C23" s="184">
        <f>C19*0.1</f>
        <v>0</v>
      </c>
    </row>
    <row r="24" spans="1:3" s="125" customFormat="1" ht="18.75">
      <c r="A24" s="1">
        <v>20</v>
      </c>
      <c r="B24" s="182" t="s">
        <v>644</v>
      </c>
      <c r="C24" s="184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 4/2017.(V.26.)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E18" sqref="E18"/>
    </sheetView>
  </sheetViews>
  <sheetFormatPr defaultColWidth="9.140625" defaultRowHeight="15"/>
  <cols>
    <col min="1" max="1" width="4.57421875" style="0" customWidth="1"/>
    <col min="2" max="2" width="46.00390625" style="0" bestFit="1" customWidth="1"/>
    <col min="3" max="4" width="14.7109375" style="0" customWidth="1"/>
    <col min="5" max="5" width="37.8515625" style="0" customWidth="1"/>
    <col min="6" max="7" width="14.7109375" style="0" customWidth="1"/>
  </cols>
  <sheetData>
    <row r="1" spans="1:6" s="2" customFormat="1" ht="15.75">
      <c r="A1" s="315" t="s">
        <v>624</v>
      </c>
      <c r="B1" s="315"/>
      <c r="C1" s="315"/>
      <c r="D1" s="315"/>
      <c r="E1" s="315"/>
      <c r="F1" s="315"/>
    </row>
    <row r="2" spans="1:6" s="2" customFormat="1" ht="15.75">
      <c r="A2" s="315" t="s">
        <v>660</v>
      </c>
      <c r="B2" s="315"/>
      <c r="C2" s="315"/>
      <c r="D2" s="315"/>
      <c r="E2" s="315"/>
      <c r="F2" s="315"/>
    </row>
    <row r="3" s="2" customFormat="1" ht="15.75"/>
    <row r="4" spans="1:7" ht="15.75">
      <c r="A4" s="2"/>
      <c r="B4" s="2"/>
      <c r="C4" s="2"/>
      <c r="D4" s="2"/>
      <c r="E4" s="2"/>
      <c r="F4" s="2"/>
      <c r="G4" s="2"/>
    </row>
    <row r="5" spans="1:7" ht="15.75">
      <c r="A5" s="187"/>
      <c r="B5" s="187" t="s">
        <v>0</v>
      </c>
      <c r="C5" s="187" t="s">
        <v>1</v>
      </c>
      <c r="D5" s="187" t="s">
        <v>2</v>
      </c>
      <c r="E5" s="187" t="s">
        <v>3</v>
      </c>
      <c r="F5" s="187" t="s">
        <v>6</v>
      </c>
      <c r="G5" s="187" t="s">
        <v>45</v>
      </c>
    </row>
    <row r="6" spans="1:7" ht="15.75">
      <c r="A6" s="187">
        <v>1</v>
      </c>
      <c r="B6" s="86" t="s">
        <v>646</v>
      </c>
      <c r="C6" s="188">
        <v>42369</v>
      </c>
      <c r="D6" s="188">
        <v>42735</v>
      </c>
      <c r="E6" s="86" t="s">
        <v>647</v>
      </c>
      <c r="F6" s="188">
        <v>42369</v>
      </c>
      <c r="G6" s="188">
        <v>42735</v>
      </c>
    </row>
    <row r="7" spans="1:7" ht="15.75">
      <c r="A7" s="187">
        <v>2</v>
      </c>
      <c r="B7" s="189" t="s">
        <v>648</v>
      </c>
      <c r="C7" s="142">
        <v>97679717</v>
      </c>
      <c r="D7" s="142">
        <v>97002246</v>
      </c>
      <c r="E7" s="189" t="s">
        <v>649</v>
      </c>
      <c r="F7" s="142">
        <v>92144203</v>
      </c>
      <c r="G7" s="142">
        <v>93920812</v>
      </c>
    </row>
    <row r="8" spans="1:7" ht="15.75">
      <c r="A8" s="187">
        <v>3</v>
      </c>
      <c r="B8" s="189" t="s">
        <v>650</v>
      </c>
      <c r="C8" s="142">
        <v>0</v>
      </c>
      <c r="D8" s="142">
        <v>0</v>
      </c>
      <c r="E8" s="189" t="s">
        <v>651</v>
      </c>
      <c r="F8" s="142">
        <v>550307</v>
      </c>
      <c r="G8" s="142">
        <v>501752</v>
      </c>
    </row>
    <row r="9" spans="1:7" ht="15.75">
      <c r="A9" s="187">
        <v>4</v>
      </c>
      <c r="B9" s="189" t="s">
        <v>652</v>
      </c>
      <c r="C9" s="142">
        <v>5450922</v>
      </c>
      <c r="D9" s="142">
        <v>8129596</v>
      </c>
      <c r="E9" s="324" t="s">
        <v>653</v>
      </c>
      <c r="F9" s="326">
        <v>0</v>
      </c>
      <c r="G9" s="326">
        <v>0</v>
      </c>
    </row>
    <row r="10" spans="1:7" ht="15.75">
      <c r="A10" s="187">
        <v>5</v>
      </c>
      <c r="B10" s="189" t="s">
        <v>654</v>
      </c>
      <c r="C10" s="142">
        <v>812048</v>
      </c>
      <c r="D10" s="142">
        <v>232603</v>
      </c>
      <c r="E10" s="325"/>
      <c r="F10" s="327"/>
      <c r="G10" s="327"/>
    </row>
    <row r="11" spans="1:7" ht="15.75">
      <c r="A11" s="187">
        <v>6</v>
      </c>
      <c r="B11" s="189" t="s">
        <v>655</v>
      </c>
      <c r="C11" s="142">
        <v>0</v>
      </c>
      <c r="D11" s="142">
        <v>0</v>
      </c>
      <c r="E11" s="328" t="s">
        <v>656</v>
      </c>
      <c r="F11" s="312">
        <v>11248177</v>
      </c>
      <c r="G11" s="312">
        <v>10941881</v>
      </c>
    </row>
    <row r="12" spans="1:7" ht="15.75">
      <c r="A12" s="187">
        <v>7</v>
      </c>
      <c r="B12" s="189" t="s">
        <v>657</v>
      </c>
      <c r="C12" s="142">
        <v>0</v>
      </c>
      <c r="D12" s="142">
        <v>0</v>
      </c>
      <c r="E12" s="328"/>
      <c r="F12" s="312"/>
      <c r="G12" s="312"/>
    </row>
    <row r="13" spans="1:7" ht="15.75">
      <c r="A13" s="187">
        <v>8</v>
      </c>
      <c r="B13" s="190" t="s">
        <v>658</v>
      </c>
      <c r="C13" s="191">
        <f>SUM(C7:C12)</f>
        <v>103942687</v>
      </c>
      <c r="D13" s="191">
        <f>SUM(D7:D12)</f>
        <v>105364445</v>
      </c>
      <c r="E13" s="190" t="s">
        <v>659</v>
      </c>
      <c r="F13" s="191">
        <f>SUM(F7:F12)</f>
        <v>103942687</v>
      </c>
      <c r="G13" s="191">
        <f>SUM(G7:G12)</f>
        <v>105364445</v>
      </c>
    </row>
  </sheetData>
  <sheetProtection/>
  <mergeCells count="8">
    <mergeCell ref="A1:F1"/>
    <mergeCell ref="A2:F2"/>
    <mergeCell ref="E9:E10"/>
    <mergeCell ref="F9:F10"/>
    <mergeCell ref="G9:G10"/>
    <mergeCell ref="E11:E12"/>
    <mergeCell ref="F11:F12"/>
    <mergeCell ref="G11:G12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Header>&amp;R&amp;"Arial,Normál"&amp;10 5. melléklet a 4/2017.(V.26.)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V32"/>
  <sheetViews>
    <sheetView zoomScalePageLayoutView="0" workbookViewId="0" topLeftCell="A1">
      <selection activeCell="B49" sqref="B49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1.7109375" style="0" hidden="1" customWidth="1"/>
    <col min="6" max="6" width="11.7109375" style="0" customWidth="1"/>
    <col min="7" max="7" width="11.7109375" style="0" hidden="1" customWidth="1"/>
    <col min="8" max="8" width="11.7109375" style="0" customWidth="1"/>
    <col min="9" max="9" width="11.7109375" style="0" hidden="1" customWidth="1"/>
    <col min="10" max="10" width="36.7109375" style="0" customWidth="1"/>
    <col min="14" max="14" width="11.421875" style="0" hidden="1" customWidth="1"/>
    <col min="15" max="15" width="11.421875" style="0" customWidth="1"/>
    <col min="16" max="16" width="11.7109375" style="0" hidden="1" customWidth="1"/>
    <col min="17" max="17" width="11.7109375" style="0" customWidth="1"/>
    <col min="18" max="18" width="11.7109375" style="0" hidden="1" customWidth="1"/>
  </cols>
  <sheetData>
    <row r="1" spans="1:15" s="2" customFormat="1" ht="15.75" customHeight="1">
      <c r="A1" s="338" t="s">
        <v>502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145"/>
    </row>
    <row r="2" spans="1:15" s="2" customFormat="1" ht="15.75">
      <c r="A2" s="315" t="s">
        <v>487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143"/>
    </row>
    <row r="3" spans="2:9" ht="15">
      <c r="B3" s="41"/>
      <c r="C3" s="41"/>
      <c r="D3" s="41"/>
      <c r="E3" s="41"/>
      <c r="F3" s="41"/>
      <c r="G3" s="41"/>
      <c r="H3" s="41"/>
      <c r="I3" s="41"/>
    </row>
    <row r="4" spans="1:22" s="11" customFormat="1" ht="31.5">
      <c r="A4" s="86" t="s">
        <v>9</v>
      </c>
      <c r="B4" s="4" t="s">
        <v>470</v>
      </c>
      <c r="C4" s="4" t="s">
        <v>539</v>
      </c>
      <c r="D4" s="4" t="s">
        <v>471</v>
      </c>
      <c r="E4" s="4" t="s">
        <v>471</v>
      </c>
      <c r="F4" s="4" t="s">
        <v>531</v>
      </c>
      <c r="G4" s="4" t="s">
        <v>531</v>
      </c>
      <c r="H4" s="4" t="s">
        <v>530</v>
      </c>
      <c r="I4" s="4" t="s">
        <v>530</v>
      </c>
      <c r="J4" s="86" t="s">
        <v>9</v>
      </c>
      <c r="K4" s="4" t="s">
        <v>470</v>
      </c>
      <c r="L4" s="4" t="s">
        <v>539</v>
      </c>
      <c r="M4" s="4" t="s">
        <v>471</v>
      </c>
      <c r="N4" s="4" t="s">
        <v>471</v>
      </c>
      <c r="O4" s="4" t="s">
        <v>531</v>
      </c>
      <c r="P4" s="4" t="s">
        <v>531</v>
      </c>
      <c r="Q4" s="4" t="s">
        <v>530</v>
      </c>
      <c r="R4" s="4" t="s">
        <v>530</v>
      </c>
      <c r="S4"/>
      <c r="T4"/>
      <c r="U4"/>
      <c r="V4"/>
    </row>
    <row r="5" spans="1:22" s="93" customFormat="1" ht="16.5">
      <c r="A5" s="309" t="s">
        <v>42</v>
      </c>
      <c r="B5" s="309"/>
      <c r="C5" s="309"/>
      <c r="D5" s="309"/>
      <c r="E5" s="309"/>
      <c r="F5" s="144"/>
      <c r="G5" s="144"/>
      <c r="H5" s="144"/>
      <c r="I5" s="144"/>
      <c r="J5" s="335" t="s">
        <v>120</v>
      </c>
      <c r="K5" s="336"/>
      <c r="L5" s="336"/>
      <c r="M5" s="337"/>
      <c r="N5" s="122"/>
      <c r="O5" s="122"/>
      <c r="P5" s="122"/>
      <c r="Q5" s="122"/>
      <c r="R5" s="122"/>
      <c r="S5"/>
      <c r="T5"/>
      <c r="U5"/>
      <c r="V5"/>
    </row>
    <row r="6" spans="1:18" s="11" customFormat="1" ht="31.5">
      <c r="A6" s="88" t="s">
        <v>276</v>
      </c>
      <c r="B6" s="5">
        <v>7469</v>
      </c>
      <c r="C6" s="5">
        <v>11652</v>
      </c>
      <c r="D6" s="5">
        <v>12406</v>
      </c>
      <c r="E6" s="5">
        <f>Összesen!L7</f>
        <v>12405845</v>
      </c>
      <c r="F6" s="5">
        <v>12948</v>
      </c>
      <c r="G6" s="5">
        <f>Összesen!M7</f>
        <v>12948597</v>
      </c>
      <c r="H6" s="5">
        <v>12140</v>
      </c>
      <c r="I6" s="5">
        <f>Összesen!N7</f>
        <v>12140029</v>
      </c>
      <c r="J6" s="90" t="s">
        <v>34</v>
      </c>
      <c r="K6" s="5">
        <v>3561</v>
      </c>
      <c r="L6" s="5">
        <v>3803</v>
      </c>
      <c r="M6" s="5">
        <v>4910</v>
      </c>
      <c r="N6" s="5">
        <f>Összesen!Y7</f>
        <v>4910014</v>
      </c>
      <c r="O6" s="5">
        <v>4910</v>
      </c>
      <c r="P6" s="5">
        <f>Összesen!Z7</f>
        <v>4910014</v>
      </c>
      <c r="Q6" s="5">
        <v>3562</v>
      </c>
      <c r="R6" s="5">
        <f>Összesen!AA7</f>
        <v>3562174</v>
      </c>
    </row>
    <row r="7" spans="1:18" s="11" customFormat="1" ht="30">
      <c r="A7" s="88" t="s">
        <v>297</v>
      </c>
      <c r="B7" s="5">
        <v>625</v>
      </c>
      <c r="C7" s="5">
        <v>821</v>
      </c>
      <c r="D7" s="5">
        <v>1016</v>
      </c>
      <c r="E7" s="5">
        <f>Összesen!L8</f>
        <v>1016000</v>
      </c>
      <c r="F7" s="5">
        <v>1016</v>
      </c>
      <c r="G7" s="5">
        <f>Összesen!M8</f>
        <v>1016000</v>
      </c>
      <c r="H7" s="5">
        <v>1168</v>
      </c>
      <c r="I7" s="5">
        <f>Összesen!N8</f>
        <v>1167934</v>
      </c>
      <c r="J7" s="90" t="s">
        <v>74</v>
      </c>
      <c r="K7" s="5">
        <v>850</v>
      </c>
      <c r="L7" s="5">
        <v>841</v>
      </c>
      <c r="M7" s="5">
        <v>1050</v>
      </c>
      <c r="N7" s="5">
        <f>Összesen!Y8</f>
        <v>1050341</v>
      </c>
      <c r="O7" s="5">
        <v>1050</v>
      </c>
      <c r="P7" s="5">
        <f>Összesen!Z8</f>
        <v>1050341</v>
      </c>
      <c r="Q7" s="5">
        <v>826</v>
      </c>
      <c r="R7" s="5">
        <f>Összesen!AA8</f>
        <v>826426</v>
      </c>
    </row>
    <row r="8" spans="1:18" s="11" customFormat="1" ht="15.75">
      <c r="A8" s="88" t="s">
        <v>42</v>
      </c>
      <c r="B8" s="5">
        <v>1711</v>
      </c>
      <c r="C8" s="5">
        <v>923</v>
      </c>
      <c r="D8" s="5">
        <v>515</v>
      </c>
      <c r="E8" s="5">
        <f>Összesen!L9</f>
        <v>514640</v>
      </c>
      <c r="F8" s="5">
        <v>515</v>
      </c>
      <c r="G8" s="5">
        <f>Összesen!M9</f>
        <v>514640</v>
      </c>
      <c r="H8" s="5">
        <v>433</v>
      </c>
      <c r="I8" s="5">
        <f>Összesen!N9</f>
        <v>433370</v>
      </c>
      <c r="J8" s="90" t="s">
        <v>75</v>
      </c>
      <c r="K8" s="5">
        <v>5154</v>
      </c>
      <c r="L8" s="5">
        <v>7837</v>
      </c>
      <c r="M8" s="5">
        <v>7604</v>
      </c>
      <c r="N8" s="5">
        <f>Összesen!Y9</f>
        <v>7604370</v>
      </c>
      <c r="O8" s="5">
        <v>7847</v>
      </c>
      <c r="P8" s="5">
        <f>Összesen!Z9</f>
        <v>7846713</v>
      </c>
      <c r="Q8" s="5">
        <v>4301</v>
      </c>
      <c r="R8" s="5">
        <f>Összesen!AA9</f>
        <v>4301295</v>
      </c>
    </row>
    <row r="9" spans="1:18" s="11" customFormat="1" ht="15.75">
      <c r="A9" s="313" t="s">
        <v>355</v>
      </c>
      <c r="B9" s="326"/>
      <c r="C9" s="312">
        <v>766</v>
      </c>
      <c r="D9" s="312">
        <v>100</v>
      </c>
      <c r="E9" s="326">
        <f>Összesen!L10</f>
        <v>100000</v>
      </c>
      <c r="F9" s="339">
        <v>100</v>
      </c>
      <c r="G9" s="326">
        <f>Összesen!M10</f>
        <v>100000</v>
      </c>
      <c r="H9" s="339">
        <v>0</v>
      </c>
      <c r="I9" s="326">
        <f>Összesen!N10</f>
        <v>0</v>
      </c>
      <c r="J9" s="90" t="s">
        <v>76</v>
      </c>
      <c r="K9" s="5">
        <v>268</v>
      </c>
      <c r="L9" s="5">
        <v>566</v>
      </c>
      <c r="M9" s="5">
        <v>764</v>
      </c>
      <c r="N9" s="5">
        <f>Összesen!Y10</f>
        <v>763400</v>
      </c>
      <c r="O9" s="5">
        <v>937</v>
      </c>
      <c r="P9" s="5">
        <f>Összesen!Z10</f>
        <v>936500</v>
      </c>
      <c r="Q9" s="5">
        <v>788</v>
      </c>
      <c r="R9" s="5">
        <f>Összesen!AA10</f>
        <v>788000</v>
      </c>
    </row>
    <row r="10" spans="1:18" s="11" customFormat="1" ht="15.75">
      <c r="A10" s="313"/>
      <c r="B10" s="327"/>
      <c r="C10" s="312"/>
      <c r="D10" s="312"/>
      <c r="E10" s="327"/>
      <c r="F10" s="340"/>
      <c r="G10" s="327"/>
      <c r="H10" s="340"/>
      <c r="I10" s="327"/>
      <c r="J10" s="90" t="s">
        <v>77</v>
      </c>
      <c r="K10" s="5">
        <v>1482</v>
      </c>
      <c r="L10" s="5">
        <v>478</v>
      </c>
      <c r="M10" s="5">
        <v>2685</v>
      </c>
      <c r="N10" s="5">
        <f>Összesen!Y11</f>
        <v>2684745</v>
      </c>
      <c r="O10" s="5">
        <v>3255</v>
      </c>
      <c r="P10" s="5">
        <f>Összesen!Z11</f>
        <v>3255095</v>
      </c>
      <c r="Q10" s="5">
        <v>724</v>
      </c>
      <c r="R10" s="5">
        <f>Összesen!AA11</f>
        <v>723631</v>
      </c>
    </row>
    <row r="11" spans="1:18" s="11" customFormat="1" ht="15.75">
      <c r="A11" s="89" t="s">
        <v>79</v>
      </c>
      <c r="B11" s="12">
        <f aca="true" t="shared" si="0" ref="B11:I11">SUM(B6:B10)</f>
        <v>9805</v>
      </c>
      <c r="C11" s="12">
        <f t="shared" si="0"/>
        <v>14162</v>
      </c>
      <c r="D11" s="12">
        <f t="shared" si="0"/>
        <v>14037</v>
      </c>
      <c r="E11" s="12">
        <f t="shared" si="0"/>
        <v>14036485</v>
      </c>
      <c r="F11" s="12">
        <f t="shared" si="0"/>
        <v>14579</v>
      </c>
      <c r="G11" s="12">
        <f t="shared" si="0"/>
        <v>14579237</v>
      </c>
      <c r="H11" s="12">
        <f t="shared" si="0"/>
        <v>13741</v>
      </c>
      <c r="I11" s="12">
        <f t="shared" si="0"/>
        <v>13741333</v>
      </c>
      <c r="J11" s="89" t="s">
        <v>80</v>
      </c>
      <c r="K11" s="12">
        <f aca="true" t="shared" si="1" ref="K11:R11">SUM(K6:K10)</f>
        <v>11315</v>
      </c>
      <c r="L11" s="12">
        <f t="shared" si="1"/>
        <v>13525</v>
      </c>
      <c r="M11" s="12">
        <f t="shared" si="1"/>
        <v>17013</v>
      </c>
      <c r="N11" s="12">
        <f t="shared" si="1"/>
        <v>17012870</v>
      </c>
      <c r="O11" s="12">
        <f t="shared" si="1"/>
        <v>17999</v>
      </c>
      <c r="P11" s="12">
        <f t="shared" si="1"/>
        <v>17998663</v>
      </c>
      <c r="Q11" s="12">
        <f t="shared" si="1"/>
        <v>10201</v>
      </c>
      <c r="R11" s="12">
        <f t="shared" si="1"/>
        <v>10201526</v>
      </c>
    </row>
    <row r="12" spans="1:18" s="11" customFormat="1" ht="15.75">
      <c r="A12" s="91" t="s">
        <v>125</v>
      </c>
      <c r="B12" s="92">
        <f aca="true" t="shared" si="2" ref="B12:I12">B11-K11</f>
        <v>-1510</v>
      </c>
      <c r="C12" s="92">
        <f t="shared" si="2"/>
        <v>637</v>
      </c>
      <c r="D12" s="92">
        <f t="shared" si="2"/>
        <v>-2976</v>
      </c>
      <c r="E12" s="92">
        <f t="shared" si="2"/>
        <v>-2976385</v>
      </c>
      <c r="F12" s="92">
        <f t="shared" si="2"/>
        <v>-3420</v>
      </c>
      <c r="G12" s="92">
        <f t="shared" si="2"/>
        <v>-3419426</v>
      </c>
      <c r="H12" s="92">
        <f t="shared" si="2"/>
        <v>3540</v>
      </c>
      <c r="I12" s="92">
        <f t="shared" si="2"/>
        <v>3539807</v>
      </c>
      <c r="J12" s="314" t="s">
        <v>118</v>
      </c>
      <c r="K12" s="311"/>
      <c r="L12" s="311">
        <v>385</v>
      </c>
      <c r="M12" s="311">
        <v>447</v>
      </c>
      <c r="N12" s="311">
        <f>Összesen!Y13</f>
        <v>446507</v>
      </c>
      <c r="O12" s="329">
        <v>910</v>
      </c>
      <c r="P12" s="311">
        <f>Összesen!Z13</f>
        <v>910193</v>
      </c>
      <c r="Q12" s="329">
        <v>447</v>
      </c>
      <c r="R12" s="311">
        <f>Összesen!AA13</f>
        <v>446507</v>
      </c>
    </row>
    <row r="13" spans="1:18" s="11" customFormat="1" ht="15.75">
      <c r="A13" s="91" t="s">
        <v>116</v>
      </c>
      <c r="B13" s="5">
        <v>36</v>
      </c>
      <c r="C13" s="5">
        <v>2650</v>
      </c>
      <c r="D13" s="5">
        <v>5314</v>
      </c>
      <c r="E13" s="5">
        <f>Összesen!L14</f>
        <v>5314220</v>
      </c>
      <c r="F13" s="5">
        <v>5404</v>
      </c>
      <c r="G13" s="5">
        <f>Összesen!M14</f>
        <v>5404198</v>
      </c>
      <c r="H13" s="5">
        <v>5404</v>
      </c>
      <c r="I13" s="5">
        <f>Összesen!N14</f>
        <v>5404198</v>
      </c>
      <c r="J13" s="314"/>
      <c r="K13" s="311"/>
      <c r="L13" s="311"/>
      <c r="M13" s="311"/>
      <c r="N13" s="311"/>
      <c r="O13" s="330"/>
      <c r="P13" s="311"/>
      <c r="Q13" s="330"/>
      <c r="R13" s="311"/>
    </row>
    <row r="14" spans="1:18" s="11" customFormat="1" ht="15.75">
      <c r="A14" s="91" t="s">
        <v>117</v>
      </c>
      <c r="B14" s="5">
        <v>2068</v>
      </c>
      <c r="C14" s="5">
        <v>447</v>
      </c>
      <c r="D14" s="5"/>
      <c r="E14" s="5">
        <f>Összesen!L15</f>
        <v>0</v>
      </c>
      <c r="F14" s="5">
        <v>464</v>
      </c>
      <c r="G14" s="5">
        <f>Összesen!M15</f>
        <v>463686</v>
      </c>
      <c r="H14" s="5">
        <v>464</v>
      </c>
      <c r="I14" s="5">
        <f>Összesen!N15</f>
        <v>463686</v>
      </c>
      <c r="J14" s="314"/>
      <c r="K14" s="311"/>
      <c r="L14" s="311"/>
      <c r="M14" s="311"/>
      <c r="N14" s="311"/>
      <c r="O14" s="331"/>
      <c r="P14" s="311"/>
      <c r="Q14" s="331"/>
      <c r="R14" s="311"/>
    </row>
    <row r="15" spans="1:18" s="11" customFormat="1" ht="15.75">
      <c r="A15" s="62" t="s">
        <v>150</v>
      </c>
      <c r="B15" s="5"/>
      <c r="C15" s="5"/>
      <c r="D15" s="5"/>
      <c r="E15" s="5"/>
      <c r="F15" s="5"/>
      <c r="G15" s="5"/>
      <c r="H15" s="5"/>
      <c r="I15" s="5"/>
      <c r="J15" s="62" t="s">
        <v>151</v>
      </c>
      <c r="K15" s="79"/>
      <c r="L15" s="79"/>
      <c r="M15" s="79"/>
      <c r="N15" s="79"/>
      <c r="O15" s="79"/>
      <c r="P15" s="79"/>
      <c r="Q15" s="79"/>
      <c r="R15" s="79"/>
    </row>
    <row r="16" spans="1:18" s="11" customFormat="1" ht="15.75">
      <c r="A16" s="89" t="s">
        <v>10</v>
      </c>
      <c r="B16" s="13">
        <f aca="true" t="shared" si="3" ref="B16:I16">B11+B13+B14+B15</f>
        <v>11909</v>
      </c>
      <c r="C16" s="13">
        <f t="shared" si="3"/>
        <v>17259</v>
      </c>
      <c r="D16" s="13">
        <f t="shared" si="3"/>
        <v>19351</v>
      </c>
      <c r="E16" s="13">
        <f t="shared" si="3"/>
        <v>19350705</v>
      </c>
      <c r="F16" s="13">
        <f t="shared" si="3"/>
        <v>20447</v>
      </c>
      <c r="G16" s="13">
        <f t="shared" si="3"/>
        <v>20447121</v>
      </c>
      <c r="H16" s="13">
        <f t="shared" si="3"/>
        <v>19609</v>
      </c>
      <c r="I16" s="13">
        <f t="shared" si="3"/>
        <v>19609217</v>
      </c>
      <c r="J16" s="89" t="s">
        <v>11</v>
      </c>
      <c r="K16" s="13">
        <f aca="true" t="shared" si="4" ref="K16:R16">K11+K12+K15</f>
        <v>11315</v>
      </c>
      <c r="L16" s="13">
        <f t="shared" si="4"/>
        <v>13910</v>
      </c>
      <c r="M16" s="13">
        <f t="shared" si="4"/>
        <v>17460</v>
      </c>
      <c r="N16" s="13">
        <f t="shared" si="4"/>
        <v>17459377</v>
      </c>
      <c r="O16" s="13">
        <f t="shared" si="4"/>
        <v>18909</v>
      </c>
      <c r="P16" s="13">
        <f t="shared" si="4"/>
        <v>18908856</v>
      </c>
      <c r="Q16" s="13">
        <f t="shared" si="4"/>
        <v>10648</v>
      </c>
      <c r="R16" s="13">
        <f t="shared" si="4"/>
        <v>10648033</v>
      </c>
    </row>
    <row r="17" spans="1:18" s="93" customFormat="1" ht="16.5">
      <c r="A17" s="310" t="s">
        <v>119</v>
      </c>
      <c r="B17" s="310"/>
      <c r="C17" s="310"/>
      <c r="D17" s="310"/>
      <c r="E17" s="310"/>
      <c r="F17" s="150"/>
      <c r="G17" s="150"/>
      <c r="H17" s="150"/>
      <c r="I17" s="150"/>
      <c r="J17" s="335" t="s">
        <v>98</v>
      </c>
      <c r="K17" s="336"/>
      <c r="L17" s="336"/>
      <c r="M17" s="337"/>
      <c r="N17" s="122"/>
      <c r="O17" s="122"/>
      <c r="P17" s="122"/>
      <c r="Q17" s="122"/>
      <c r="R17" s="122"/>
    </row>
    <row r="18" spans="1:18" s="11" customFormat="1" ht="31.5">
      <c r="A18" s="88" t="s">
        <v>285</v>
      </c>
      <c r="B18" s="5">
        <v>5965</v>
      </c>
      <c r="C18" s="5">
        <v>8329</v>
      </c>
      <c r="D18" s="5">
        <v>2969</v>
      </c>
      <c r="E18" s="5">
        <f>Összesen!L18</f>
        <v>2969441</v>
      </c>
      <c r="F18" s="5">
        <v>2963</v>
      </c>
      <c r="G18" s="5">
        <f>Összesen!M18</f>
        <v>2962504</v>
      </c>
      <c r="H18" s="5">
        <v>2960</v>
      </c>
      <c r="I18" s="5">
        <f>Összesen!N18</f>
        <v>2960138</v>
      </c>
      <c r="J18" s="88" t="s">
        <v>93</v>
      </c>
      <c r="K18" s="5">
        <v>4594</v>
      </c>
      <c r="L18" s="5">
        <v>733</v>
      </c>
      <c r="M18" s="5">
        <v>4380</v>
      </c>
      <c r="N18" s="5">
        <f>Összesen!Y18</f>
        <v>4380742</v>
      </c>
      <c r="O18" s="5">
        <v>3781</v>
      </c>
      <c r="P18" s="5">
        <f>Összesen!Z18</f>
        <v>3780742</v>
      </c>
      <c r="Q18" s="5">
        <v>3568</v>
      </c>
      <c r="R18" s="5">
        <f>Összesen!AA18</f>
        <v>3567613</v>
      </c>
    </row>
    <row r="19" spans="1:18" s="11" customFormat="1" ht="15.75">
      <c r="A19" s="88" t="s">
        <v>119</v>
      </c>
      <c r="B19" s="5">
        <v>848</v>
      </c>
      <c r="C19" s="5">
        <v>740</v>
      </c>
      <c r="D19" s="5"/>
      <c r="E19" s="5">
        <f>Összesen!L19</f>
        <v>0</v>
      </c>
      <c r="F19" s="5">
        <v>10</v>
      </c>
      <c r="G19" s="5">
        <f>Összesen!M19</f>
        <v>10000</v>
      </c>
      <c r="H19" s="5">
        <v>10</v>
      </c>
      <c r="I19" s="5">
        <f>Összesen!N19</f>
        <v>10000</v>
      </c>
      <c r="J19" s="88" t="s">
        <v>43</v>
      </c>
      <c r="K19" s="5">
        <v>9843</v>
      </c>
      <c r="L19" s="5">
        <v>13</v>
      </c>
      <c r="M19" s="5">
        <v>230</v>
      </c>
      <c r="N19" s="5">
        <f>Összesen!Y19</f>
        <v>230027</v>
      </c>
      <c r="O19" s="5">
        <v>470</v>
      </c>
      <c r="P19" s="5">
        <f>Összesen!Z19</f>
        <v>470027</v>
      </c>
      <c r="Q19" s="5">
        <v>5</v>
      </c>
      <c r="R19" s="5">
        <f>Összesen!AA19</f>
        <v>4825</v>
      </c>
    </row>
    <row r="20" spans="1:18" s="11" customFormat="1" ht="15.75">
      <c r="A20" s="88" t="s">
        <v>356</v>
      </c>
      <c r="B20" s="5"/>
      <c r="C20" s="5"/>
      <c r="D20" s="5"/>
      <c r="E20" s="5">
        <f>Összesen!L20</f>
        <v>0</v>
      </c>
      <c r="F20" s="5"/>
      <c r="G20" s="5">
        <f>Összesen!M20</f>
        <v>0</v>
      </c>
      <c r="H20" s="5"/>
      <c r="I20" s="5">
        <f>Összesen!N20</f>
        <v>0</v>
      </c>
      <c r="J20" s="88" t="s">
        <v>193</v>
      </c>
      <c r="K20" s="5">
        <v>730</v>
      </c>
      <c r="L20" s="5">
        <v>55</v>
      </c>
      <c r="M20" s="5">
        <v>250</v>
      </c>
      <c r="N20" s="5">
        <f>Összesen!Y20</f>
        <v>250000</v>
      </c>
      <c r="O20" s="5">
        <v>260</v>
      </c>
      <c r="P20" s="5">
        <f>Összesen!Z20</f>
        <v>260000</v>
      </c>
      <c r="Q20" s="5">
        <v>259</v>
      </c>
      <c r="R20" s="5">
        <f>Összesen!AA20</f>
        <v>259177</v>
      </c>
    </row>
    <row r="21" spans="1:18" s="11" customFormat="1" ht="15.75">
      <c r="A21" s="89" t="s">
        <v>79</v>
      </c>
      <c r="B21" s="12">
        <f aca="true" t="shared" si="5" ref="B21:I21">SUM(B18:B20)</f>
        <v>6813</v>
      </c>
      <c r="C21" s="12">
        <f t="shared" si="5"/>
        <v>9069</v>
      </c>
      <c r="D21" s="12">
        <f t="shared" si="5"/>
        <v>2969</v>
      </c>
      <c r="E21" s="12">
        <f t="shared" si="5"/>
        <v>2969441</v>
      </c>
      <c r="F21" s="12">
        <f t="shared" si="5"/>
        <v>2973</v>
      </c>
      <c r="G21" s="12">
        <f t="shared" si="5"/>
        <v>2972504</v>
      </c>
      <c r="H21" s="12">
        <f t="shared" si="5"/>
        <v>2970</v>
      </c>
      <c r="I21" s="12">
        <f t="shared" si="5"/>
        <v>2970138</v>
      </c>
      <c r="J21" s="89" t="s">
        <v>80</v>
      </c>
      <c r="K21" s="12">
        <f aca="true" t="shared" si="6" ref="K21:R21">SUM(K18:K20)</f>
        <v>15167</v>
      </c>
      <c r="L21" s="12">
        <f t="shared" si="6"/>
        <v>801</v>
      </c>
      <c r="M21" s="12">
        <f t="shared" si="6"/>
        <v>4860</v>
      </c>
      <c r="N21" s="12">
        <f t="shared" si="6"/>
        <v>4860769</v>
      </c>
      <c r="O21" s="12">
        <f t="shared" si="6"/>
        <v>4511</v>
      </c>
      <c r="P21" s="12">
        <f t="shared" si="6"/>
        <v>4510769</v>
      </c>
      <c r="Q21" s="12">
        <f t="shared" si="6"/>
        <v>3832</v>
      </c>
      <c r="R21" s="12">
        <f t="shared" si="6"/>
        <v>3831615</v>
      </c>
    </row>
    <row r="22" spans="1:18" s="11" customFormat="1" ht="15.75">
      <c r="A22" s="91" t="s">
        <v>125</v>
      </c>
      <c r="B22" s="92">
        <f aca="true" t="shared" si="7" ref="B22:I22">B21-K21</f>
        <v>-8354</v>
      </c>
      <c r="C22" s="92">
        <f t="shared" si="7"/>
        <v>8268</v>
      </c>
      <c r="D22" s="92">
        <f t="shared" si="7"/>
        <v>-1891</v>
      </c>
      <c r="E22" s="92">
        <f t="shared" si="7"/>
        <v>-1891328</v>
      </c>
      <c r="F22" s="92">
        <f t="shared" si="7"/>
        <v>-1538</v>
      </c>
      <c r="G22" s="92">
        <f t="shared" si="7"/>
        <v>-1538265</v>
      </c>
      <c r="H22" s="92">
        <f t="shared" si="7"/>
        <v>-862</v>
      </c>
      <c r="I22" s="92">
        <f t="shared" si="7"/>
        <v>-861477</v>
      </c>
      <c r="J22" s="314" t="s">
        <v>118</v>
      </c>
      <c r="K22" s="311">
        <v>3486</v>
      </c>
      <c r="L22" s="311">
        <v>6303</v>
      </c>
      <c r="M22" s="311"/>
      <c r="N22" s="311">
        <f>Összesen!Y22</f>
        <v>0</v>
      </c>
      <c r="O22" s="332"/>
      <c r="P22" s="311">
        <f>Összesen!Z22</f>
        <v>0</v>
      </c>
      <c r="Q22" s="332"/>
      <c r="R22" s="311">
        <f>Összesen!AA22</f>
        <v>0</v>
      </c>
    </row>
    <row r="23" spans="1:18" s="11" customFormat="1" ht="15.75">
      <c r="A23" s="91" t="s">
        <v>116</v>
      </c>
      <c r="B23" s="5"/>
      <c r="C23" s="5"/>
      <c r="D23" s="5"/>
      <c r="E23" s="5">
        <f>Összesen!L23</f>
        <v>0</v>
      </c>
      <c r="F23" s="5"/>
      <c r="G23" s="5">
        <f>Összesen!M23</f>
        <v>0</v>
      </c>
      <c r="H23" s="5"/>
      <c r="I23" s="5">
        <f>Összesen!N23</f>
        <v>0</v>
      </c>
      <c r="J23" s="314"/>
      <c r="K23" s="311"/>
      <c r="L23" s="311"/>
      <c r="M23" s="311"/>
      <c r="N23" s="311"/>
      <c r="O23" s="333"/>
      <c r="P23" s="311"/>
      <c r="Q23" s="333"/>
      <c r="R23" s="311"/>
    </row>
    <row r="24" spans="1:18" s="11" customFormat="1" ht="15.75">
      <c r="A24" s="91" t="s">
        <v>117</v>
      </c>
      <c r="B24" s="5">
        <v>13896</v>
      </c>
      <c r="C24" s="5"/>
      <c r="D24" s="5"/>
      <c r="E24" s="5">
        <f>Összesen!L24</f>
        <v>0</v>
      </c>
      <c r="F24" s="5"/>
      <c r="G24" s="5">
        <f>Összesen!M24</f>
        <v>0</v>
      </c>
      <c r="H24" s="5"/>
      <c r="I24" s="5">
        <f>Összesen!N24</f>
        <v>0</v>
      </c>
      <c r="J24" s="314"/>
      <c r="K24" s="311"/>
      <c r="L24" s="311"/>
      <c r="M24" s="311"/>
      <c r="N24" s="311"/>
      <c r="O24" s="334"/>
      <c r="P24" s="311"/>
      <c r="Q24" s="334"/>
      <c r="R24" s="311"/>
    </row>
    <row r="25" spans="1:18" s="11" customFormat="1" ht="31.5">
      <c r="A25" s="89" t="s">
        <v>12</v>
      </c>
      <c r="B25" s="13">
        <f aca="true" t="shared" si="8" ref="B25:I25">B21+B23+B24</f>
        <v>20709</v>
      </c>
      <c r="C25" s="13">
        <f t="shared" si="8"/>
        <v>9069</v>
      </c>
      <c r="D25" s="13">
        <f t="shared" si="8"/>
        <v>2969</v>
      </c>
      <c r="E25" s="13">
        <f t="shared" si="8"/>
        <v>2969441</v>
      </c>
      <c r="F25" s="13">
        <f t="shared" si="8"/>
        <v>2973</v>
      </c>
      <c r="G25" s="13">
        <f t="shared" si="8"/>
        <v>2972504</v>
      </c>
      <c r="H25" s="13">
        <f t="shared" si="8"/>
        <v>2970</v>
      </c>
      <c r="I25" s="13">
        <f t="shared" si="8"/>
        <v>2970138</v>
      </c>
      <c r="J25" s="89" t="s">
        <v>13</v>
      </c>
      <c r="K25" s="13">
        <f aca="true" t="shared" si="9" ref="K25:R25">K21+K22</f>
        <v>18653</v>
      </c>
      <c r="L25" s="13">
        <f t="shared" si="9"/>
        <v>7104</v>
      </c>
      <c r="M25" s="13">
        <f t="shared" si="9"/>
        <v>4860</v>
      </c>
      <c r="N25" s="13">
        <f t="shared" si="9"/>
        <v>4860769</v>
      </c>
      <c r="O25" s="13">
        <f t="shared" si="9"/>
        <v>4511</v>
      </c>
      <c r="P25" s="13">
        <f t="shared" si="9"/>
        <v>4510769</v>
      </c>
      <c r="Q25" s="13">
        <f t="shared" si="9"/>
        <v>3832</v>
      </c>
      <c r="R25" s="13">
        <f t="shared" si="9"/>
        <v>3831615</v>
      </c>
    </row>
    <row r="26" spans="1:18" s="93" customFormat="1" ht="16.5">
      <c r="A26" s="309" t="s">
        <v>121</v>
      </c>
      <c r="B26" s="309"/>
      <c r="C26" s="309"/>
      <c r="D26" s="309"/>
      <c r="E26" s="309"/>
      <c r="F26" s="144"/>
      <c r="G26" s="144"/>
      <c r="H26" s="144"/>
      <c r="I26" s="144"/>
      <c r="J26" s="335" t="s">
        <v>122</v>
      </c>
      <c r="K26" s="336"/>
      <c r="L26" s="336"/>
      <c r="M26" s="337"/>
      <c r="N26" s="122"/>
      <c r="O26" s="122"/>
      <c r="P26" s="122"/>
      <c r="Q26" s="122"/>
      <c r="R26" s="122"/>
    </row>
    <row r="27" spans="1:18" s="11" customFormat="1" ht="15.75">
      <c r="A27" s="88" t="s">
        <v>123</v>
      </c>
      <c r="B27" s="5">
        <f aca="true" t="shared" si="10" ref="B27:I27">B11+B21</f>
        <v>16618</v>
      </c>
      <c r="C27" s="5">
        <f t="shared" si="10"/>
        <v>23231</v>
      </c>
      <c r="D27" s="5">
        <f t="shared" si="10"/>
        <v>17006</v>
      </c>
      <c r="E27" s="5">
        <f t="shared" si="10"/>
        <v>17005926</v>
      </c>
      <c r="F27" s="5">
        <f t="shared" si="10"/>
        <v>17552</v>
      </c>
      <c r="G27" s="5">
        <f t="shared" si="10"/>
        <v>17551741</v>
      </c>
      <c r="H27" s="5">
        <f t="shared" si="10"/>
        <v>16711</v>
      </c>
      <c r="I27" s="5">
        <f t="shared" si="10"/>
        <v>16711471</v>
      </c>
      <c r="J27" s="88" t="s">
        <v>124</v>
      </c>
      <c r="K27" s="5">
        <f aca="true" t="shared" si="11" ref="K27:O28">K11+K21</f>
        <v>26482</v>
      </c>
      <c r="L27" s="5">
        <f t="shared" si="11"/>
        <v>14326</v>
      </c>
      <c r="M27" s="5">
        <f>M11+M21</f>
        <v>21873</v>
      </c>
      <c r="N27" s="5">
        <f t="shared" si="11"/>
        <v>21873639</v>
      </c>
      <c r="O27" s="5">
        <f t="shared" si="11"/>
        <v>22510</v>
      </c>
      <c r="P27" s="5">
        <f aca="true" t="shared" si="12" ref="P27:R28">P11+P21</f>
        <v>22509432</v>
      </c>
      <c r="Q27" s="5">
        <f t="shared" si="12"/>
        <v>14033</v>
      </c>
      <c r="R27" s="5">
        <f t="shared" si="12"/>
        <v>14033141</v>
      </c>
    </row>
    <row r="28" spans="1:18" s="11" customFormat="1" ht="15.75">
      <c r="A28" s="91" t="s">
        <v>125</v>
      </c>
      <c r="B28" s="92">
        <f aca="true" t="shared" si="13" ref="B28:I28">B27-K27</f>
        <v>-9864</v>
      </c>
      <c r="C28" s="92">
        <f t="shared" si="13"/>
        <v>8905</v>
      </c>
      <c r="D28" s="92">
        <f t="shared" si="13"/>
        <v>-4867</v>
      </c>
      <c r="E28" s="92">
        <f t="shared" si="13"/>
        <v>-4867713</v>
      </c>
      <c r="F28" s="92">
        <f t="shared" si="13"/>
        <v>-4958</v>
      </c>
      <c r="G28" s="92">
        <f t="shared" si="13"/>
        <v>-4957691</v>
      </c>
      <c r="H28" s="92">
        <f t="shared" si="13"/>
        <v>2678</v>
      </c>
      <c r="I28" s="92">
        <f t="shared" si="13"/>
        <v>2678330</v>
      </c>
      <c r="J28" s="314" t="s">
        <v>118</v>
      </c>
      <c r="K28" s="311">
        <f t="shared" si="11"/>
        <v>3486</v>
      </c>
      <c r="L28" s="311">
        <f t="shared" si="11"/>
        <v>6688</v>
      </c>
      <c r="M28" s="311">
        <f>M12+M22</f>
        <v>447</v>
      </c>
      <c r="N28" s="311">
        <f t="shared" si="11"/>
        <v>446507</v>
      </c>
      <c r="O28" s="311">
        <f>O12+O22</f>
        <v>910</v>
      </c>
      <c r="P28" s="311">
        <f t="shared" si="12"/>
        <v>910193</v>
      </c>
      <c r="Q28" s="311">
        <f t="shared" si="12"/>
        <v>447</v>
      </c>
      <c r="R28" s="311">
        <f t="shared" si="12"/>
        <v>446507</v>
      </c>
    </row>
    <row r="29" spans="1:18" s="11" customFormat="1" ht="15.75">
      <c r="A29" s="91" t="s">
        <v>116</v>
      </c>
      <c r="B29" s="5">
        <f aca="true" t="shared" si="14" ref="B29:E30">B13+B23</f>
        <v>36</v>
      </c>
      <c r="C29" s="5">
        <f t="shared" si="14"/>
        <v>2650</v>
      </c>
      <c r="D29" s="5">
        <f>D13+D23</f>
        <v>5314</v>
      </c>
      <c r="E29" s="5">
        <f t="shared" si="14"/>
        <v>5314220</v>
      </c>
      <c r="F29" s="5">
        <f aca="true" t="shared" si="15" ref="F29:I30">F13+F23</f>
        <v>5404</v>
      </c>
      <c r="G29" s="5">
        <f t="shared" si="15"/>
        <v>5404198</v>
      </c>
      <c r="H29" s="5">
        <f t="shared" si="15"/>
        <v>5404</v>
      </c>
      <c r="I29" s="5">
        <f t="shared" si="15"/>
        <v>5404198</v>
      </c>
      <c r="J29" s="314"/>
      <c r="K29" s="311"/>
      <c r="L29" s="311"/>
      <c r="M29" s="311"/>
      <c r="N29" s="311"/>
      <c r="O29" s="311"/>
      <c r="P29" s="311"/>
      <c r="Q29" s="311"/>
      <c r="R29" s="311"/>
    </row>
    <row r="30" spans="1:18" s="11" customFormat="1" ht="15.75">
      <c r="A30" s="91" t="s">
        <v>117</v>
      </c>
      <c r="B30" s="5">
        <f t="shared" si="14"/>
        <v>15964</v>
      </c>
      <c r="C30" s="5">
        <f t="shared" si="14"/>
        <v>447</v>
      </c>
      <c r="D30" s="5">
        <f>D14+D24</f>
        <v>0</v>
      </c>
      <c r="E30" s="5">
        <f t="shared" si="14"/>
        <v>0</v>
      </c>
      <c r="F30" s="5">
        <f t="shared" si="15"/>
        <v>464</v>
      </c>
      <c r="G30" s="5">
        <f t="shared" si="15"/>
        <v>463686</v>
      </c>
      <c r="H30" s="5">
        <f t="shared" si="15"/>
        <v>464</v>
      </c>
      <c r="I30" s="5">
        <f t="shared" si="15"/>
        <v>463686</v>
      </c>
      <c r="J30" s="314"/>
      <c r="K30" s="311"/>
      <c r="L30" s="311"/>
      <c r="M30" s="311"/>
      <c r="N30" s="311"/>
      <c r="O30" s="311"/>
      <c r="P30" s="311"/>
      <c r="Q30" s="311"/>
      <c r="R30" s="311"/>
    </row>
    <row r="31" spans="1:18" s="11" customFormat="1" ht="15.75">
      <c r="A31" s="62" t="s">
        <v>150</v>
      </c>
      <c r="B31" s="5">
        <f aca="true" t="shared" si="16" ref="B31:I31">B15</f>
        <v>0</v>
      </c>
      <c r="C31" s="5">
        <f t="shared" si="16"/>
        <v>0</v>
      </c>
      <c r="D31" s="5">
        <f t="shared" si="16"/>
        <v>0</v>
      </c>
      <c r="E31" s="5">
        <f t="shared" si="16"/>
        <v>0</v>
      </c>
      <c r="F31" s="5">
        <f t="shared" si="16"/>
        <v>0</v>
      </c>
      <c r="G31" s="5">
        <f t="shared" si="16"/>
        <v>0</v>
      </c>
      <c r="H31" s="5">
        <f t="shared" si="16"/>
        <v>0</v>
      </c>
      <c r="I31" s="5">
        <f t="shared" si="16"/>
        <v>0</v>
      </c>
      <c r="J31" s="62" t="s">
        <v>151</v>
      </c>
      <c r="K31" s="79">
        <f aca="true" t="shared" si="17" ref="K31:R31">K15</f>
        <v>0</v>
      </c>
      <c r="L31" s="79">
        <f t="shared" si="17"/>
        <v>0</v>
      </c>
      <c r="M31" s="79">
        <f t="shared" si="17"/>
        <v>0</v>
      </c>
      <c r="N31" s="79">
        <f t="shared" si="17"/>
        <v>0</v>
      </c>
      <c r="O31" s="79">
        <f t="shared" si="17"/>
        <v>0</v>
      </c>
      <c r="P31" s="79">
        <f t="shared" si="17"/>
        <v>0</v>
      </c>
      <c r="Q31" s="79">
        <f t="shared" si="17"/>
        <v>0</v>
      </c>
      <c r="R31" s="79">
        <f t="shared" si="17"/>
        <v>0</v>
      </c>
    </row>
    <row r="32" spans="1:18" s="11" customFormat="1" ht="15.75">
      <c r="A32" s="87" t="s">
        <v>7</v>
      </c>
      <c r="B32" s="13">
        <f aca="true" t="shared" si="18" ref="B32:I32">B27+B29+B30+B31</f>
        <v>32618</v>
      </c>
      <c r="C32" s="13">
        <f t="shared" si="18"/>
        <v>26328</v>
      </c>
      <c r="D32" s="13">
        <f t="shared" si="18"/>
        <v>22320</v>
      </c>
      <c r="E32" s="13">
        <f t="shared" si="18"/>
        <v>22320146</v>
      </c>
      <c r="F32" s="13">
        <f t="shared" si="18"/>
        <v>23420</v>
      </c>
      <c r="G32" s="13">
        <f t="shared" si="18"/>
        <v>23419625</v>
      </c>
      <c r="H32" s="13">
        <f t="shared" si="18"/>
        <v>22579</v>
      </c>
      <c r="I32" s="13">
        <f t="shared" si="18"/>
        <v>22579355</v>
      </c>
      <c r="J32" s="87" t="s">
        <v>8</v>
      </c>
      <c r="K32" s="13">
        <f aca="true" t="shared" si="19" ref="K32:R32">SUM(K27:K31)</f>
        <v>29968</v>
      </c>
      <c r="L32" s="13">
        <f t="shared" si="19"/>
        <v>21014</v>
      </c>
      <c r="M32" s="13">
        <f t="shared" si="19"/>
        <v>22320</v>
      </c>
      <c r="N32" s="13">
        <f t="shared" si="19"/>
        <v>22320146</v>
      </c>
      <c r="O32" s="13">
        <f t="shared" si="19"/>
        <v>23420</v>
      </c>
      <c r="P32" s="13">
        <f t="shared" si="19"/>
        <v>23419625</v>
      </c>
      <c r="Q32" s="13">
        <f t="shared" si="19"/>
        <v>14480</v>
      </c>
      <c r="R32" s="13">
        <f t="shared" si="19"/>
        <v>14479648</v>
      </c>
    </row>
  </sheetData>
  <sheetProtection/>
  <mergeCells count="44">
    <mergeCell ref="N22:N24"/>
    <mergeCell ref="D9:D10"/>
    <mergeCell ref="M12:M14"/>
    <mergeCell ref="M22:M24"/>
    <mergeCell ref="M28:M30"/>
    <mergeCell ref="A26:E26"/>
    <mergeCell ref="J28:J30"/>
    <mergeCell ref="K28:K30"/>
    <mergeCell ref="L28:L30"/>
    <mergeCell ref="N28:N30"/>
    <mergeCell ref="E9:E10"/>
    <mergeCell ref="A17:E17"/>
    <mergeCell ref="J22:J24"/>
    <mergeCell ref="G9:G10"/>
    <mergeCell ref="I9:I10"/>
    <mergeCell ref="F9:F10"/>
    <mergeCell ref="H9:H10"/>
    <mergeCell ref="A5:E5"/>
    <mergeCell ref="A1:N1"/>
    <mergeCell ref="A2:N2"/>
    <mergeCell ref="J12:J14"/>
    <mergeCell ref="K12:K14"/>
    <mergeCell ref="L12:L14"/>
    <mergeCell ref="N12:N14"/>
    <mergeCell ref="A9:A10"/>
    <mergeCell ref="B9:B10"/>
    <mergeCell ref="C9:C10"/>
    <mergeCell ref="R12:R14"/>
    <mergeCell ref="P22:P24"/>
    <mergeCell ref="R22:R24"/>
    <mergeCell ref="P28:P30"/>
    <mergeCell ref="R28:R30"/>
    <mergeCell ref="J5:M5"/>
    <mergeCell ref="J17:M17"/>
    <mergeCell ref="J26:M26"/>
    <mergeCell ref="K22:K24"/>
    <mergeCell ref="L22:L24"/>
    <mergeCell ref="O12:O14"/>
    <mergeCell ref="Q12:Q14"/>
    <mergeCell ref="O22:O24"/>
    <mergeCell ref="Q22:Q24"/>
    <mergeCell ref="O28:O30"/>
    <mergeCell ref="Q28:Q30"/>
    <mergeCell ref="P12:P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headerFooter>
    <oddHeader>&amp;R1. kimutatás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G31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5.7109375" style="71" customWidth="1"/>
    <col min="2" max="2" width="44.8515625" style="71" customWidth="1"/>
    <col min="3" max="3" width="13.8515625" style="71" customWidth="1"/>
    <col min="4" max="16384" width="9.140625" style="71" customWidth="1"/>
  </cols>
  <sheetData>
    <row r="1" spans="1:3" s="15" customFormat="1" ht="48" customHeight="1">
      <c r="A1" s="341" t="s">
        <v>537</v>
      </c>
      <c r="B1" s="341"/>
      <c r="C1" s="341"/>
    </row>
    <row r="2" s="15" customFormat="1" ht="15.75"/>
    <row r="3" spans="1:3" s="10" customFormat="1" ht="15.75">
      <c r="A3" s="1"/>
      <c r="B3" s="1" t="s">
        <v>0</v>
      </c>
      <c r="C3" s="1" t="s">
        <v>1</v>
      </c>
    </row>
    <row r="4" spans="1:3" s="10" customFormat="1" ht="15.75">
      <c r="A4" s="1">
        <v>1</v>
      </c>
      <c r="B4" s="6" t="s">
        <v>9</v>
      </c>
      <c r="C4" s="1"/>
    </row>
    <row r="5" spans="1:7" s="10" customFormat="1" ht="15.75">
      <c r="A5" s="1">
        <v>2</v>
      </c>
      <c r="B5" s="6" t="s">
        <v>538</v>
      </c>
      <c r="C5" s="148">
        <v>5450922</v>
      </c>
      <c r="G5" s="149"/>
    </row>
    <row r="6" spans="1:3" s="10" customFormat="1" ht="15.75">
      <c r="A6" s="1">
        <v>3</v>
      </c>
      <c r="B6" s="116" t="s">
        <v>276</v>
      </c>
      <c r="C6" s="146">
        <f>Összesen!N7</f>
        <v>12140029</v>
      </c>
    </row>
    <row r="7" spans="1:3" s="10" customFormat="1" ht="15.75">
      <c r="A7" s="1">
        <v>4</v>
      </c>
      <c r="B7" s="116" t="s">
        <v>285</v>
      </c>
      <c r="C7" s="146">
        <f>Összesen!N18</f>
        <v>2960138</v>
      </c>
    </row>
    <row r="8" spans="1:3" s="10" customFormat="1" ht="15.75">
      <c r="A8" s="1">
        <v>5</v>
      </c>
      <c r="B8" s="116" t="s">
        <v>297</v>
      </c>
      <c r="C8" s="146">
        <f>Összesen!N8</f>
        <v>1167934</v>
      </c>
    </row>
    <row r="9" spans="1:3" s="10" customFormat="1" ht="15.75">
      <c r="A9" s="1">
        <v>6</v>
      </c>
      <c r="B9" s="116" t="s">
        <v>42</v>
      </c>
      <c r="C9" s="146">
        <f>Összesen!N9</f>
        <v>433370</v>
      </c>
    </row>
    <row r="10" spans="1:3" s="10" customFormat="1" ht="15.75">
      <c r="A10" s="1">
        <v>7</v>
      </c>
      <c r="B10" s="116" t="s">
        <v>119</v>
      </c>
      <c r="C10" s="146">
        <f>Összesen!N19</f>
        <v>10000</v>
      </c>
    </row>
    <row r="11" spans="1:3" s="10" customFormat="1" ht="15.75">
      <c r="A11" s="1">
        <v>8</v>
      </c>
      <c r="B11" s="116" t="s">
        <v>355</v>
      </c>
      <c r="C11" s="146">
        <f>Összesen!N10</f>
        <v>0</v>
      </c>
    </row>
    <row r="12" spans="1:3" s="10" customFormat="1" ht="15.75">
      <c r="A12" s="1">
        <v>9</v>
      </c>
      <c r="B12" s="116" t="s">
        <v>356</v>
      </c>
      <c r="C12" s="146">
        <f>Összesen!N20</f>
        <v>0</v>
      </c>
    </row>
    <row r="13" spans="1:3" s="10" customFormat="1" ht="15.75">
      <c r="A13" s="1">
        <v>10</v>
      </c>
      <c r="B13" s="116" t="s">
        <v>366</v>
      </c>
      <c r="C13" s="146"/>
    </row>
    <row r="14" spans="1:3" s="10" customFormat="1" ht="15.75">
      <c r="A14" s="1">
        <v>11</v>
      </c>
      <c r="B14" s="116" t="s">
        <v>367</v>
      </c>
      <c r="C14" s="146">
        <f>Összesen!N23</f>
        <v>0</v>
      </c>
    </row>
    <row r="15" spans="1:3" s="10" customFormat="1" ht="15.75">
      <c r="A15" s="1">
        <v>12</v>
      </c>
      <c r="B15" s="116" t="s">
        <v>364</v>
      </c>
      <c r="C15" s="146">
        <f>Összesen!N15</f>
        <v>463686</v>
      </c>
    </row>
    <row r="16" spans="1:3" s="10" customFormat="1" ht="15.75">
      <c r="A16" s="1">
        <v>13</v>
      </c>
      <c r="B16" s="116" t="s">
        <v>365</v>
      </c>
      <c r="C16" s="146">
        <f>Összesen!N24</f>
        <v>0</v>
      </c>
    </row>
    <row r="17" spans="1:3" s="10" customFormat="1" ht="15.75">
      <c r="A17" s="1">
        <v>14</v>
      </c>
      <c r="B17" s="69" t="s">
        <v>694</v>
      </c>
      <c r="C17" s="146"/>
    </row>
    <row r="18" spans="1:3" s="10" customFormat="1" ht="15.75">
      <c r="A18" s="1">
        <v>15</v>
      </c>
      <c r="B18" s="70" t="s">
        <v>7</v>
      </c>
      <c r="C18" s="146">
        <f>SUM(C6:C17)</f>
        <v>17175157</v>
      </c>
    </row>
    <row r="19" spans="1:3" s="10" customFormat="1" ht="15.75">
      <c r="A19" s="1">
        <v>16</v>
      </c>
      <c r="B19" s="69" t="s">
        <v>34</v>
      </c>
      <c r="C19" s="146">
        <f>Összesen!AA7</f>
        <v>3562174</v>
      </c>
    </row>
    <row r="20" spans="1:3" s="10" customFormat="1" ht="25.5">
      <c r="A20" s="1">
        <v>17</v>
      </c>
      <c r="B20" s="69" t="s">
        <v>74</v>
      </c>
      <c r="C20" s="146">
        <f>Összesen!AA8</f>
        <v>826426</v>
      </c>
    </row>
    <row r="21" spans="1:3" s="10" customFormat="1" ht="15.75">
      <c r="A21" s="1">
        <v>18</v>
      </c>
      <c r="B21" s="69" t="s">
        <v>75</v>
      </c>
      <c r="C21" s="146">
        <f>Összesen!AA9</f>
        <v>4301295</v>
      </c>
    </row>
    <row r="22" spans="1:3" s="10" customFormat="1" ht="15.75">
      <c r="A22" s="1">
        <v>19</v>
      </c>
      <c r="B22" s="69" t="s">
        <v>76</v>
      </c>
      <c r="C22" s="146">
        <f>Összesen!AA10</f>
        <v>788000</v>
      </c>
    </row>
    <row r="23" spans="1:3" s="10" customFormat="1" ht="15.75">
      <c r="A23" s="1">
        <v>20</v>
      </c>
      <c r="B23" s="69" t="s">
        <v>77</v>
      </c>
      <c r="C23" s="146">
        <f>Összesen!AA11</f>
        <v>723631</v>
      </c>
    </row>
    <row r="24" spans="1:3" s="10" customFormat="1" ht="15.75">
      <c r="A24" s="1">
        <v>21</v>
      </c>
      <c r="B24" s="69" t="s">
        <v>93</v>
      </c>
      <c r="C24" s="146">
        <f>Összesen!AA18</f>
        <v>3567613</v>
      </c>
    </row>
    <row r="25" spans="1:3" s="10" customFormat="1" ht="15.75">
      <c r="A25" s="1">
        <v>22</v>
      </c>
      <c r="B25" s="69" t="s">
        <v>43</v>
      </c>
      <c r="C25" s="146">
        <f>Összesen!AA19</f>
        <v>4825</v>
      </c>
    </row>
    <row r="26" spans="1:3" s="10" customFormat="1" ht="15.75">
      <c r="A26" s="1">
        <v>23</v>
      </c>
      <c r="B26" s="69" t="s">
        <v>193</v>
      </c>
      <c r="C26" s="146">
        <f>Összesen!AA20</f>
        <v>259177</v>
      </c>
    </row>
    <row r="27" spans="1:3" s="10" customFormat="1" ht="15.75">
      <c r="A27" s="1">
        <v>24</v>
      </c>
      <c r="B27" s="69" t="s">
        <v>87</v>
      </c>
      <c r="C27" s="146">
        <f>Összesen!AA13</f>
        <v>446507</v>
      </c>
    </row>
    <row r="28" spans="1:3" s="10" customFormat="1" ht="15.75">
      <c r="A28" s="1">
        <v>25</v>
      </c>
      <c r="B28" s="69" t="s">
        <v>94</v>
      </c>
      <c r="C28" s="146">
        <f>Összesen!AA22</f>
        <v>0</v>
      </c>
    </row>
    <row r="29" spans="1:3" s="10" customFormat="1" ht="15.75">
      <c r="A29" s="1">
        <v>26</v>
      </c>
      <c r="B29" s="69" t="s">
        <v>694</v>
      </c>
      <c r="C29" s="146">
        <v>16835</v>
      </c>
    </row>
    <row r="30" spans="1:3" s="10" customFormat="1" ht="15.75">
      <c r="A30" s="1">
        <v>27</v>
      </c>
      <c r="B30" s="70" t="s">
        <v>8</v>
      </c>
      <c r="C30" s="146">
        <f>SUM(C19:C29)</f>
        <v>14496483</v>
      </c>
    </row>
    <row r="31" spans="1:7" ht="16.5">
      <c r="A31" s="1">
        <v>28</v>
      </c>
      <c r="B31" s="70" t="s">
        <v>100</v>
      </c>
      <c r="C31" s="147">
        <f>C5+C18-C30</f>
        <v>8129596</v>
      </c>
      <c r="G31" s="149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C4" sqref="C4"/>
    </sheetView>
  </sheetViews>
  <sheetFormatPr defaultColWidth="12.00390625" defaultRowHeight="15"/>
  <cols>
    <col min="1" max="1" width="5.7109375" style="153" customWidth="1"/>
    <col min="2" max="2" width="41.421875" style="154" customWidth="1"/>
    <col min="3" max="4" width="21.140625" style="154" customWidth="1"/>
    <col min="5" max="16384" width="12.00390625" style="154" customWidth="1"/>
  </cols>
  <sheetData>
    <row r="1" spans="1:7" s="152" customFormat="1" ht="17.25" customHeight="1">
      <c r="A1" s="342" t="s">
        <v>540</v>
      </c>
      <c r="B1" s="342"/>
      <c r="C1" s="342"/>
      <c r="D1" s="342"/>
      <c r="E1" s="151"/>
      <c r="F1" s="151"/>
      <c r="G1" s="151"/>
    </row>
    <row r="2" ht="11.25" customHeight="1"/>
    <row r="3" spans="1:4" s="153" customFormat="1" ht="13.5" customHeight="1">
      <c r="A3" s="155"/>
      <c r="B3" s="156" t="s">
        <v>0</v>
      </c>
      <c r="C3" s="156" t="s">
        <v>1</v>
      </c>
      <c r="D3" s="156" t="s">
        <v>2</v>
      </c>
    </row>
    <row r="4" spans="1:4" ht="15.75">
      <c r="A4" s="157">
        <v>1</v>
      </c>
      <c r="B4" s="158" t="s">
        <v>9</v>
      </c>
      <c r="C4" s="159">
        <v>42369</v>
      </c>
      <c r="D4" s="159">
        <v>42735</v>
      </c>
    </row>
    <row r="5" spans="1:4" ht="15.75">
      <c r="A5" s="157">
        <v>2</v>
      </c>
      <c r="B5" s="158" t="s">
        <v>541</v>
      </c>
      <c r="C5" s="159"/>
      <c r="D5" s="159"/>
    </row>
    <row r="6" spans="1:4" ht="12.75">
      <c r="A6" s="157">
        <v>3</v>
      </c>
      <c r="B6" s="160" t="s">
        <v>542</v>
      </c>
      <c r="C6" s="160">
        <f>SUM(C7:C8)</f>
        <v>0</v>
      </c>
      <c r="D6" s="160">
        <f>SUM(D7:D8)</f>
        <v>0</v>
      </c>
    </row>
    <row r="7" spans="1:4" ht="12.75">
      <c r="A7" s="157">
        <v>4</v>
      </c>
      <c r="B7" s="161" t="s">
        <v>543</v>
      </c>
      <c r="C7" s="160">
        <v>0</v>
      </c>
      <c r="D7" s="160">
        <v>0</v>
      </c>
    </row>
    <row r="8" spans="1:4" ht="12.75">
      <c r="A8" s="157">
        <v>5</v>
      </c>
      <c r="B8" s="161" t="s">
        <v>544</v>
      </c>
      <c r="C8" s="161">
        <v>0</v>
      </c>
      <c r="D8" s="161">
        <v>0</v>
      </c>
    </row>
    <row r="9" spans="1:4" ht="12.75">
      <c r="A9" s="157">
        <v>6</v>
      </c>
      <c r="B9" s="160" t="s">
        <v>545</v>
      </c>
      <c r="C9" s="160">
        <f>SUM(C10:C12)</f>
        <v>97579717</v>
      </c>
      <c r="D9" s="160">
        <f>SUM(D10:D12)</f>
        <v>96902246</v>
      </c>
    </row>
    <row r="10" spans="1:4" ht="12.75">
      <c r="A10" s="157">
        <v>7</v>
      </c>
      <c r="B10" s="162" t="s">
        <v>546</v>
      </c>
      <c r="C10" s="161">
        <v>96509134</v>
      </c>
      <c r="D10" s="161">
        <v>95778391</v>
      </c>
    </row>
    <row r="11" spans="1:4" ht="12.75">
      <c r="A11" s="157">
        <v>8</v>
      </c>
      <c r="B11" s="162" t="s">
        <v>547</v>
      </c>
      <c r="C11" s="161">
        <v>1070583</v>
      </c>
      <c r="D11" s="161">
        <v>1123855</v>
      </c>
    </row>
    <row r="12" spans="1:4" ht="12.75">
      <c r="A12" s="157">
        <v>9</v>
      </c>
      <c r="B12" s="161" t="s">
        <v>548</v>
      </c>
      <c r="C12" s="161">
        <v>0</v>
      </c>
      <c r="D12" s="161">
        <v>0</v>
      </c>
    </row>
    <row r="13" spans="1:4" ht="12.75">
      <c r="A13" s="157">
        <v>10</v>
      </c>
      <c r="B13" s="160" t="s">
        <v>549</v>
      </c>
      <c r="C13" s="160">
        <f>SUM(C14:C14)</f>
        <v>100000</v>
      </c>
      <c r="D13" s="160">
        <f>SUM(D14:D14)</f>
        <v>100000</v>
      </c>
    </row>
    <row r="14" spans="1:4" ht="12.75">
      <c r="A14" s="157">
        <v>11</v>
      </c>
      <c r="B14" s="162" t="s">
        <v>550</v>
      </c>
      <c r="C14" s="161">
        <v>100000</v>
      </c>
      <c r="D14" s="161">
        <v>100000</v>
      </c>
    </row>
    <row r="15" spans="1:4" ht="12.75">
      <c r="A15" s="157">
        <v>12</v>
      </c>
      <c r="B15" s="160" t="s">
        <v>551</v>
      </c>
      <c r="C15" s="160">
        <f>SUM(C16:C16)</f>
        <v>0</v>
      </c>
      <c r="D15" s="160">
        <f>SUM(D16:D16)</f>
        <v>0</v>
      </c>
    </row>
    <row r="16" spans="1:4" ht="12.75">
      <c r="A16" s="157">
        <v>13</v>
      </c>
      <c r="B16" s="162" t="s">
        <v>552</v>
      </c>
      <c r="C16" s="161">
        <v>0</v>
      </c>
      <c r="D16" s="161">
        <v>0</v>
      </c>
    </row>
    <row r="17" spans="1:4" ht="37.5" customHeight="1">
      <c r="A17" s="157">
        <v>14</v>
      </c>
      <c r="B17" s="163" t="s">
        <v>553</v>
      </c>
      <c r="C17" s="164">
        <f>C9+C13+C15+C6</f>
        <v>97679717</v>
      </c>
      <c r="D17" s="164">
        <f>D9+D13+D15+D6</f>
        <v>97002246</v>
      </c>
    </row>
    <row r="18" spans="1:4" ht="13.5">
      <c r="A18" s="157">
        <v>15</v>
      </c>
      <c r="B18" s="165" t="s">
        <v>554</v>
      </c>
      <c r="C18" s="166">
        <f>C19</f>
        <v>0</v>
      </c>
      <c r="D18" s="166">
        <f>D19</f>
        <v>0</v>
      </c>
    </row>
    <row r="19" spans="1:4" ht="12.75">
      <c r="A19" s="157">
        <v>16</v>
      </c>
      <c r="B19" s="167" t="s">
        <v>555</v>
      </c>
      <c r="C19" s="162">
        <v>0</v>
      </c>
      <c r="D19" s="162">
        <v>0</v>
      </c>
    </row>
    <row r="20" spans="1:4" ht="12.75">
      <c r="A20" s="157">
        <v>17</v>
      </c>
      <c r="B20" s="160" t="s">
        <v>556</v>
      </c>
      <c r="C20" s="160">
        <f>C21</f>
        <v>0</v>
      </c>
      <c r="D20" s="160">
        <f>D21</f>
        <v>0</v>
      </c>
    </row>
    <row r="21" spans="1:4" ht="12.75">
      <c r="A21" s="157">
        <v>18</v>
      </c>
      <c r="B21" s="162" t="s">
        <v>557</v>
      </c>
      <c r="C21" s="161">
        <v>0</v>
      </c>
      <c r="D21" s="161">
        <v>0</v>
      </c>
    </row>
    <row r="22" spans="1:4" ht="28.5">
      <c r="A22" s="157">
        <v>19</v>
      </c>
      <c r="B22" s="163" t="s">
        <v>558</v>
      </c>
      <c r="C22" s="168">
        <f>SUM(C18,C20)</f>
        <v>0</v>
      </c>
      <c r="D22" s="168">
        <f>SUM(D18,D20)</f>
        <v>0</v>
      </c>
    </row>
    <row r="23" spans="1:4" ht="12.75">
      <c r="A23" s="157">
        <v>20</v>
      </c>
      <c r="B23" s="160" t="s">
        <v>559</v>
      </c>
      <c r="C23" s="160">
        <f>SUM(C24:C25)</f>
        <v>5450922</v>
      </c>
      <c r="D23" s="160">
        <f>SUM(D24:D25)</f>
        <v>8129596</v>
      </c>
    </row>
    <row r="24" spans="1:4" ht="12.75">
      <c r="A24" s="157">
        <v>21</v>
      </c>
      <c r="B24" s="162" t="s">
        <v>560</v>
      </c>
      <c r="C24" s="161">
        <v>0</v>
      </c>
      <c r="D24" s="161">
        <v>0</v>
      </c>
    </row>
    <row r="25" spans="1:4" ht="12.75">
      <c r="A25" s="157">
        <v>22</v>
      </c>
      <c r="B25" s="162" t="s">
        <v>561</v>
      </c>
      <c r="C25" s="161">
        <v>5450922</v>
      </c>
      <c r="D25" s="161">
        <v>8129596</v>
      </c>
    </row>
    <row r="26" spans="1:4" ht="12.75">
      <c r="A26" s="157">
        <v>23</v>
      </c>
      <c r="B26" s="160" t="s">
        <v>562</v>
      </c>
      <c r="C26" s="160">
        <f>SUM(C27,C28,C29,C30,C32,C34)</f>
        <v>779248</v>
      </c>
      <c r="D26" s="160">
        <f>SUM(D27,D28,D29,D30,D32,D34)</f>
        <v>232603</v>
      </c>
    </row>
    <row r="27" spans="1:4" ht="12.75">
      <c r="A27" s="157">
        <v>24</v>
      </c>
      <c r="B27" s="162" t="s">
        <v>563</v>
      </c>
      <c r="C27" s="161">
        <v>779248</v>
      </c>
      <c r="D27" s="161">
        <v>232603</v>
      </c>
    </row>
    <row r="28" spans="1:4" ht="12.75">
      <c r="A28" s="157">
        <v>25</v>
      </c>
      <c r="B28" s="162" t="s">
        <v>564</v>
      </c>
      <c r="C28" s="161">
        <v>0</v>
      </c>
      <c r="D28" s="161">
        <v>0</v>
      </c>
    </row>
    <row r="29" spans="1:4" ht="12.75">
      <c r="A29" s="157">
        <v>26</v>
      </c>
      <c r="B29" s="162" t="s">
        <v>565</v>
      </c>
      <c r="C29" s="161">
        <v>0</v>
      </c>
      <c r="D29" s="161">
        <v>0</v>
      </c>
    </row>
    <row r="30" spans="1:4" ht="12.75">
      <c r="A30" s="157">
        <v>27</v>
      </c>
      <c r="B30" s="162" t="s">
        <v>566</v>
      </c>
      <c r="C30" s="161">
        <v>0</v>
      </c>
      <c r="D30" s="161">
        <v>0</v>
      </c>
    </row>
    <row r="31" spans="1:4" ht="12.75">
      <c r="A31" s="157">
        <v>28</v>
      </c>
      <c r="B31" s="162" t="s">
        <v>567</v>
      </c>
      <c r="C31" s="161">
        <v>0</v>
      </c>
      <c r="D31" s="161">
        <v>0</v>
      </c>
    </row>
    <row r="32" spans="1:4" ht="12.75">
      <c r="A32" s="157">
        <v>29</v>
      </c>
      <c r="B32" s="162" t="s">
        <v>568</v>
      </c>
      <c r="C32" s="161">
        <v>0</v>
      </c>
      <c r="D32" s="161">
        <v>0</v>
      </c>
    </row>
    <row r="33" spans="1:4" ht="12.75">
      <c r="A33" s="157">
        <v>30</v>
      </c>
      <c r="B33" s="162" t="s">
        <v>569</v>
      </c>
      <c r="C33" s="161">
        <v>0</v>
      </c>
      <c r="D33" s="161">
        <v>0</v>
      </c>
    </row>
    <row r="34" spans="1:4" ht="12.75">
      <c r="A34" s="157">
        <v>31</v>
      </c>
      <c r="B34" s="162" t="s">
        <v>570</v>
      </c>
      <c r="C34" s="161">
        <v>0</v>
      </c>
      <c r="D34" s="161">
        <v>0</v>
      </c>
    </row>
    <row r="35" spans="1:4" ht="12.75">
      <c r="A35" s="157">
        <v>32</v>
      </c>
      <c r="B35" s="160" t="s">
        <v>571</v>
      </c>
      <c r="C35" s="160">
        <f>SUM(C36,C37,C39,C41)</f>
        <v>32800</v>
      </c>
      <c r="D35" s="160">
        <f>SUM(D36,D37,D39,D41)</f>
        <v>0</v>
      </c>
    </row>
    <row r="36" spans="1:4" ht="12.75">
      <c r="A36" s="157">
        <v>33</v>
      </c>
      <c r="B36" s="162" t="s">
        <v>572</v>
      </c>
      <c r="C36" s="161">
        <v>32800</v>
      </c>
      <c r="D36" s="161">
        <v>0</v>
      </c>
    </row>
    <row r="37" spans="1:4" ht="12.75">
      <c r="A37" s="157">
        <v>34</v>
      </c>
      <c r="B37" s="162" t="s">
        <v>573</v>
      </c>
      <c r="C37" s="161">
        <v>0</v>
      </c>
      <c r="D37" s="161">
        <v>0</v>
      </c>
    </row>
    <row r="38" spans="1:4" ht="12.75">
      <c r="A38" s="157">
        <v>35</v>
      </c>
      <c r="B38" s="162" t="s">
        <v>567</v>
      </c>
      <c r="C38" s="161">
        <v>0</v>
      </c>
      <c r="D38" s="161">
        <v>0</v>
      </c>
    </row>
    <row r="39" spans="1:4" ht="12.75">
      <c r="A39" s="157">
        <v>36</v>
      </c>
      <c r="B39" s="162" t="s">
        <v>574</v>
      </c>
      <c r="C39" s="161">
        <v>0</v>
      </c>
      <c r="D39" s="161">
        <v>0</v>
      </c>
    </row>
    <row r="40" spans="1:4" ht="12.75">
      <c r="A40" s="157">
        <v>37</v>
      </c>
      <c r="B40" s="162" t="s">
        <v>569</v>
      </c>
      <c r="C40" s="161">
        <v>0</v>
      </c>
      <c r="D40" s="161">
        <v>0</v>
      </c>
    </row>
    <row r="41" spans="1:4" ht="12.75">
      <c r="A41" s="157">
        <v>38</v>
      </c>
      <c r="B41" s="162" t="s">
        <v>575</v>
      </c>
      <c r="C41" s="161">
        <v>0</v>
      </c>
      <c r="D41" s="161">
        <v>0</v>
      </c>
    </row>
    <row r="42" spans="1:4" s="169" customFormat="1" ht="12.75">
      <c r="A42" s="157">
        <v>39</v>
      </c>
      <c r="B42" s="160" t="s">
        <v>576</v>
      </c>
      <c r="C42" s="160">
        <f>SUM(C43:C46)</f>
        <v>0</v>
      </c>
      <c r="D42" s="160">
        <f>SUM(D43:D46)</f>
        <v>0</v>
      </c>
    </row>
    <row r="43" spans="1:4" ht="12.75">
      <c r="A43" s="157">
        <v>40</v>
      </c>
      <c r="B43" s="162" t="s">
        <v>577</v>
      </c>
      <c r="C43" s="161">
        <v>0</v>
      </c>
      <c r="D43" s="161">
        <v>0</v>
      </c>
    </row>
    <row r="44" spans="1:4" ht="12.75">
      <c r="A44" s="157">
        <v>41</v>
      </c>
      <c r="B44" s="162" t="s">
        <v>578</v>
      </c>
      <c r="C44" s="161">
        <v>0</v>
      </c>
      <c r="D44" s="161">
        <v>0</v>
      </c>
    </row>
    <row r="45" spans="1:4" ht="12.75">
      <c r="A45" s="157">
        <v>42</v>
      </c>
      <c r="B45" s="162" t="s">
        <v>579</v>
      </c>
      <c r="C45" s="161">
        <v>0</v>
      </c>
      <c r="D45" s="161">
        <v>0</v>
      </c>
    </row>
    <row r="46" spans="1:4" ht="12.75">
      <c r="A46" s="157">
        <v>43</v>
      </c>
      <c r="B46" s="162" t="s">
        <v>580</v>
      </c>
      <c r="C46" s="161">
        <v>0</v>
      </c>
      <c r="D46" s="161">
        <v>0</v>
      </c>
    </row>
    <row r="47" spans="1:4" ht="15">
      <c r="A47" s="157">
        <v>44</v>
      </c>
      <c r="B47" s="168" t="s">
        <v>581</v>
      </c>
      <c r="C47" s="164">
        <f>SUM(C26,C35,C42)</f>
        <v>812048</v>
      </c>
      <c r="D47" s="164">
        <f>SUM(D26,D35,D42)</f>
        <v>232603</v>
      </c>
    </row>
    <row r="48" spans="1:4" ht="29.25">
      <c r="A48" s="157">
        <v>45</v>
      </c>
      <c r="B48" s="163" t="s">
        <v>582</v>
      </c>
      <c r="C48" s="164">
        <v>0</v>
      </c>
      <c r="D48" s="164">
        <v>0</v>
      </c>
    </row>
    <row r="49" spans="1:4" ht="28.5">
      <c r="A49" s="157">
        <v>46</v>
      </c>
      <c r="B49" s="163" t="s">
        <v>583</v>
      </c>
      <c r="C49" s="168">
        <f>SUM(C50:C52)</f>
        <v>0</v>
      </c>
      <c r="D49" s="168">
        <f>SUM(D50:D52)</f>
        <v>0</v>
      </c>
    </row>
    <row r="50" spans="1:4" ht="18" customHeight="1">
      <c r="A50" s="157">
        <v>47</v>
      </c>
      <c r="B50" s="167" t="s">
        <v>584</v>
      </c>
      <c r="C50" s="170">
        <v>0</v>
      </c>
      <c r="D50" s="170">
        <v>0</v>
      </c>
    </row>
    <row r="51" spans="1:4" ht="15">
      <c r="A51" s="157">
        <v>48</v>
      </c>
      <c r="B51" s="167" t="s">
        <v>585</v>
      </c>
      <c r="C51" s="170">
        <v>0</v>
      </c>
      <c r="D51" s="170">
        <v>0</v>
      </c>
    </row>
    <row r="52" spans="1:4" ht="15">
      <c r="A52" s="157">
        <v>49</v>
      </c>
      <c r="B52" s="162" t="s">
        <v>586</v>
      </c>
      <c r="C52" s="170">
        <v>0</v>
      </c>
      <c r="D52" s="170">
        <v>0</v>
      </c>
    </row>
    <row r="53" spans="1:4" ht="14.25">
      <c r="A53" s="157">
        <v>50</v>
      </c>
      <c r="B53" s="168" t="s">
        <v>587</v>
      </c>
      <c r="C53" s="168">
        <f>SUM(C17,C22,C23,C47,C48,C49,)</f>
        <v>103942687</v>
      </c>
      <c r="D53" s="168">
        <f>SUM(D17,D22,D23,D47,D48,D49,)</f>
        <v>105364445</v>
      </c>
    </row>
    <row r="54" spans="1:4" ht="15.75">
      <c r="A54" s="157">
        <v>51</v>
      </c>
      <c r="B54" s="158" t="s">
        <v>588</v>
      </c>
      <c r="C54" s="161"/>
      <c r="D54" s="161"/>
    </row>
    <row r="55" spans="1:4" ht="14.25">
      <c r="A55" s="157">
        <v>52</v>
      </c>
      <c r="B55" s="168" t="s">
        <v>589</v>
      </c>
      <c r="C55" s="160">
        <f>SUM(C56:C60)</f>
        <v>92144203</v>
      </c>
      <c r="D55" s="160">
        <f>SUM(D56:D60)</f>
        <v>93920812</v>
      </c>
    </row>
    <row r="56" spans="1:4" ht="12.75">
      <c r="A56" s="157">
        <v>53</v>
      </c>
      <c r="B56" s="162" t="s">
        <v>590</v>
      </c>
      <c r="C56" s="161">
        <v>125007493</v>
      </c>
      <c r="D56" s="161">
        <v>125007493</v>
      </c>
    </row>
    <row r="57" spans="1:4" ht="12.75">
      <c r="A57" s="157">
        <v>54</v>
      </c>
      <c r="B57" s="162" t="s">
        <v>591</v>
      </c>
      <c r="C57" s="161">
        <v>0</v>
      </c>
      <c r="D57" s="161">
        <v>0</v>
      </c>
    </row>
    <row r="58" spans="1:4" ht="12.75">
      <c r="A58" s="157">
        <v>55</v>
      </c>
      <c r="B58" s="162" t="s">
        <v>592</v>
      </c>
      <c r="C58" s="161">
        <v>7898</v>
      </c>
      <c r="D58" s="161">
        <v>7898</v>
      </c>
    </row>
    <row r="59" spans="1:4" ht="12.75">
      <c r="A59" s="157">
        <v>56</v>
      </c>
      <c r="B59" s="162" t="s">
        <v>593</v>
      </c>
      <c r="C59" s="161">
        <v>-33444598</v>
      </c>
      <c r="D59" s="161">
        <v>-32871188</v>
      </c>
    </row>
    <row r="60" spans="1:4" ht="12.75">
      <c r="A60" s="157">
        <v>57</v>
      </c>
      <c r="B60" s="162" t="s">
        <v>594</v>
      </c>
      <c r="C60" s="161">
        <v>573410</v>
      </c>
      <c r="D60" s="161">
        <v>1776609</v>
      </c>
    </row>
    <row r="61" spans="1:4" ht="12.75">
      <c r="A61" s="157">
        <v>58</v>
      </c>
      <c r="B61" s="160" t="s">
        <v>595</v>
      </c>
      <c r="C61" s="160">
        <f>SUM(C62:C69)</f>
        <v>48899</v>
      </c>
      <c r="D61" s="160">
        <f>SUM(D62:D69)</f>
        <v>0</v>
      </c>
    </row>
    <row r="62" spans="1:4" ht="12.75">
      <c r="A62" s="157">
        <v>59</v>
      </c>
      <c r="B62" s="162" t="s">
        <v>596</v>
      </c>
      <c r="C62" s="161">
        <v>0</v>
      </c>
      <c r="D62" s="161">
        <v>0</v>
      </c>
    </row>
    <row r="63" spans="1:4" ht="12.75">
      <c r="A63" s="157">
        <v>60</v>
      </c>
      <c r="B63" s="162" t="s">
        <v>597</v>
      </c>
      <c r="C63" s="161">
        <v>0</v>
      </c>
      <c r="D63" s="161">
        <v>0</v>
      </c>
    </row>
    <row r="64" spans="1:4" ht="12.75">
      <c r="A64" s="157">
        <v>61</v>
      </c>
      <c r="B64" s="162" t="s">
        <v>598</v>
      </c>
      <c r="C64" s="161">
        <v>48899</v>
      </c>
      <c r="D64" s="161">
        <v>0</v>
      </c>
    </row>
    <row r="65" spans="1:4" ht="12.75">
      <c r="A65" s="157">
        <v>62</v>
      </c>
      <c r="B65" s="162" t="s">
        <v>599</v>
      </c>
      <c r="C65" s="161">
        <v>0</v>
      </c>
      <c r="D65" s="161">
        <v>0</v>
      </c>
    </row>
    <row r="66" spans="1:4" ht="12.75">
      <c r="A66" s="157">
        <v>63</v>
      </c>
      <c r="B66" s="162" t="s">
        <v>600</v>
      </c>
      <c r="C66" s="161">
        <v>0</v>
      </c>
      <c r="D66" s="161">
        <v>0</v>
      </c>
    </row>
    <row r="67" spans="1:4" ht="12.75">
      <c r="A67" s="157">
        <v>64</v>
      </c>
      <c r="B67" s="162" t="s">
        <v>601</v>
      </c>
      <c r="C67" s="161">
        <v>0</v>
      </c>
      <c r="D67" s="161">
        <v>0</v>
      </c>
    </row>
    <row r="68" spans="1:4" ht="12.75">
      <c r="A68" s="157">
        <v>65</v>
      </c>
      <c r="B68" s="162" t="s">
        <v>602</v>
      </c>
      <c r="C68" s="161">
        <v>0</v>
      </c>
      <c r="D68" s="161">
        <v>0</v>
      </c>
    </row>
    <row r="69" spans="1:4" ht="12.75">
      <c r="A69" s="157">
        <v>66</v>
      </c>
      <c r="B69" s="162" t="s">
        <v>603</v>
      </c>
      <c r="C69" s="161">
        <v>0</v>
      </c>
      <c r="D69" s="161">
        <v>0</v>
      </c>
    </row>
    <row r="70" spans="1:4" ht="12.75">
      <c r="A70" s="157">
        <v>67</v>
      </c>
      <c r="B70" s="162" t="s">
        <v>604</v>
      </c>
      <c r="C70" s="161">
        <v>0</v>
      </c>
      <c r="D70" s="161">
        <v>0</v>
      </c>
    </row>
    <row r="71" spans="1:4" s="169" customFormat="1" ht="12.75">
      <c r="A71" s="157">
        <v>68</v>
      </c>
      <c r="B71" s="160" t="s">
        <v>605</v>
      </c>
      <c r="C71" s="160">
        <f>SUM(C72:C79)</f>
        <v>446507</v>
      </c>
      <c r="D71" s="160">
        <f>SUM(D72:D79)</f>
        <v>463686</v>
      </c>
    </row>
    <row r="72" spans="1:4" s="169" customFormat="1" ht="12.75">
      <c r="A72" s="157">
        <v>69</v>
      </c>
      <c r="B72" s="162" t="s">
        <v>606</v>
      </c>
      <c r="C72" s="161">
        <v>0</v>
      </c>
      <c r="D72" s="161">
        <v>0</v>
      </c>
    </row>
    <row r="73" spans="1:4" s="169" customFormat="1" ht="12.75">
      <c r="A73" s="157">
        <v>70</v>
      </c>
      <c r="B73" s="162" t="s">
        <v>607</v>
      </c>
      <c r="C73" s="161">
        <v>0</v>
      </c>
      <c r="D73" s="161">
        <v>0</v>
      </c>
    </row>
    <row r="74" spans="1:4" s="169" customFormat="1" ht="12.75">
      <c r="A74" s="157">
        <v>71</v>
      </c>
      <c r="B74" s="162" t="s">
        <v>608</v>
      </c>
      <c r="C74" s="161">
        <v>0</v>
      </c>
      <c r="D74" s="161">
        <v>0</v>
      </c>
    </row>
    <row r="75" spans="1:4" s="169" customFormat="1" ht="12.75">
      <c r="A75" s="157">
        <v>72</v>
      </c>
      <c r="B75" s="162" t="s">
        <v>609</v>
      </c>
      <c r="C75" s="161">
        <v>0</v>
      </c>
      <c r="D75" s="161">
        <v>0</v>
      </c>
    </row>
    <row r="76" spans="1:4" s="169" customFormat="1" ht="12.75">
      <c r="A76" s="157">
        <v>73</v>
      </c>
      <c r="B76" s="162" t="s">
        <v>610</v>
      </c>
      <c r="C76" s="161">
        <v>0</v>
      </c>
      <c r="D76" s="161">
        <v>0</v>
      </c>
    </row>
    <row r="77" spans="1:4" s="169" customFormat="1" ht="12.75">
      <c r="A77" s="157">
        <v>74</v>
      </c>
      <c r="B77" s="162" t="s">
        <v>611</v>
      </c>
      <c r="C77" s="161">
        <v>0</v>
      </c>
      <c r="D77" s="161">
        <v>0</v>
      </c>
    </row>
    <row r="78" spans="1:4" s="169" customFormat="1" ht="12.75">
      <c r="A78" s="157">
        <v>75</v>
      </c>
      <c r="B78" s="162" t="s">
        <v>612</v>
      </c>
      <c r="C78" s="161">
        <v>0</v>
      </c>
      <c r="D78" s="161">
        <v>0</v>
      </c>
    </row>
    <row r="79" spans="1:4" s="169" customFormat="1" ht="12.75">
      <c r="A79" s="157">
        <v>76</v>
      </c>
      <c r="B79" s="162" t="s">
        <v>613</v>
      </c>
      <c r="C79" s="161">
        <v>446507</v>
      </c>
      <c r="D79" s="161">
        <v>463686</v>
      </c>
    </row>
    <row r="80" spans="1:4" s="169" customFormat="1" ht="12.75">
      <c r="A80" s="157">
        <v>77</v>
      </c>
      <c r="B80" s="171" t="s">
        <v>614</v>
      </c>
      <c r="C80" s="160">
        <f>SUM(C81:C82)</f>
        <v>54901</v>
      </c>
      <c r="D80" s="160">
        <f>SUM(D81:D82)</f>
        <v>38066</v>
      </c>
    </row>
    <row r="81" spans="1:4" s="169" customFormat="1" ht="12.75">
      <c r="A81" s="157">
        <v>78</v>
      </c>
      <c r="B81" s="162" t="s">
        <v>615</v>
      </c>
      <c r="C81" s="161">
        <v>49901</v>
      </c>
      <c r="D81" s="161">
        <v>38066</v>
      </c>
    </row>
    <row r="82" spans="1:4" s="169" customFormat="1" ht="12.75">
      <c r="A82" s="157">
        <v>79</v>
      </c>
      <c r="B82" s="162" t="s">
        <v>616</v>
      </c>
      <c r="C82" s="161">
        <v>5000</v>
      </c>
      <c r="D82" s="161">
        <v>0</v>
      </c>
    </row>
    <row r="83" spans="1:4" s="169" customFormat="1" ht="14.25">
      <c r="A83" s="157">
        <v>80</v>
      </c>
      <c r="B83" s="168" t="s">
        <v>617</v>
      </c>
      <c r="C83" s="160">
        <f>SUM(C61,C71,C80)</f>
        <v>550307</v>
      </c>
      <c r="D83" s="160">
        <f>SUM(D61,D71,D80)</f>
        <v>501752</v>
      </c>
    </row>
    <row r="84" spans="1:4" s="172" customFormat="1" ht="28.5">
      <c r="A84" s="157">
        <v>81</v>
      </c>
      <c r="B84" s="163" t="s">
        <v>618</v>
      </c>
      <c r="C84" s="168">
        <v>0</v>
      </c>
      <c r="D84" s="168">
        <v>0</v>
      </c>
    </row>
    <row r="85" spans="1:4" s="172" customFormat="1" ht="28.5">
      <c r="A85" s="157">
        <v>82</v>
      </c>
      <c r="B85" s="163" t="s">
        <v>619</v>
      </c>
      <c r="C85" s="168">
        <f>SUM(C86:C88)</f>
        <v>11248177</v>
      </c>
      <c r="D85" s="168">
        <f>SUM(D86:D88)</f>
        <v>10941881</v>
      </c>
    </row>
    <row r="86" spans="1:4" s="174" customFormat="1" ht="15">
      <c r="A86" s="157">
        <v>83</v>
      </c>
      <c r="B86" s="167" t="s">
        <v>620</v>
      </c>
      <c r="C86" s="173">
        <v>0</v>
      </c>
      <c r="D86" s="173">
        <v>0</v>
      </c>
    </row>
    <row r="87" spans="1:4" s="174" customFormat="1" ht="15">
      <c r="A87" s="157">
        <v>84</v>
      </c>
      <c r="B87" s="167" t="s">
        <v>621</v>
      </c>
      <c r="C87" s="161">
        <v>318606</v>
      </c>
      <c r="D87" s="161">
        <v>235755</v>
      </c>
    </row>
    <row r="88" spans="1:4" s="175" customFormat="1" ht="12.75">
      <c r="A88" s="157">
        <v>85</v>
      </c>
      <c r="B88" s="167" t="s">
        <v>622</v>
      </c>
      <c r="C88" s="161">
        <v>10929571</v>
      </c>
      <c r="D88" s="161">
        <v>10706126</v>
      </c>
    </row>
    <row r="89" spans="1:4" ht="15.75">
      <c r="A89" s="157">
        <v>86</v>
      </c>
      <c r="B89" s="176" t="s">
        <v>623</v>
      </c>
      <c r="C89" s="176">
        <f>SUM(C55,C83,C84,C85)</f>
        <v>103942687</v>
      </c>
      <c r="D89" s="176">
        <f>SUM(D55,D83,D84,D85)</f>
        <v>105364445</v>
      </c>
    </row>
  </sheetData>
  <sheetProtection/>
  <mergeCells count="1">
    <mergeCell ref="A1:D1"/>
  </mergeCells>
  <printOptions/>
  <pageMargins left="0.7874015748031497" right="0.4330708661417323" top="0.5511811023622047" bottom="0.31496062992125984" header="0.31496062992125984" footer="0.31496062992125984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selection activeCell="A5" sqref="A5:A34"/>
    </sheetView>
  </sheetViews>
  <sheetFormatPr defaultColWidth="12.00390625" defaultRowHeight="15"/>
  <cols>
    <col min="1" max="1" width="3.00390625" style="153" bestFit="1" customWidth="1"/>
    <col min="2" max="2" width="20.140625" style="237" customWidth="1"/>
    <col min="3" max="3" width="11.00390625" style="237" customWidth="1"/>
    <col min="4" max="4" width="10.8515625" style="237" bestFit="1" customWidth="1"/>
    <col min="5" max="5" width="10.8515625" style="237" customWidth="1"/>
    <col min="6" max="6" width="10.57421875" style="237" customWidth="1"/>
    <col min="7" max="7" width="9.7109375" style="237" customWidth="1"/>
    <col min="8" max="8" width="11.28125" style="237" bestFit="1" customWidth="1"/>
    <col min="9" max="9" width="12.00390625" style="237" customWidth="1"/>
    <col min="10" max="10" width="11.140625" style="237" customWidth="1"/>
    <col min="11" max="11" width="12.00390625" style="237" customWidth="1"/>
    <col min="12" max="12" width="10.28125" style="237" customWidth="1"/>
    <col min="13" max="14" width="9.7109375" style="237" customWidth="1"/>
    <col min="15" max="15" width="12.28125" style="237" bestFit="1" customWidth="1"/>
    <col min="16" max="16" width="14.421875" style="237" customWidth="1"/>
    <col min="17" max="16384" width="12.00390625" style="237" customWidth="1"/>
  </cols>
  <sheetData>
    <row r="1" spans="1:14" s="152" customFormat="1" ht="17.25" customHeight="1">
      <c r="A1" s="342" t="s">
        <v>704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</row>
    <row r="2" spans="1:14" s="152" customFormat="1" ht="17.25" customHeight="1">
      <c r="A2" s="342" t="s">
        <v>796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</row>
    <row r="4" spans="1:14" s="224" customFormat="1" ht="13.5" customHeight="1">
      <c r="A4" s="222"/>
      <c r="B4" s="223" t="s">
        <v>0</v>
      </c>
      <c r="C4" s="223" t="s">
        <v>1</v>
      </c>
      <c r="D4" s="223" t="s">
        <v>2</v>
      </c>
      <c r="E4" s="223" t="s">
        <v>3</v>
      </c>
      <c r="F4" s="223" t="s">
        <v>6</v>
      </c>
      <c r="G4" s="223" t="s">
        <v>45</v>
      </c>
      <c r="H4" s="223" t="s">
        <v>46</v>
      </c>
      <c r="I4" s="223" t="s">
        <v>47</v>
      </c>
      <c r="J4" s="223" t="s">
        <v>88</v>
      </c>
      <c r="K4" s="223" t="s">
        <v>89</v>
      </c>
      <c r="L4" s="223" t="s">
        <v>48</v>
      </c>
      <c r="M4" s="223" t="s">
        <v>90</v>
      </c>
      <c r="N4" s="223" t="s">
        <v>91</v>
      </c>
    </row>
    <row r="5" spans="1:14" s="225" customFormat="1" ht="29.25" customHeight="1">
      <c r="A5" s="223">
        <v>1</v>
      </c>
      <c r="B5" s="343" t="s">
        <v>9</v>
      </c>
      <c r="C5" s="345" t="s">
        <v>706</v>
      </c>
      <c r="D5" s="346"/>
      <c r="E5" s="347"/>
      <c r="F5" s="348" t="s">
        <v>707</v>
      </c>
      <c r="G5" s="349"/>
      <c r="H5" s="350"/>
      <c r="I5" s="351" t="s">
        <v>708</v>
      </c>
      <c r="J5" s="352"/>
      <c r="K5" s="353"/>
      <c r="L5" s="351" t="s">
        <v>709</v>
      </c>
      <c r="M5" s="352"/>
      <c r="N5" s="353"/>
    </row>
    <row r="6" spans="1:14" s="225" customFormat="1" ht="15" customHeight="1">
      <c r="A6" s="223">
        <v>2</v>
      </c>
      <c r="B6" s="344"/>
      <c r="C6" s="226" t="s">
        <v>710</v>
      </c>
      <c r="D6" s="226" t="s">
        <v>711</v>
      </c>
      <c r="E6" s="226" t="s">
        <v>712</v>
      </c>
      <c r="F6" s="226" t="s">
        <v>710</v>
      </c>
      <c r="G6" s="226" t="s">
        <v>711</v>
      </c>
      <c r="H6" s="226" t="s">
        <v>712</v>
      </c>
      <c r="I6" s="226" t="s">
        <v>710</v>
      </c>
      <c r="J6" s="226" t="s">
        <v>711</v>
      </c>
      <c r="K6" s="226" t="s">
        <v>712</v>
      </c>
      <c r="L6" s="226" t="s">
        <v>710</v>
      </c>
      <c r="M6" s="226" t="s">
        <v>711</v>
      </c>
      <c r="N6" s="226" t="s">
        <v>712</v>
      </c>
    </row>
    <row r="7" spans="1:14" s="225" customFormat="1" ht="15" customHeight="1">
      <c r="A7" s="223">
        <v>3</v>
      </c>
      <c r="B7" s="227" t="s">
        <v>713</v>
      </c>
      <c r="C7" s="228">
        <v>0</v>
      </c>
      <c r="D7" s="228">
        <v>0</v>
      </c>
      <c r="E7" s="228">
        <f aca="true" t="shared" si="0" ref="E7:E13">C7-D7</f>
        <v>0</v>
      </c>
      <c r="F7" s="228">
        <v>156450</v>
      </c>
      <c r="G7" s="228">
        <v>0</v>
      </c>
      <c r="H7" s="228">
        <f aca="true" t="shared" si="1" ref="H7:H13">F7-G7</f>
        <v>156450</v>
      </c>
      <c r="I7" s="228">
        <v>637128</v>
      </c>
      <c r="J7" s="228">
        <v>0</v>
      </c>
      <c r="K7" s="228">
        <f aca="true" t="shared" si="2" ref="K7:K13">I7-J7</f>
        <v>637128</v>
      </c>
      <c r="L7" s="228">
        <v>202400</v>
      </c>
      <c r="M7" s="228">
        <v>0</v>
      </c>
      <c r="N7" s="228">
        <f aca="true" t="shared" si="3" ref="N7:N13">L7-M7</f>
        <v>202400</v>
      </c>
    </row>
    <row r="8" spans="1:14" s="225" customFormat="1" ht="15" customHeight="1">
      <c r="A8" s="223">
        <v>4</v>
      </c>
      <c r="B8" s="227" t="s">
        <v>714</v>
      </c>
      <c r="C8" s="228">
        <v>0</v>
      </c>
      <c r="D8" s="228">
        <v>0</v>
      </c>
      <c r="E8" s="228">
        <f t="shared" si="0"/>
        <v>0</v>
      </c>
      <c r="F8" s="228">
        <v>0</v>
      </c>
      <c r="G8" s="228">
        <v>0</v>
      </c>
      <c r="H8" s="228">
        <f t="shared" si="1"/>
        <v>0</v>
      </c>
      <c r="I8" s="228">
        <v>0</v>
      </c>
      <c r="J8" s="228">
        <v>0</v>
      </c>
      <c r="K8" s="228">
        <f t="shared" si="2"/>
        <v>0</v>
      </c>
      <c r="L8" s="228">
        <v>1566550</v>
      </c>
      <c r="M8" s="228">
        <v>0</v>
      </c>
      <c r="N8" s="228">
        <f t="shared" si="3"/>
        <v>1566550</v>
      </c>
    </row>
    <row r="9" spans="1:14" s="225" customFormat="1" ht="15" customHeight="1">
      <c r="A9" s="223">
        <v>5</v>
      </c>
      <c r="B9" s="227" t="s">
        <v>715</v>
      </c>
      <c r="C9" s="228">
        <v>0</v>
      </c>
      <c r="D9" s="228">
        <v>0</v>
      </c>
      <c r="E9" s="228">
        <f t="shared" si="0"/>
        <v>0</v>
      </c>
      <c r="F9" s="228">
        <v>0</v>
      </c>
      <c r="G9" s="228">
        <v>0</v>
      </c>
      <c r="H9" s="228">
        <f t="shared" si="1"/>
        <v>0</v>
      </c>
      <c r="I9" s="228">
        <v>0</v>
      </c>
      <c r="J9" s="228">
        <v>0</v>
      </c>
      <c r="K9" s="228">
        <f t="shared" si="2"/>
        <v>0</v>
      </c>
      <c r="L9" s="228">
        <v>950111</v>
      </c>
      <c r="M9" s="228">
        <v>0</v>
      </c>
      <c r="N9" s="228">
        <f t="shared" si="3"/>
        <v>950111</v>
      </c>
    </row>
    <row r="10" spans="1:14" s="225" customFormat="1" ht="15" customHeight="1">
      <c r="A10" s="223">
        <v>6</v>
      </c>
      <c r="B10" s="227" t="s">
        <v>716</v>
      </c>
      <c r="C10" s="228">
        <v>0</v>
      </c>
      <c r="D10" s="228">
        <v>0</v>
      </c>
      <c r="E10" s="228">
        <f t="shared" si="0"/>
        <v>0</v>
      </c>
      <c r="F10" s="228">
        <v>0</v>
      </c>
      <c r="G10" s="228">
        <v>0</v>
      </c>
      <c r="H10" s="228">
        <f t="shared" si="1"/>
        <v>0</v>
      </c>
      <c r="I10" s="228">
        <v>0</v>
      </c>
      <c r="J10" s="228">
        <v>0</v>
      </c>
      <c r="K10" s="228">
        <f t="shared" si="2"/>
        <v>0</v>
      </c>
      <c r="L10" s="228">
        <v>321850</v>
      </c>
      <c r="M10" s="228">
        <v>0</v>
      </c>
      <c r="N10" s="228">
        <f t="shared" si="3"/>
        <v>321850</v>
      </c>
    </row>
    <row r="11" spans="1:14" s="225" customFormat="1" ht="15" customHeight="1">
      <c r="A11" s="223">
        <v>7</v>
      </c>
      <c r="B11" s="227" t="s">
        <v>717</v>
      </c>
      <c r="C11" s="228">
        <v>38075500</v>
      </c>
      <c r="D11" s="228">
        <v>0</v>
      </c>
      <c r="E11" s="228">
        <f t="shared" si="0"/>
        <v>38075500</v>
      </c>
      <c r="F11" s="228">
        <v>0</v>
      </c>
      <c r="G11" s="228">
        <v>0</v>
      </c>
      <c r="H11" s="228">
        <f t="shared" si="1"/>
        <v>0</v>
      </c>
      <c r="I11" s="228">
        <v>0</v>
      </c>
      <c r="J11" s="228">
        <v>0</v>
      </c>
      <c r="K11" s="228">
        <f t="shared" si="2"/>
        <v>0</v>
      </c>
      <c r="L11" s="228">
        <v>0</v>
      </c>
      <c r="M11" s="228">
        <v>0</v>
      </c>
      <c r="N11" s="228">
        <f t="shared" si="3"/>
        <v>0</v>
      </c>
    </row>
    <row r="12" spans="1:14" s="225" customFormat="1" ht="15" customHeight="1">
      <c r="A12" s="223">
        <v>8</v>
      </c>
      <c r="B12" s="227" t="s">
        <v>718</v>
      </c>
      <c r="C12" s="228">
        <v>0</v>
      </c>
      <c r="D12" s="228">
        <v>0</v>
      </c>
      <c r="E12" s="228">
        <f t="shared" si="0"/>
        <v>0</v>
      </c>
      <c r="F12" s="228">
        <v>566300</v>
      </c>
      <c r="G12" s="228">
        <v>0</v>
      </c>
      <c r="H12" s="228">
        <f t="shared" si="1"/>
        <v>566300</v>
      </c>
      <c r="I12" s="228">
        <v>0</v>
      </c>
      <c r="J12" s="228">
        <v>0</v>
      </c>
      <c r="K12" s="228">
        <f t="shared" si="2"/>
        <v>0</v>
      </c>
      <c r="L12" s="228">
        <v>0</v>
      </c>
      <c r="M12" s="228">
        <v>0</v>
      </c>
      <c r="N12" s="228">
        <f t="shared" si="3"/>
        <v>0</v>
      </c>
    </row>
    <row r="13" spans="1:14" s="225" customFormat="1" ht="15" customHeight="1">
      <c r="A13" s="223">
        <v>9</v>
      </c>
      <c r="B13" s="227" t="s">
        <v>719</v>
      </c>
      <c r="C13" s="228">
        <v>0</v>
      </c>
      <c r="D13" s="228">
        <v>0</v>
      </c>
      <c r="E13" s="228">
        <f t="shared" si="0"/>
        <v>0</v>
      </c>
      <c r="F13" s="228">
        <v>0</v>
      </c>
      <c r="G13" s="228">
        <v>0</v>
      </c>
      <c r="H13" s="228">
        <f t="shared" si="1"/>
        <v>0</v>
      </c>
      <c r="I13" s="228">
        <v>6637</v>
      </c>
      <c r="J13" s="228">
        <v>0</v>
      </c>
      <c r="K13" s="228">
        <f t="shared" si="2"/>
        <v>6637</v>
      </c>
      <c r="L13" s="228">
        <v>0</v>
      </c>
      <c r="M13" s="228">
        <v>0</v>
      </c>
      <c r="N13" s="228">
        <f t="shared" si="3"/>
        <v>0</v>
      </c>
    </row>
    <row r="14" spans="1:14" s="225" customFormat="1" ht="15" customHeight="1">
      <c r="A14" s="223">
        <v>10</v>
      </c>
      <c r="B14" s="226" t="s">
        <v>720</v>
      </c>
      <c r="C14" s="229">
        <f>SUM(C7:C13)</f>
        <v>38075500</v>
      </c>
      <c r="D14" s="229">
        <f>SUM(D7:D13)</f>
        <v>0</v>
      </c>
      <c r="E14" s="229">
        <f>SUM(E7:E13)</f>
        <v>38075500</v>
      </c>
      <c r="F14" s="229">
        <f aca="true" t="shared" si="4" ref="F14:N14">SUM(F7:F13)</f>
        <v>722750</v>
      </c>
      <c r="G14" s="229">
        <f t="shared" si="4"/>
        <v>0</v>
      </c>
      <c r="H14" s="229">
        <f t="shared" si="4"/>
        <v>722750</v>
      </c>
      <c r="I14" s="229">
        <f t="shared" si="4"/>
        <v>643765</v>
      </c>
      <c r="J14" s="229">
        <f t="shared" si="4"/>
        <v>0</v>
      </c>
      <c r="K14" s="229">
        <f t="shared" si="4"/>
        <v>643765</v>
      </c>
      <c r="L14" s="229">
        <f t="shared" si="4"/>
        <v>3040911</v>
      </c>
      <c r="M14" s="229">
        <f t="shared" si="4"/>
        <v>0</v>
      </c>
      <c r="N14" s="229">
        <f t="shared" si="4"/>
        <v>3040911</v>
      </c>
    </row>
    <row r="15" spans="1:14" s="225" customFormat="1" ht="15" customHeight="1">
      <c r="A15" s="223">
        <v>11</v>
      </c>
      <c r="B15" s="226" t="s">
        <v>721</v>
      </c>
      <c r="C15" s="229">
        <v>0</v>
      </c>
      <c r="D15" s="229">
        <v>0</v>
      </c>
      <c r="E15" s="229">
        <f>C15-D15</f>
        <v>0</v>
      </c>
      <c r="F15" s="229">
        <v>1698258</v>
      </c>
      <c r="G15" s="229">
        <v>732493</v>
      </c>
      <c r="H15" s="229">
        <f>F15-G15</f>
        <v>965765</v>
      </c>
      <c r="I15" s="229">
        <v>20935002</v>
      </c>
      <c r="J15" s="229">
        <v>4347571</v>
      </c>
      <c r="K15" s="229">
        <f>I15-J15</f>
        <v>16587431</v>
      </c>
      <c r="L15" s="229">
        <v>7429503</v>
      </c>
      <c r="M15" s="229">
        <v>1316485</v>
      </c>
      <c r="N15" s="229">
        <f>L15-M15</f>
        <v>6113018</v>
      </c>
    </row>
    <row r="16" spans="1:14" s="225" customFormat="1" ht="15" customHeight="1">
      <c r="A16" s="223">
        <v>12</v>
      </c>
      <c r="B16" s="226" t="s">
        <v>722</v>
      </c>
      <c r="C16" s="229">
        <v>38420653</v>
      </c>
      <c r="D16" s="229">
        <v>17125467</v>
      </c>
      <c r="E16" s="229">
        <f>C16-D16</f>
        <v>21295186</v>
      </c>
      <c r="F16" s="229">
        <v>2716665</v>
      </c>
      <c r="G16" s="229">
        <v>736132</v>
      </c>
      <c r="H16" s="229">
        <f>F16-G16</f>
        <v>1980533</v>
      </c>
      <c r="I16" s="229">
        <v>6815708</v>
      </c>
      <c r="J16" s="229">
        <v>2337324</v>
      </c>
      <c r="K16" s="229">
        <f>I16-J16</f>
        <v>4478384</v>
      </c>
      <c r="L16" s="301">
        <v>2070355</v>
      </c>
      <c r="M16" s="230">
        <v>195207</v>
      </c>
      <c r="N16" s="229">
        <f>L16-M16</f>
        <v>1875148</v>
      </c>
    </row>
    <row r="17" spans="1:14" s="225" customFormat="1" ht="15" customHeight="1">
      <c r="A17" s="223">
        <v>13</v>
      </c>
      <c r="B17" s="231" t="s">
        <v>723</v>
      </c>
      <c r="C17" s="232">
        <f>SUM(C14:C16)</f>
        <v>76496153</v>
      </c>
      <c r="D17" s="232">
        <f>SUM(D14:D16)</f>
        <v>17125467</v>
      </c>
      <c r="E17" s="232">
        <f>SUM(E14:E16)</f>
        <v>59370686</v>
      </c>
      <c r="F17" s="232">
        <f aca="true" t="shared" si="5" ref="F17:N17">SUM(F14:F16)</f>
        <v>5137673</v>
      </c>
      <c r="G17" s="232">
        <f t="shared" si="5"/>
        <v>1468625</v>
      </c>
      <c r="H17" s="232">
        <f t="shared" si="5"/>
        <v>3669048</v>
      </c>
      <c r="I17" s="232">
        <f t="shared" si="5"/>
        <v>28394475</v>
      </c>
      <c r="J17" s="232">
        <f t="shared" si="5"/>
        <v>6684895</v>
      </c>
      <c r="K17" s="232">
        <f t="shared" si="5"/>
        <v>21709580</v>
      </c>
      <c r="L17" s="233">
        <f t="shared" si="5"/>
        <v>12540769</v>
      </c>
      <c r="M17" s="233">
        <f t="shared" si="5"/>
        <v>1511692</v>
      </c>
      <c r="N17" s="233">
        <f t="shared" si="5"/>
        <v>11029077</v>
      </c>
    </row>
    <row r="18" spans="1:14" s="225" customFormat="1" ht="15" customHeight="1">
      <c r="A18" s="223">
        <v>14</v>
      </c>
      <c r="B18" s="227" t="s">
        <v>724</v>
      </c>
      <c r="C18" s="227">
        <v>0</v>
      </c>
      <c r="D18" s="227">
        <v>0</v>
      </c>
      <c r="E18" s="227">
        <v>0</v>
      </c>
      <c r="F18" s="227">
        <v>0</v>
      </c>
      <c r="G18" s="227">
        <v>0</v>
      </c>
      <c r="H18" s="227">
        <v>0</v>
      </c>
      <c r="I18" s="227">
        <v>0</v>
      </c>
      <c r="J18" s="227">
        <v>0</v>
      </c>
      <c r="K18" s="227">
        <v>0</v>
      </c>
      <c r="L18" s="228">
        <v>0</v>
      </c>
      <c r="M18" s="228">
        <v>0</v>
      </c>
      <c r="N18" s="227">
        <f>L18-M18</f>
        <v>0</v>
      </c>
    </row>
    <row r="19" spans="1:14" s="225" customFormat="1" ht="15" customHeight="1">
      <c r="A19" s="223">
        <v>15</v>
      </c>
      <c r="B19" s="227" t="s">
        <v>725</v>
      </c>
      <c r="C19" s="227">
        <v>0</v>
      </c>
      <c r="D19" s="227"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8">
        <v>400617</v>
      </c>
      <c r="M19" s="228">
        <v>400617</v>
      </c>
      <c r="N19" s="227">
        <f>L19-M19</f>
        <v>0</v>
      </c>
    </row>
    <row r="20" spans="1:14" s="225" customFormat="1" ht="15" customHeight="1">
      <c r="A20" s="223">
        <v>16</v>
      </c>
      <c r="B20" s="227" t="s">
        <v>726</v>
      </c>
      <c r="C20" s="227">
        <v>0</v>
      </c>
      <c r="D20" s="227">
        <v>0</v>
      </c>
      <c r="E20" s="227">
        <v>0</v>
      </c>
      <c r="F20" s="227">
        <v>0</v>
      </c>
      <c r="G20" s="227">
        <v>0</v>
      </c>
      <c r="H20" s="227">
        <v>0</v>
      </c>
      <c r="I20" s="227">
        <v>0</v>
      </c>
      <c r="J20" s="227">
        <v>0</v>
      </c>
      <c r="K20" s="227">
        <f>I20-J20</f>
        <v>0</v>
      </c>
      <c r="L20" s="228">
        <v>2387362</v>
      </c>
      <c r="M20" s="228">
        <v>1263507</v>
      </c>
      <c r="N20" s="228">
        <f>L20-M20</f>
        <v>1123855</v>
      </c>
    </row>
    <row r="21" spans="1:14" s="225" customFormat="1" ht="15" customHeight="1">
      <c r="A21" s="223">
        <v>17</v>
      </c>
      <c r="B21" s="227" t="s">
        <v>727</v>
      </c>
      <c r="C21" s="227">
        <v>0</v>
      </c>
      <c r="D21" s="227">
        <v>0</v>
      </c>
      <c r="E21" s="227">
        <v>0</v>
      </c>
      <c r="F21" s="227">
        <v>0</v>
      </c>
      <c r="G21" s="227">
        <v>0</v>
      </c>
      <c r="H21" s="227">
        <v>0</v>
      </c>
      <c r="I21" s="227">
        <v>41425</v>
      </c>
      <c r="J21" s="227">
        <v>41425</v>
      </c>
      <c r="K21" s="227">
        <v>0</v>
      </c>
      <c r="L21" s="228">
        <v>3006225</v>
      </c>
      <c r="M21" s="228">
        <v>3006225</v>
      </c>
      <c r="N21" s="227">
        <v>0</v>
      </c>
    </row>
    <row r="22" spans="1:14" s="225" customFormat="1" ht="15" customHeight="1">
      <c r="A22" s="223">
        <v>18</v>
      </c>
      <c r="B22" s="231" t="s">
        <v>728</v>
      </c>
      <c r="C22" s="231">
        <f>SUM(C18:C21)</f>
        <v>0</v>
      </c>
      <c r="D22" s="231">
        <f>SUM(D18:D21)</f>
        <v>0</v>
      </c>
      <c r="E22" s="231">
        <f>SUM(E18:E21)</f>
        <v>0</v>
      </c>
      <c r="F22" s="231">
        <f aca="true" t="shared" si="6" ref="F22:K22">SUM(F18:F21)</f>
        <v>0</v>
      </c>
      <c r="G22" s="231">
        <f t="shared" si="6"/>
        <v>0</v>
      </c>
      <c r="H22" s="231">
        <f t="shared" si="6"/>
        <v>0</v>
      </c>
      <c r="I22" s="231">
        <f t="shared" si="6"/>
        <v>41425</v>
      </c>
      <c r="J22" s="231">
        <f t="shared" si="6"/>
        <v>41425</v>
      </c>
      <c r="K22" s="231">
        <f t="shared" si="6"/>
        <v>0</v>
      </c>
      <c r="L22" s="232">
        <f>SUM(L18:L21)</f>
        <v>5794204</v>
      </c>
      <c r="M22" s="232">
        <f>SUM(M18:M21)</f>
        <v>4670349</v>
      </c>
      <c r="N22" s="232">
        <f>SUM(N18:N21)</f>
        <v>1123855</v>
      </c>
    </row>
    <row r="23" spans="1:14" s="225" customFormat="1" ht="15" customHeight="1">
      <c r="A23" s="223">
        <v>19</v>
      </c>
      <c r="B23" s="227" t="s">
        <v>729</v>
      </c>
      <c r="C23" s="227">
        <v>0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0</v>
      </c>
      <c r="L23" s="227">
        <v>0</v>
      </c>
      <c r="M23" s="228">
        <v>0</v>
      </c>
      <c r="N23" s="228">
        <f>L23-M23</f>
        <v>0</v>
      </c>
    </row>
    <row r="24" spans="1:14" s="225" customFormat="1" ht="15" customHeight="1">
      <c r="A24" s="223">
        <v>20</v>
      </c>
      <c r="B24" s="227" t="s">
        <v>730</v>
      </c>
      <c r="C24" s="227">
        <v>0</v>
      </c>
      <c r="D24" s="227">
        <v>0</v>
      </c>
      <c r="E24" s="227">
        <v>0</v>
      </c>
      <c r="F24" s="227">
        <v>0</v>
      </c>
      <c r="G24" s="227">
        <v>0</v>
      </c>
      <c r="H24" s="227">
        <v>0</v>
      </c>
      <c r="I24" s="227">
        <v>148</v>
      </c>
      <c r="J24" s="227">
        <v>148</v>
      </c>
      <c r="K24" s="227">
        <v>0</v>
      </c>
      <c r="L24" s="227">
        <v>66007</v>
      </c>
      <c r="M24" s="228">
        <v>66007</v>
      </c>
      <c r="N24" s="228">
        <f>L24-M24</f>
        <v>0</v>
      </c>
    </row>
    <row r="25" spans="1:14" s="225" customFormat="1" ht="15" customHeight="1">
      <c r="A25" s="223">
        <v>21</v>
      </c>
      <c r="B25" s="231" t="s">
        <v>731</v>
      </c>
      <c r="C25" s="231">
        <f aca="true" t="shared" si="7" ref="C25:H25">C23</f>
        <v>0</v>
      </c>
      <c r="D25" s="231">
        <f t="shared" si="7"/>
        <v>0</v>
      </c>
      <c r="E25" s="231">
        <f t="shared" si="7"/>
        <v>0</v>
      </c>
      <c r="F25" s="231">
        <f t="shared" si="7"/>
        <v>0</v>
      </c>
      <c r="G25" s="231">
        <f t="shared" si="7"/>
        <v>0</v>
      </c>
      <c r="H25" s="231">
        <f t="shared" si="7"/>
        <v>0</v>
      </c>
      <c r="I25" s="231">
        <f aca="true" t="shared" si="8" ref="I25:N25">SUM(I23:I24)</f>
        <v>148</v>
      </c>
      <c r="J25" s="231">
        <f t="shared" si="8"/>
        <v>148</v>
      </c>
      <c r="K25" s="231">
        <f t="shared" si="8"/>
        <v>0</v>
      </c>
      <c r="L25" s="231">
        <f t="shared" si="8"/>
        <v>66007</v>
      </c>
      <c r="M25" s="232">
        <f t="shared" si="8"/>
        <v>66007</v>
      </c>
      <c r="N25" s="232">
        <f t="shared" si="8"/>
        <v>0</v>
      </c>
    </row>
    <row r="26" spans="1:14" s="225" customFormat="1" ht="15" customHeight="1">
      <c r="A26" s="223">
        <v>22</v>
      </c>
      <c r="B26" s="226" t="s">
        <v>732</v>
      </c>
      <c r="C26" s="226"/>
      <c r="D26" s="226"/>
      <c r="E26" s="226"/>
      <c r="F26" s="227"/>
      <c r="G26" s="227"/>
      <c r="H26" s="227"/>
      <c r="I26" s="227"/>
      <c r="J26" s="227"/>
      <c r="K26" s="227"/>
      <c r="L26" s="227"/>
      <c r="M26" s="227"/>
      <c r="N26" s="227"/>
    </row>
    <row r="27" spans="1:14" s="225" customFormat="1" ht="15" customHeight="1">
      <c r="A27" s="223">
        <v>23</v>
      </c>
      <c r="B27" s="227" t="s">
        <v>733</v>
      </c>
      <c r="C27" s="227">
        <v>0</v>
      </c>
      <c r="D27" s="227">
        <v>0</v>
      </c>
      <c r="E27" s="227">
        <f>C27-D27</f>
        <v>0</v>
      </c>
      <c r="F27" s="227">
        <v>0</v>
      </c>
      <c r="G27" s="227">
        <v>0</v>
      </c>
      <c r="H27" s="227">
        <v>0</v>
      </c>
      <c r="I27" s="227">
        <v>0</v>
      </c>
      <c r="J27" s="227">
        <v>0</v>
      </c>
      <c r="K27" s="227">
        <f>I27-J27</f>
        <v>0</v>
      </c>
      <c r="L27" s="227">
        <v>0</v>
      </c>
      <c r="M27" s="227">
        <v>0</v>
      </c>
      <c r="N27" s="227">
        <v>0</v>
      </c>
    </row>
    <row r="28" spans="1:14" s="225" customFormat="1" ht="15" customHeight="1">
      <c r="A28" s="223">
        <v>24</v>
      </c>
      <c r="B28" s="227" t="s">
        <v>734</v>
      </c>
      <c r="C28" s="227">
        <v>0</v>
      </c>
      <c r="D28" s="227">
        <v>0</v>
      </c>
      <c r="E28" s="227">
        <v>0</v>
      </c>
      <c r="F28" s="227">
        <v>0</v>
      </c>
      <c r="G28" s="227">
        <v>0</v>
      </c>
      <c r="H28" s="227">
        <v>0</v>
      </c>
      <c r="I28" s="227">
        <v>0</v>
      </c>
      <c r="J28" s="227">
        <v>0</v>
      </c>
      <c r="K28" s="227">
        <f>I28-J28</f>
        <v>0</v>
      </c>
      <c r="L28" s="227">
        <v>0</v>
      </c>
      <c r="M28" s="227">
        <v>0</v>
      </c>
      <c r="N28" s="227">
        <f>L28-M28</f>
        <v>0</v>
      </c>
    </row>
    <row r="29" spans="1:14" s="225" customFormat="1" ht="15" customHeight="1">
      <c r="A29" s="223">
        <v>25</v>
      </c>
      <c r="B29" s="231" t="s">
        <v>735</v>
      </c>
      <c r="C29" s="231">
        <f aca="true" t="shared" si="9" ref="C29:N29">SUM(C27:C28)</f>
        <v>0</v>
      </c>
      <c r="D29" s="231">
        <f t="shared" si="9"/>
        <v>0</v>
      </c>
      <c r="E29" s="231">
        <f t="shared" si="9"/>
        <v>0</v>
      </c>
      <c r="F29" s="231">
        <f t="shared" si="9"/>
        <v>0</v>
      </c>
      <c r="G29" s="231">
        <f t="shared" si="9"/>
        <v>0</v>
      </c>
      <c r="H29" s="231">
        <f t="shared" si="9"/>
        <v>0</v>
      </c>
      <c r="I29" s="231">
        <f t="shared" si="9"/>
        <v>0</v>
      </c>
      <c r="J29" s="231">
        <f t="shared" si="9"/>
        <v>0</v>
      </c>
      <c r="K29" s="231">
        <f t="shared" si="9"/>
        <v>0</v>
      </c>
      <c r="L29" s="231">
        <f t="shared" si="9"/>
        <v>0</v>
      </c>
      <c r="M29" s="231">
        <f t="shared" si="9"/>
        <v>0</v>
      </c>
      <c r="N29" s="231">
        <f t="shared" si="9"/>
        <v>0</v>
      </c>
    </row>
    <row r="30" spans="1:16" s="225" customFormat="1" ht="15" customHeight="1">
      <c r="A30" s="223">
        <v>26</v>
      </c>
      <c r="B30" s="231" t="s">
        <v>736</v>
      </c>
      <c r="C30" s="232">
        <f aca="true" t="shared" si="10" ref="C30:N30">C17+C22+C25+C29</f>
        <v>76496153</v>
      </c>
      <c r="D30" s="232">
        <f t="shared" si="10"/>
        <v>17125467</v>
      </c>
      <c r="E30" s="232">
        <f t="shared" si="10"/>
        <v>59370686</v>
      </c>
      <c r="F30" s="232">
        <f t="shared" si="10"/>
        <v>5137673</v>
      </c>
      <c r="G30" s="232">
        <f t="shared" si="10"/>
        <v>1468625</v>
      </c>
      <c r="H30" s="232">
        <f t="shared" si="10"/>
        <v>3669048</v>
      </c>
      <c r="I30" s="232">
        <f t="shared" si="10"/>
        <v>28436048</v>
      </c>
      <c r="J30" s="232">
        <f t="shared" si="10"/>
        <v>6726468</v>
      </c>
      <c r="K30" s="232">
        <f t="shared" si="10"/>
        <v>21709580</v>
      </c>
      <c r="L30" s="233">
        <f t="shared" si="10"/>
        <v>18400980</v>
      </c>
      <c r="M30" s="233">
        <f t="shared" si="10"/>
        <v>6248048</v>
      </c>
      <c r="N30" s="233">
        <f t="shared" si="10"/>
        <v>12152932</v>
      </c>
      <c r="P30" s="234"/>
    </row>
    <row r="31" spans="1:14" ht="12.75">
      <c r="A31" s="223">
        <v>27</v>
      </c>
      <c r="B31" s="235" t="s">
        <v>737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</row>
    <row r="32" spans="1:14" s="225" customFormat="1" ht="12">
      <c r="A32" s="223">
        <v>28</v>
      </c>
      <c r="B32" s="227" t="s">
        <v>713</v>
      </c>
      <c r="C32" s="227"/>
      <c r="D32" s="227"/>
      <c r="E32" s="227"/>
      <c r="F32" s="228">
        <v>248012</v>
      </c>
      <c r="G32" s="228">
        <v>0</v>
      </c>
      <c r="H32" s="228">
        <v>248012</v>
      </c>
      <c r="I32" s="227"/>
      <c r="J32" s="227"/>
      <c r="K32" s="227"/>
      <c r="L32" s="227"/>
      <c r="M32" s="227"/>
      <c r="N32" s="227"/>
    </row>
    <row r="33" spans="1:14" s="225" customFormat="1" ht="12">
      <c r="A33" s="223">
        <v>29</v>
      </c>
      <c r="B33" s="226" t="s">
        <v>721</v>
      </c>
      <c r="C33" s="227"/>
      <c r="D33" s="227"/>
      <c r="E33" s="227"/>
      <c r="F33" s="228">
        <v>5905596</v>
      </c>
      <c r="G33" s="228">
        <v>0</v>
      </c>
      <c r="H33" s="228">
        <v>5905596</v>
      </c>
      <c r="I33" s="227"/>
      <c r="J33" s="227"/>
      <c r="K33" s="227"/>
      <c r="L33" s="227"/>
      <c r="M33" s="227"/>
      <c r="N33" s="227"/>
    </row>
    <row r="34" spans="1:14" s="241" customFormat="1" ht="36">
      <c r="A34" s="223">
        <v>30</v>
      </c>
      <c r="B34" s="238" t="s">
        <v>738</v>
      </c>
      <c r="C34" s="239">
        <f>SUM(C32:C33)</f>
        <v>0</v>
      </c>
      <c r="D34" s="239">
        <f>SUM(D32:D33)</f>
        <v>0</v>
      </c>
      <c r="E34" s="239">
        <f>SUM(E32:E33)</f>
        <v>0</v>
      </c>
      <c r="F34" s="240">
        <f>SUM(F32:F33)</f>
        <v>6153608</v>
      </c>
      <c r="G34" s="240">
        <f aca="true" t="shared" si="11" ref="G34:N34">SUM(G32:G33)</f>
        <v>0</v>
      </c>
      <c r="H34" s="240">
        <f t="shared" si="11"/>
        <v>6153608</v>
      </c>
      <c r="I34" s="239">
        <f t="shared" si="11"/>
        <v>0</v>
      </c>
      <c r="J34" s="239">
        <f t="shared" si="11"/>
        <v>0</v>
      </c>
      <c r="K34" s="239">
        <f t="shared" si="11"/>
        <v>0</v>
      </c>
      <c r="L34" s="239">
        <f t="shared" si="11"/>
        <v>0</v>
      </c>
      <c r="M34" s="239">
        <f t="shared" si="11"/>
        <v>0</v>
      </c>
      <c r="N34" s="239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9" r:id="rId1"/>
  <headerFooter alignWithMargins="0">
    <oddHeader>&amp;R&amp;"Arial,Normál"&amp;10 3. számú kimutatás</oddHeader>
    <oddFooter>&amp;L&amp;B&amp;C&amp;R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2017-05-19T10:18:09Z</cp:lastPrinted>
  <dcterms:created xsi:type="dcterms:W3CDTF">2011-02-02T09:24:37Z</dcterms:created>
  <dcterms:modified xsi:type="dcterms:W3CDTF">2017-05-19T10:24:21Z</dcterms:modified>
  <cp:category/>
  <cp:version/>
  <cp:contentType/>
  <cp:contentStatus/>
</cp:coreProperties>
</file>