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3930" windowWidth="15195" windowHeight="8190" activeTab="2"/>
  </bookViews>
  <sheets>
    <sheet name="Mód. 05....." sheetId="1" r:id="rId1"/>
    <sheet name="PM. 03.31.." sheetId="2" r:id="rId2"/>
    <sheet name="Összesen" sheetId="3" r:id="rId3"/>
    <sheet name="Felh" sheetId="4" r:id="rId4"/>
    <sheet name="Adósságot kel.köt." sheetId="5" r:id="rId5"/>
    <sheet name="EU" sheetId="6" r:id="rId6"/>
    <sheet name="Egyensúly 2012-2014. " sheetId="7" state="hidden" r:id="rId7"/>
    <sheet name="utem" sheetId="8" state="hidden" r:id="rId8"/>
    <sheet name="tobbeves" sheetId="9" state="hidden" r:id="rId9"/>
    <sheet name="közvetett támog" sheetId="10" state="hidden" r:id="rId10"/>
    <sheet name="Adósságot kel.köt. (2)" sheetId="11" state="hidden" r:id="rId11"/>
    <sheet name="Bevételek" sheetId="12" r:id="rId12"/>
    <sheet name="Kiadás" sheetId="13" r:id="rId13"/>
    <sheet name="COFOG" sheetId="14" r:id="rId14"/>
    <sheet name="Határozat" sheetId="15" r:id="rId15"/>
  </sheets>
  <definedNames>
    <definedName name="_xlnm.Print_Titles" localSheetId="10">'Adósságot kel.köt. (2)'!$1:$9</definedName>
    <definedName name="_xlnm.Print_Titles" localSheetId="11">'Bevételek'!$1:$4</definedName>
    <definedName name="_xlnm.Print_Titles" localSheetId="13">'COFOG'!$1:$5</definedName>
    <definedName name="_xlnm.Print_Titles" localSheetId="6">'Egyensúly 2012-2014. '!$1:$2</definedName>
    <definedName name="_xlnm.Print_Titles" localSheetId="3">'Felh'!$1:$6</definedName>
    <definedName name="_xlnm.Print_Titles" localSheetId="12">'Kiadás'!$1:$4</definedName>
    <definedName name="_xlnm.Print_Titles" localSheetId="9">'közvetett támog'!$1:$3</definedName>
    <definedName name="_xlnm.Print_Titles" localSheetId="2">'Összesen'!$1:$4</definedName>
  </definedNames>
  <calcPr fullCalcOnLoad="1"/>
</workbook>
</file>

<file path=xl/comments12.xml><?xml version="1.0" encoding="utf-8"?>
<comments xmlns="http://schemas.openxmlformats.org/spreadsheetml/2006/main">
  <authors>
    <author>Livi</author>
  </authors>
  <commentList>
    <comment ref="A28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3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4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<sst xmlns="http://schemas.openxmlformats.org/spreadsheetml/2006/main" count="1081" uniqueCount="633">
  <si>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</si>
  <si>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</si>
  <si>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</si>
  <si>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</si>
  <si>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</si>
  <si>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</si>
  <si>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</si>
  <si>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</si>
  <si>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</si>
  <si>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</si>
  <si>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</si>
  <si>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</si>
  <si>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</si>
  <si>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</si>
  <si>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</si>
  <si>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</si>
  <si>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</si>
  <si>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</si>
  <si>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</si>
  <si>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</si>
  <si>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</si>
  <si>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</si>
  <si>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</si>
  <si>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</si>
  <si>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</si>
  <si>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</si>
  <si>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</si>
  <si>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</si>
  <si>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</si>
  <si>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</si>
  <si>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</si>
  <si>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</si>
  <si>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</si>
  <si>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</si>
  <si>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</si>
  <si>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</si>
  <si>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</si>
  <si>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</si>
  <si>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</si>
  <si>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</si>
  <si>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</si>
  <si>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</si>
  <si>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</si>
  <si>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</si>
  <si>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</si>
  <si>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</si>
  <si>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</si>
  <si>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</si>
  <si>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</si>
  <si>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</si>
  <si>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</si>
  <si>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</si>
  <si>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</si>
  <si>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</si>
  <si>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</si>
  <si>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</si>
  <si>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</si>
  <si>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</si>
  <si>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</si>
  <si>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</si>
  <si>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</si>
  <si>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</si>
  <si>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</si>
  <si>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</si>
  <si>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</si>
  <si>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</si>
  <si>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</si>
  <si>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</si>
  <si>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</si>
  <si>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</si>
  <si>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</si>
  <si>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</si>
  <si>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</si>
  <si>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</si>
  <si>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</si>
  <si>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</si>
  <si>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</si>
  <si>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</si>
  <si>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</si>
  <si>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</si>
  <si>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</si>
  <si>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</si>
  <si>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</si>
  <si>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</si>
  <si>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</si>
  <si>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</si>
  <si>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</si>
  <si>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</si>
  <si>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</si>
  <si>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</si>
  <si>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</si>
  <si>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</si>
  <si>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</si>
  <si>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</si>
  <si>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</si>
  <si>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</si>
  <si>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</si>
  <si>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</si>
  <si>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</si>
  <si>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</si>
  <si>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</si>
  <si>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</si>
  <si>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</si>
  <si>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</si>
  <si>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</si>
  <si>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</si>
  <si>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</si>
  <si>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</si>
  <si>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</si>
  <si>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</si>
  <si>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</si>
  <si>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</si>
  <si>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</si>
  <si>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</si>
  <si>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</si>
  <si>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</si>
  <si>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</si>
  <si>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</si>
  <si>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</si>
  <si>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</si>
  <si>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</si>
  <si>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</si>
  <si>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</si>
  <si>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</si>
  <si>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</si>
  <si>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</si>
  <si>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</si>
  <si>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</si>
  <si>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</si>
  <si>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</si>
  <si>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</si>
  <si>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</si>
  <si>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</si>
  <si>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</si>
  <si>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</si>
  <si>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</si>
  <si>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</si>
  <si>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</si>
  <si>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</si>
  <si>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</si>
  <si>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</si>
  <si>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</si>
  <si>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</si>
  <si>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</si>
  <si>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</si>
  <si>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</si>
  <si>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</si>
  <si>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</si>
  <si>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</si>
  <si>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</si>
  <si>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</si>
  <si>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</si>
  <si>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</si>
  <si>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</si>
  <si>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</si>
  <si>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</si>
  <si>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</si>
  <si>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</si>
  <si>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</si>
  <si>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</si>
  <si>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</si>
  <si>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</si>
  <si>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</si>
  <si>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</si>
  <si>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</si>
  <si>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</si>
  <si>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</si>
  <si>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</si>
  <si>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</si>
  <si>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</si>
  <si>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</si>
  <si>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</si>
  <si>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</si>
  <si>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</si>
  <si>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</si>
  <si>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</si>
  <si>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</si>
  <si>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</si>
  <si>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</si>
  <si>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</si>
  <si>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</si>
  <si>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</si>
  <si>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</si>
  <si>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</si>
  <si>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</si>
  <si>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</si>
  <si>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</si>
  <si>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</si>
  <si>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</si>
  <si>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</si>
  <si>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</si>
  <si>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</si>
  <si>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</si>
  <si>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</si>
  <si>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</si>
  <si>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</si>
  <si>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</si>
  <si>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</si>
  <si>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</si>
  <si>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</si>
  <si>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</si>
  <si>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</si>
  <si>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</si>
  <si>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</si>
  <si>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</si>
  <si>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</si>
  <si>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</si>
  <si>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</si>
  <si>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</si>
  <si>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</si>
  <si>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</si>
  <si>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</si>
  <si>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</si>
  <si>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</si>
  <si>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</si>
  <si>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</si>
  <si>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</si>
  <si>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</si>
  <si>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</si>
  <si>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</si>
  <si>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</si>
  <si>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</si>
  <si>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</si>
  <si>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</si>
  <si>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</si>
  <si>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</si>
  <si>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</si>
  <si>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</si>
  <si>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</si>
  <si>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</si>
  <si>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</si>
  <si>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</si>
  <si>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</si>
  <si>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</si>
  <si>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</si>
  <si>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</si>
  <si>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</si>
  <si>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</si>
  <si>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</si>
  <si>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</si>
  <si>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</si>
  <si>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</si>
  <si>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</si>
  <si>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</si>
  <si>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</si>
  <si>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</si>
  <si>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</si>
  <si>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</si>
  <si>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</si>
  <si>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</si>
  <si>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</si>
  <si>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</si>
  <si>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</si>
  <si>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</si>
  <si>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</si>
  <si>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</si>
  <si>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</si>
  <si>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</si>
  <si>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</si>
  <si>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</si>
  <si>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</si>
  <si>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</si>
  <si>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</si>
  <si>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</si>
  <si>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</si>
  <si>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</si>
  <si>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</si>
  <si>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</si>
  <si>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</si>
  <si>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</si>
  <si>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</si>
  <si>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</si>
  <si>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</si>
  <si>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</si>
  <si>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</si>
  <si>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</si>
  <si>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</si>
  <si>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</si>
  <si>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</si>
  <si>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</si>
  <si>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</si>
  <si>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</si>
  <si>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</si>
  <si>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</si>
  <si>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</si>
  <si>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</si>
  <si>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</si>
  <si>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</si>
  <si>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</si>
  <si>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</si>
  <si>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</si>
  <si>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</si>
  <si>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</si>
  <si>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</si>
  <si>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</si>
  <si>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</si>
  <si>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</si>
  <si>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</si>
  <si>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</si>
  <si>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</si>
  <si>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</si>
  <si>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</si>
  <si>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</si>
  <si>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</si>
  <si>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</si>
  <si>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</si>
  <si>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</si>
  <si>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</si>
  <si>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</si>
  <si>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</si>
  <si>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</si>
  <si>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</si>
  <si>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</si>
  <si>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</si>
  <si>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</si>
  <si>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</si>
  <si>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</si>
  <si>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</si>
  <si>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</si>
  <si>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</si>
  <si>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</si>
  <si>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</si>
  <si>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</si>
  <si>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</si>
  <si>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</si>
  <si>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</si>
  <si>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</si>
  <si>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</si>
  <si>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</si>
  <si>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</si>
  <si>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</si>
  <si>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</si>
  <si>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</si>
  <si>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</si>
  <si>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</si>
  <si>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</si>
  <si>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</si>
  <si>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</si>
  <si>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</si>
  <si>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</si>
  <si>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</si>
  <si>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</si>
  <si>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</si>
  <si>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</si>
  <si>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</si>
  <si>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</si>
  <si>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</si>
  <si>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</si>
  <si>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</si>
  <si>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</si>
  <si>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</si>
  <si>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</si>
  <si>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</si>
  <si>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</si>
  <si>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</si>
  <si>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</si>
  <si>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 xml:space="preserve">   - Adók módjára behajtandó köztartozás végrehajtási költségének visszatérült összege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</si>
  <si>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</si>
  <si>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</si>
  <si>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</si>
  <si>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</si>
  <si>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</si>
  <si>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</si>
  <si>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</si>
  <si>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</si>
  <si>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</si>
  <si>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</si>
  <si>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</si>
  <si>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</si>
  <si>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</si>
  <si>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</si>
  <si>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</si>
  <si>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</si>
  <si>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</si>
  <si>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</si>
  <si>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</si>
  <si>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</si>
  <si>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</si>
  <si>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</si>
  <si>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</si>
  <si>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</si>
  <si>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</si>
  <si>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</si>
  <si>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</si>
  <si>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</si>
  <si>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</si>
  <si>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</si>
  <si>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</si>
  <si>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</si>
  <si>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</si>
  <si>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</si>
  <si>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</si>
  <si>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</si>
  <si>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</si>
  <si>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</si>
  <si>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</si>
  <si>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</si>
  <si>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</si>
  <si>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</si>
  <si>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</si>
  <si>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</si>
  <si>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</si>
  <si>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</si>
  <si>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</si>
  <si>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</si>
  <si>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</si>
  <si>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</si>
  <si>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</si>
  <si>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</si>
  <si>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</si>
  <si>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</si>
  <si>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</si>
  <si>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</si>
  <si>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</si>
  <si>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</si>
  <si>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</si>
  <si>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</si>
  <si>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</si>
  <si>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</si>
  <si>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</si>
  <si>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</si>
  <si>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</si>
  <si>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</si>
  <si>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</si>
  <si>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</si>
  <si>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</si>
  <si>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</si>
  <si>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</si>
  <si>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</si>
  <si>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</si>
  <si>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</si>
  <si>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</si>
  <si>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</si>
  <si>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</si>
  <si>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</si>
  <si>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</si>
  <si>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</si>
  <si>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</si>
  <si>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</si>
  <si>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</si>
  <si>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</si>
  <si>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</si>
  <si>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</si>
  <si>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</si>
  <si>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</si>
  <si>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</si>
  <si>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</si>
  <si>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</si>
  <si>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</si>
  <si>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</si>
  <si>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</si>
  <si>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</si>
  <si>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</si>
  <si>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</si>
  <si>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</si>
  <si>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</si>
  <si>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</si>
  <si>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</si>
  <si>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</si>
  <si>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</si>
  <si>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</si>
  <si>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</si>
  <si>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</si>
  <si>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</si>
  <si>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</si>
  <si>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</si>
  <si>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</si>
  <si>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</si>
  <si>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</si>
  <si>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</si>
  <si>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</si>
  <si>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</si>
  <si>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</si>
  <si>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</si>
  <si>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</si>
  <si>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</si>
  <si>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</si>
  <si>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</si>
  <si>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</si>
  <si>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</si>
  <si>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</si>
  <si>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</si>
  <si>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</si>
  <si>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</si>
  <si>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</si>
  <si>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</si>
  <si>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</si>
  <si>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</si>
  <si>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</si>
  <si>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</si>
  <si>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</si>
  <si>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</si>
  <si>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</si>
  <si>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</si>
  <si>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</si>
  <si>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</si>
  <si>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- Szennyvízhálózat kiépítése</t>
  </si>
  <si>
    <t>011130 Önkormányzatok és önkormányzati hivatalok jogalkotó és általános igazgatási tevékenysége (Képviselői t. díj)</t>
  </si>
  <si>
    <t xml:space="preserve"> reprezentáció</t>
  </si>
  <si>
    <t xml:space="preserve"> személyhez nem köthető reprezentáció</t>
  </si>
  <si>
    <t>082092 Közművelődés - hagyományos közösségi kulturális értékek gondozása</t>
  </si>
  <si>
    <t xml:space="preserve">   - NKA támogatás</t>
  </si>
  <si>
    <t xml:space="preserve">BÖDEHÁZA KÖZSÉG ÖNKORMÁNYZATA </t>
  </si>
  <si>
    <t>BÖDEHÁZA KÖZSÉG ÖNKORMÁNYZATA ÁLTAL VAGY HOZZÁJÁRULÁSÁVAL</t>
  </si>
  <si>
    <r>
      <t xml:space="preserve">BÖDEHÁZA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</si>
  <si>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Büki László polgármester</t>
    </r>
  </si>
  <si>
    <t xml:space="preserve">   - Munkaerőpiaci Alap (közfoglalkoztatás)  2016-ban induló</t>
  </si>
  <si>
    <t xml:space="preserve">   - Munkaerőpiaci Alap (közfoglalkoztatás) 2015-ről áth.</t>
  </si>
  <si>
    <t>041233 Hosszabb időtartamú közfoglalkoztatás 2015-ről áthúzódó</t>
  </si>
  <si>
    <t>041233 Hosszabb időtartamú közfoglalkoztatás 2016-ban induló</t>
  </si>
  <si>
    <t xml:space="preserve">   - Dr. Hetés Ferenc Rendelőintézet Lenti</t>
  </si>
  <si>
    <t>7b</t>
  </si>
  <si>
    <t>- szárzúzó értékesítés</t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</si>
  <si>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</si>
  <si>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- Rendkívűli szoc. Tám. 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</si>
  <si>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</si>
  <si>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</si>
  <si>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</si>
  <si>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településüzemeltetési feladatok ellátása 2017.</t>
  </si>
  <si>
    <t xml:space="preserve"> - Önkormányzatnak átadás gép vásárlására pályázat</t>
  </si>
  <si>
    <t>2020.</t>
  </si>
  <si>
    <t>2017. terv</t>
  </si>
  <si>
    <t>- Közös Önkormányzati Hivatal felhalmozási kiadásaihoz átadás önkormányzatnak</t>
  </si>
  <si>
    <t>(: Balláné Kulcsár Mária :)</t>
  </si>
  <si>
    <t>jegyző</t>
  </si>
  <si>
    <t xml:space="preserve">- K914. Államháztartáson belüli megelőlegezések visszafizetése 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</si>
  <si>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</si>
  <si>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</si>
  <si>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</si>
  <si>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</si>
  <si>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>Bödeháza Község Önkormányzata</t>
  </si>
  <si>
    <t>Polgármesteri hatáskörben történt módosítás</t>
  </si>
  <si>
    <t xml:space="preserve">adatok Ft-ban </t>
  </si>
  <si>
    <t>Bevétel:</t>
  </si>
  <si>
    <t>Kiadás:</t>
  </si>
  <si>
    <t>(:Büki László:)</t>
  </si>
  <si>
    <t>Belső átcsoportosítás:</t>
  </si>
  <si>
    <t>Terhelendő</t>
  </si>
  <si>
    <t>Éves keretösszegből kiadási előirányzatok közötti átcsop.:</t>
  </si>
  <si>
    <t>Felhasznált:</t>
  </si>
  <si>
    <t>Maradt:</t>
  </si>
  <si>
    <t>Jóváírandó</t>
  </si>
  <si>
    <t>adatok  Ft-ban</t>
  </si>
  <si>
    <t xml:space="preserve"> - Rédicsi Iskolakörzet Gyermekeiért Alapítvány támogatása</t>
  </si>
  <si>
    <t xml:space="preserve">   - megyei önkormányzattól búcsúi rendezvényre</t>
  </si>
  <si>
    <t>- Polgármester béremelés különbözet támogatása</t>
  </si>
  <si>
    <t>Összesen:</t>
  </si>
  <si>
    <t xml:space="preserve">   - ZALAVÍZ Zrt. vizdíj támogatás 2017. évi</t>
  </si>
  <si>
    <t>Rendkívűli szociális tüzifa</t>
  </si>
  <si>
    <t>Beruházás</t>
  </si>
  <si>
    <t>- Polgármesteri illetmény támogatása</t>
  </si>
  <si>
    <t xml:space="preserve">   - településüzemeltetési feladatok ellátása 2018.</t>
  </si>
  <si>
    <t xml:space="preserve">   - óvodai hozzájárulás 2018.</t>
  </si>
  <si>
    <t xml:space="preserve">   - konyha müköd.étkeztetéshez hozzájárulás 2018.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</si>
  <si>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</si>
  <si>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</si>
  <si>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</si>
  <si>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  - falugondnok 2018.</t>
  </si>
  <si>
    <t xml:space="preserve"> - I.világháborús emlékmű felújítása</t>
  </si>
  <si>
    <t xml:space="preserve"> - 237 hrsz út felújítása</t>
  </si>
  <si>
    <t>- K914. Államháztartáson belüli megelőlegezések visszafizetése 2017</t>
  </si>
  <si>
    <t>BÖDEHÁZA KÖZSÉG ÖNKORMÁNYZATA 2018. ÉVI KÖLTSÉGVETÉSÉNEK</t>
  </si>
  <si>
    <t xml:space="preserve"> - Jóseci temető villamosítása</t>
  </si>
  <si>
    <t xml:space="preserve"> - Bödeháza temető villamosítása</t>
  </si>
  <si>
    <t>2021.</t>
  </si>
  <si>
    <t xml:space="preserve">2018. ÉVI SAJÁT BEVÉTELEI, TOVÁBBÁ ADÓSSÁGOT KELETKEZTETŐ </t>
  </si>
  <si>
    <r>
      <t>BÖDEHÁZA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</si>
  <si>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r>
      <t>1.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</si>
  <si>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 xml:space="preserve"> - Kistérségi Társulás Központi ügyelet gépkocsi vásárláshoz</t>
  </si>
  <si>
    <r>
      <t>Bödeháza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</si>
  <si>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</si>
  <si>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>- Egyháznak kápolna felújításához</t>
  </si>
  <si>
    <t>(: Büki László :)</t>
  </si>
  <si>
    <t>Bödeháza Község Önkormányzata Képviselő-testületének 11/2018.(III.8.)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</si>
  <si>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</si>
  <si>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</si>
  <si>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Bödeháza Község Önkormányzata 2018. évi közvetett támogatásai </t>
    </r>
    <r>
      <rPr>
        <i/>
        <sz val="12"/>
        <rFont val="Times New Roman"/>
        <family val="1"/>
      </rPr>
      <t>(adatok Ft-ban)</t>
    </r>
  </si>
  <si>
    <r>
      <t xml:space="preserve">BÖDEHÁZA KÖZSÉG ÖNKORMÁNYZATA 2018. ÉVI ELŐIRÁNYZAT-FELHASZNÁLÁSI TERVE </t>
    </r>
    <r>
      <rPr>
        <i/>
        <sz val="11"/>
        <rFont val="Times New Roman"/>
        <family val="1"/>
      </rPr>
      <t>(adatok Ft-ban)</t>
    </r>
  </si>
  <si>
    <t xml:space="preserve">2016. Tény </t>
  </si>
  <si>
    <t>2017. várható tény</t>
  </si>
  <si>
    <t>2018. terv</t>
  </si>
  <si>
    <t>BÖDEHÁZA KÖZSÉG ÖNKORMÁNYZATA 2016-2018. ÉVI MŰKÖDÉSI ÉS FELHALMOZÁSI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</si>
  <si>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</si>
  <si>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2018. március 31.</t>
  </si>
  <si>
    <t>Müködési célú költségvetési tám.és kieg.támog.</t>
  </si>
  <si>
    <t>Kiadások visszatérítése (áramdij)</t>
  </si>
  <si>
    <t xml:space="preserve">Tárgyi esz.bérbeadás - földbérleti díj </t>
  </si>
  <si>
    <t>Ellátottak p.ell. Lakásfenntart., lakhatással összefűggő kiadások</t>
  </si>
  <si>
    <t>dologi kiadás</t>
  </si>
  <si>
    <t>dologi kiadás áfa</t>
  </si>
  <si>
    <t>Mg-i gép árokásó gép nettó kiad</t>
  </si>
  <si>
    <t>Mg-i gép árokásó gép áfa</t>
  </si>
  <si>
    <t>Felh.c.átad.államh.belül</t>
  </si>
  <si>
    <t>Önk.nak gépvásárlásra</t>
  </si>
  <si>
    <t>Jóváirandó</t>
  </si>
  <si>
    <t>A helyi önk.előző évi elsz. származó kiad.</t>
  </si>
  <si>
    <t>Felújítás</t>
  </si>
  <si>
    <t>Jóseci temető villam.nettó kiad</t>
  </si>
  <si>
    <t>Jóseci temető villam.áfa</t>
  </si>
  <si>
    <t>Rédics, 2018. március 31.</t>
  </si>
  <si>
    <t>Az önk. vagyonnal való gazd. kapcsolatos feladatok</t>
  </si>
  <si>
    <t>Rédics, 2018. május 14.</t>
  </si>
  <si>
    <t>Fejezeti kezelésű elői. EU-s programok és azok hazai társfin.</t>
  </si>
  <si>
    <t>Egyéb működési célú támogatások államháztartáson belülről</t>
  </si>
  <si>
    <t>-  Megyei önkormányzattól rendezvényre</t>
  </si>
  <si>
    <t>Közművelődés - hagyományos közösségi kulturális értékek gondozása</t>
  </si>
  <si>
    <t>dologi kiadás nettó</t>
  </si>
  <si>
    <t>Mód. 05.30.</t>
  </si>
  <si>
    <t xml:space="preserve">   - Egyéb költségvisszatérítés (közműdíj)</t>
  </si>
  <si>
    <t>- Rendkivüli szociális célú tüzifa</t>
  </si>
  <si>
    <t>- Munkagépek beszerzése</t>
  </si>
  <si>
    <t>106020 Lakásfenntarással, lakhatással összefűggő kiadások</t>
  </si>
  <si>
    <t xml:space="preserve">Mg-i gép  árokásó gép </t>
  </si>
  <si>
    <t>Mg-i gép árokásó gép  Áfa</t>
  </si>
  <si>
    <t>- Mezőgazdasági gép: árokásó gép</t>
  </si>
  <si>
    <t xml:space="preserve">  - Költségek visszatérítései</t>
  </si>
  <si>
    <t>3a</t>
  </si>
  <si>
    <t>3b</t>
  </si>
  <si>
    <t>3c</t>
  </si>
  <si>
    <t>O</t>
  </si>
  <si>
    <t>P</t>
  </si>
  <si>
    <t>Q</t>
  </si>
  <si>
    <t>R</t>
  </si>
  <si>
    <r>
      <t>2. Program, projekt megnevezése:</t>
    </r>
    <r>
      <rPr>
        <b/>
        <sz val="12"/>
        <rFont val="Times New Roman"/>
        <family val="1"/>
      </rPr>
      <t>"Utak kezeléséhez, karbantartásához és állapotjavításához szükséges munkagépek beszerzése Hetésben"</t>
    </r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</si>
  <si>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</si>
  <si>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</si>
  <si>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</si>
  <si>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</si>
  <si>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</si>
  <si>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 xml:space="preserve">   - településüzemeltetési feladatok ellátása pályázathoz</t>
  </si>
  <si>
    <t>"</t>
  </si>
  <si>
    <t>Helyi önk.előző évi elsz. szárm.kiad.</t>
  </si>
  <si>
    <t>Bödeháza Község Önkormányzata 2018. évi költségvetésének módosítása 
2018. május 30-tól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</si>
</sst>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5" fillId="0" borderId="0" xfId="64" applyFont="1" applyAlignment="1">
      <alignment wrapText="1"/>
      <protection/>
    </xf>
    <xf numFmtId="0" fontId="86" fillId="0" borderId="0" xfId="64" applyFont="1">
      <alignment/>
      <protection/>
    </xf>
    <xf numFmtId="0" fontId="87" fillId="0" borderId="0" xfId="64" applyFont="1">
      <alignment/>
      <protection/>
    </xf>
    <xf numFmtId="3" fontId="88" fillId="0" borderId="0" xfId="64" applyNumberFormat="1" applyFont="1" applyAlignment="1">
      <alignment vertical="center"/>
      <protection/>
    </xf>
    <xf numFmtId="3" fontId="89" fillId="0" borderId="11" xfId="64" applyNumberFormat="1" applyFont="1" applyBorder="1" applyAlignment="1">
      <alignment horizontal="left" vertical="center" wrapText="1"/>
      <protection/>
    </xf>
    <xf numFmtId="3" fontId="90" fillId="0" borderId="10" xfId="64" applyNumberFormat="1" applyFont="1" applyBorder="1" applyAlignment="1">
      <alignment horizontal="center" vertical="center" wrapText="1"/>
      <protection/>
    </xf>
    <xf numFmtId="3" fontId="85" fillId="0" borderId="0" xfId="64" applyNumberFormat="1" applyFont="1" applyAlignment="1">
      <alignment wrapText="1"/>
      <protection/>
    </xf>
    <xf numFmtId="3" fontId="85" fillId="0" borderId="0" xfId="64" applyNumberFormat="1" applyFont="1">
      <alignment/>
      <protection/>
    </xf>
    <xf numFmtId="3" fontId="85" fillId="0" borderId="10" xfId="64" applyNumberFormat="1" applyFont="1" applyBorder="1" applyAlignment="1">
      <alignment wrapText="1"/>
      <protection/>
    </xf>
    <xf numFmtId="3" fontId="86" fillId="0" borderId="10" xfId="64" applyNumberFormat="1" applyFont="1" applyBorder="1">
      <alignment/>
      <protection/>
    </xf>
    <xf numFmtId="3" fontId="86" fillId="0" borderId="0" xfId="64" applyNumberFormat="1" applyFont="1">
      <alignment/>
      <protection/>
    </xf>
    <xf numFmtId="3" fontId="85" fillId="0" borderId="10" xfId="64" applyNumberFormat="1" applyFont="1" applyBorder="1" applyAlignment="1">
      <alignment vertical="center" wrapText="1"/>
      <protection/>
    </xf>
    <xf numFmtId="3" fontId="90" fillId="0" borderId="10" xfId="64" applyNumberFormat="1" applyFont="1" applyBorder="1" applyAlignment="1">
      <alignment wrapText="1"/>
      <protection/>
    </xf>
    <xf numFmtId="3" fontId="87" fillId="0" borderId="10" xfId="64" applyNumberFormat="1" applyFont="1" applyBorder="1">
      <alignment/>
      <protection/>
    </xf>
    <xf numFmtId="3" fontId="87" fillId="0" borderId="0" xfId="64" applyNumberFormat="1" applyFont="1">
      <alignment/>
      <protection/>
    </xf>
    <xf numFmtId="3" fontId="90" fillId="0" borderId="10" xfId="64" applyNumberFormat="1" applyFont="1" applyBorder="1" applyAlignment="1">
      <alignment vertical="center" wrapText="1"/>
      <protection/>
    </xf>
    <xf numFmtId="3" fontId="90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6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7" fillId="0" borderId="10" xfId="64" applyFont="1" applyBorder="1" applyAlignment="1">
      <alignment wrapText="1"/>
      <protection/>
    </xf>
    <xf numFmtId="0" fontId="87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6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0" fillId="0" borderId="0" xfId="64" applyNumberFormat="1" applyFont="1" applyBorder="1" applyAlignment="1">
      <alignment vertical="center" wrapText="1"/>
      <protection/>
    </xf>
    <xf numFmtId="3" fontId="87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1" fillId="0" borderId="10" xfId="70" applyFont="1" applyFill="1" applyBorder="1" applyAlignment="1" quotePrefix="1">
      <alignment wrapText="1"/>
      <protection/>
    </xf>
    <xf numFmtId="0" fontId="91" fillId="0" borderId="10" xfId="70" applyFont="1" applyFill="1" applyBorder="1" applyAlignment="1">
      <alignment wrapText="1"/>
      <protection/>
    </xf>
    <xf numFmtId="0" fontId="91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2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0" fillId="0" borderId="14" xfId="64" applyNumberFormat="1" applyFont="1" applyBorder="1" applyAlignment="1">
      <alignment horizontal="center" vertical="center" wrapText="1"/>
      <protection/>
    </xf>
    <xf numFmtId="0" fontId="92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89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89" fillId="0" borderId="0" xfId="64" applyNumberFormat="1" applyFont="1" applyBorder="1" applyAlignment="1">
      <alignment horizontal="left" vertical="center" wrapText="1"/>
      <protection/>
    </xf>
    <xf numFmtId="3" fontId="93" fillId="0" borderId="11" xfId="64" applyNumberFormat="1" applyFont="1" applyBorder="1" applyAlignment="1">
      <alignment horizontal="right" vertical="center"/>
      <protection/>
    </xf>
    <xf numFmtId="0" fontId="21" fillId="0" borderId="10" xfId="70" applyFont="1" applyFill="1" applyBorder="1" applyAlignment="1">
      <alignment vertical="center" wrapText="1"/>
      <protection/>
    </xf>
    <xf numFmtId="3" fontId="92" fillId="0" borderId="10" xfId="0" applyNumberFormat="1" applyFont="1" applyFill="1" applyBorder="1" applyAlignment="1">
      <alignment vertical="center" wrapText="1"/>
    </xf>
    <xf numFmtId="0" fontId="4" fillId="0" borderId="10" xfId="70" applyFont="1" applyFill="1" applyBorder="1" applyAlignment="1">
      <alignment/>
      <protection/>
    </xf>
    <xf numFmtId="0" fontId="84" fillId="0" borderId="0" xfId="0" applyFont="1" applyAlignment="1">
      <alignment horizontal="center"/>
    </xf>
    <xf numFmtId="3" fontId="92" fillId="0" borderId="10" xfId="70" applyNumberFormat="1" applyFont="1" applyFill="1" applyBorder="1" applyAlignment="1">
      <alignment horizontal="right" wrapText="1"/>
      <protection/>
    </xf>
    <xf numFmtId="0" fontId="86" fillId="0" borderId="0" xfId="64" applyFont="1" applyAlignment="1">
      <alignment horizontal="right"/>
      <protection/>
    </xf>
    <xf numFmtId="3" fontId="94" fillId="0" borderId="10" xfId="0" applyNumberFormat="1" applyFont="1" applyFill="1" applyBorder="1" applyAlignment="1">
      <alignment vertical="center" wrapText="1"/>
    </xf>
    <xf numFmtId="3" fontId="95" fillId="0" borderId="10" xfId="70" applyNumberFormat="1" applyFont="1" applyFill="1" applyBorder="1" applyAlignment="1">
      <alignment wrapText="1"/>
      <protection/>
    </xf>
    <xf numFmtId="3" fontId="92" fillId="0" borderId="10" xfId="70" applyNumberFormat="1" applyFont="1" applyFill="1" applyBorder="1" applyAlignment="1">
      <alignment wrapText="1"/>
      <protection/>
    </xf>
    <xf numFmtId="0" fontId="79" fillId="0" borderId="0" xfId="0" applyFont="1" applyFill="1" applyAlignment="1">
      <alignment/>
    </xf>
    <xf numFmtId="3" fontId="79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0" fontId="79" fillId="0" borderId="0" xfId="0" applyFont="1" applyAlignment="1">
      <alignment/>
    </xf>
    <xf numFmtId="3" fontId="79" fillId="0" borderId="0" xfId="0" applyNumberFormat="1" applyFont="1" applyAlignment="1">
      <alignment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/>
    </xf>
    <xf numFmtId="0" fontId="79" fillId="0" borderId="0" xfId="0" applyFont="1" applyBorder="1" applyAlignment="1">
      <alignment/>
    </xf>
    <xf numFmtId="0" fontId="0" fillId="0" borderId="0" xfId="0" applyBorder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0" fontId="27" fillId="0" borderId="0" xfId="69" applyFont="1" applyFill="1" applyBorder="1">
      <alignment/>
      <protection/>
    </xf>
    <xf numFmtId="0" fontId="27" fillId="0" borderId="0" xfId="69" applyFont="1">
      <alignment/>
      <protection/>
    </xf>
    <xf numFmtId="0" fontId="22" fillId="0" borderId="0" xfId="69" applyFont="1" applyBorder="1">
      <alignment/>
      <protection/>
    </xf>
    <xf numFmtId="0" fontId="27" fillId="0" borderId="0" xfId="69" applyFont="1" applyBorder="1">
      <alignment/>
      <protection/>
    </xf>
    <xf numFmtId="0" fontId="28" fillId="0" borderId="0" xfId="69" applyFont="1" applyBorder="1" applyAlignment="1">
      <alignment/>
      <protection/>
    </xf>
    <xf numFmtId="3" fontId="27" fillId="0" borderId="0" xfId="0" applyNumberFormat="1" applyFont="1" applyAlignment="1">
      <alignment/>
    </xf>
    <xf numFmtId="0" fontId="27" fillId="0" borderId="0" xfId="69" applyFont="1" applyFill="1">
      <alignment/>
      <protection/>
    </xf>
    <xf numFmtId="0" fontId="27" fillId="0" borderId="0" xfId="69" applyFont="1" applyAlignment="1">
      <alignment horizontal="right"/>
      <protection/>
    </xf>
    <xf numFmtId="0" fontId="98" fillId="0" borderId="0" xfId="0" applyFont="1" applyAlignment="1">
      <alignment/>
    </xf>
    <xf numFmtId="0" fontId="22" fillId="0" borderId="0" xfId="69" applyFont="1" applyFill="1" applyBorder="1" applyAlignment="1">
      <alignment horizontal="left" wrapText="1"/>
      <protection/>
    </xf>
    <xf numFmtId="0" fontId="99" fillId="0" borderId="0" xfId="0" applyFont="1" applyAlignment="1">
      <alignment/>
    </xf>
    <xf numFmtId="3" fontId="100" fillId="0" borderId="0" xfId="0" applyNumberFormat="1" applyFont="1" applyAlignment="1">
      <alignment/>
    </xf>
    <xf numFmtId="0" fontId="84" fillId="0" borderId="0" xfId="0" applyFont="1" applyBorder="1" applyAlignment="1">
      <alignment/>
    </xf>
    <xf numFmtId="3" fontId="84" fillId="0" borderId="0" xfId="0" applyNumberFormat="1" applyFont="1" applyBorder="1" applyAlignment="1">
      <alignment/>
    </xf>
    <xf numFmtId="3" fontId="4" fillId="0" borderId="0" xfId="69" applyNumberFormat="1" applyFont="1" applyFill="1" applyBorder="1">
      <alignment/>
      <protection/>
    </xf>
    <xf numFmtId="3" fontId="84" fillId="0" borderId="11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0" fontId="88" fillId="0" borderId="0" xfId="0" applyFont="1" applyBorder="1" applyAlignment="1">
      <alignment/>
    </xf>
    <xf numFmtId="0" fontId="84" fillId="0" borderId="0" xfId="0" applyFont="1" applyBorder="1" applyAlignment="1">
      <alignment vertical="center"/>
    </xf>
    <xf numFmtId="0" fontId="101" fillId="0" borderId="0" xfId="0" applyFont="1" applyBorder="1" applyAlignment="1">
      <alignment/>
    </xf>
    <xf numFmtId="3" fontId="84" fillId="0" borderId="15" xfId="0" applyNumberFormat="1" applyFont="1" applyBorder="1" applyAlignment="1">
      <alignment/>
    </xf>
    <xf numFmtId="0" fontId="22" fillId="0" borderId="0" xfId="69" applyFont="1">
      <alignment/>
      <protection/>
    </xf>
    <xf numFmtId="3" fontId="22" fillId="0" borderId="0" xfId="69" applyNumberFormat="1" applyFont="1" applyBorder="1">
      <alignment/>
      <protection/>
    </xf>
    <xf numFmtId="0" fontId="21" fillId="0" borderId="0" xfId="69" applyFont="1" applyBorder="1">
      <alignment/>
      <protection/>
    </xf>
    <xf numFmtId="3" fontId="22" fillId="0" borderId="0" xfId="69" applyNumberFormat="1" applyFont="1" applyBorder="1" applyAlignment="1">
      <alignment/>
      <protection/>
    </xf>
    <xf numFmtId="3" fontId="9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8" fillId="0" borderId="0" xfId="0" applyFont="1" applyAlignment="1">
      <alignment/>
    </xf>
    <xf numFmtId="3" fontId="88" fillId="0" borderId="0" xfId="0" applyNumberFormat="1" applyFont="1" applyAlignment="1">
      <alignment/>
    </xf>
    <xf numFmtId="0" fontId="84" fillId="0" borderId="11" xfId="0" applyFont="1" applyBorder="1" applyAlignment="1">
      <alignment/>
    </xf>
    <xf numFmtId="0" fontId="84" fillId="0" borderId="11" xfId="0" applyFont="1" applyFill="1" applyBorder="1" applyAlignment="1">
      <alignment horizontal="left"/>
    </xf>
    <xf numFmtId="0" fontId="84" fillId="0" borderId="15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/>
    </xf>
    <xf numFmtId="0" fontId="4" fillId="0" borderId="0" xfId="69" applyFont="1">
      <alignment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0" fontId="4" fillId="0" borderId="0" xfId="69" applyFont="1" applyAlignment="1">
      <alignment horizontal="right"/>
      <protection/>
    </xf>
    <xf numFmtId="3" fontId="4" fillId="0" borderId="11" xfId="69" applyNumberFormat="1" applyFont="1" applyFill="1" applyBorder="1">
      <alignment/>
      <protection/>
    </xf>
    <xf numFmtId="0" fontId="4" fillId="0" borderId="11" xfId="69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15" xfId="69" applyNumberFormat="1" applyFont="1" applyFill="1" applyBorder="1">
      <alignment/>
      <protection/>
    </xf>
    <xf numFmtId="0" fontId="4" fillId="0" borderId="15" xfId="69" applyFont="1" applyFill="1" applyBorder="1" applyAlignment="1">
      <alignment horizontal="left" wrapText="1"/>
      <protection/>
    </xf>
    <xf numFmtId="3" fontId="4" fillId="0" borderId="15" xfId="69" applyNumberFormat="1" applyFont="1" applyFill="1" applyBorder="1" applyAlignment="1">
      <alignment horizontal="right" wrapText="1"/>
      <protection/>
    </xf>
    <xf numFmtId="0" fontId="102" fillId="0" borderId="0" xfId="0" applyFont="1" applyAlignment="1">
      <alignment/>
    </xf>
    <xf numFmtId="3" fontId="102" fillId="0" borderId="0" xfId="0" applyNumberFormat="1" applyFont="1" applyAlignment="1">
      <alignment/>
    </xf>
    <xf numFmtId="0" fontId="5" fillId="0" borderId="0" xfId="69" applyFont="1" applyFill="1" applyBorder="1">
      <alignment/>
      <protection/>
    </xf>
    <xf numFmtId="0" fontId="103" fillId="0" borderId="0" xfId="0" applyFont="1" applyBorder="1" applyAlignment="1">
      <alignment/>
    </xf>
    <xf numFmtId="3" fontId="5" fillId="0" borderId="0" xfId="69" applyNumberFormat="1" applyFont="1" applyFill="1" applyBorder="1">
      <alignment/>
      <protection/>
    </xf>
    <xf numFmtId="0" fontId="5" fillId="0" borderId="0" xfId="69" applyFont="1" applyFill="1" applyBorder="1" applyAlignment="1">
      <alignment horizontal="left" wrapText="1"/>
      <protection/>
    </xf>
    <xf numFmtId="3" fontId="5" fillId="0" borderId="0" xfId="69" applyNumberFormat="1" applyFont="1" applyFill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84" fillId="0" borderId="0" xfId="0" applyNumberFormat="1" applyFont="1" applyAlignment="1">
      <alignment horizontal="right"/>
    </xf>
    <xf numFmtId="0" fontId="91" fillId="0" borderId="10" xfId="70" applyFont="1" applyFill="1" applyBorder="1" applyAlignment="1">
      <alignment/>
      <protection/>
    </xf>
    <xf numFmtId="3" fontId="4" fillId="0" borderId="10" xfId="0" applyNumberFormat="1" applyFont="1" applyFill="1" applyBorder="1" applyAlignment="1">
      <alignment vertical="center"/>
    </xf>
    <xf numFmtId="0" fontId="86" fillId="0" borderId="0" xfId="0" applyFont="1" applyFill="1" applyBorder="1" applyAlignment="1">
      <alignment horizontal="left"/>
    </xf>
    <xf numFmtId="3" fontId="4" fillId="0" borderId="0" xfId="69" applyNumberFormat="1" applyFont="1" applyFill="1" applyBorder="1" applyAlignment="1">
      <alignment horizontal="left" wrapText="1"/>
      <protection/>
    </xf>
    <xf numFmtId="0" fontId="84" fillId="0" borderId="0" xfId="0" applyFont="1" applyAlignment="1">
      <alignment/>
    </xf>
    <xf numFmtId="0" fontId="4" fillId="0" borderId="11" xfId="69" applyNumberFormat="1" applyFont="1" applyFill="1" applyBorder="1" applyAlignment="1">
      <alignment horizontal="left"/>
      <protection/>
    </xf>
    <xf numFmtId="0" fontId="4" fillId="0" borderId="15" xfId="69" applyFont="1" applyBorder="1">
      <alignment/>
      <protection/>
    </xf>
    <xf numFmtId="0" fontId="4" fillId="0" borderId="0" xfId="69" applyFont="1" applyBorder="1">
      <alignment/>
      <protection/>
    </xf>
    <xf numFmtId="0" fontId="4" fillId="0" borderId="11" xfId="69" applyFont="1" applyBorder="1">
      <alignment/>
      <protection/>
    </xf>
    <xf numFmtId="0" fontId="84" fillId="0" borderId="0" xfId="0" applyFont="1" applyBorder="1" applyAlignment="1">
      <alignment/>
    </xf>
    <xf numFmtId="0" fontId="4" fillId="0" borderId="0" xfId="69" applyNumberFormat="1" applyFont="1" applyFill="1" applyBorder="1" applyAlignment="1">
      <alignment horizontal="left"/>
      <protection/>
    </xf>
    <xf numFmtId="3" fontId="4" fillId="0" borderId="11" xfId="69" applyNumberFormat="1" applyFont="1" applyFill="1" applyBorder="1" applyAlignment="1">
      <alignment wrapText="1"/>
      <protection/>
    </xf>
    <xf numFmtId="3" fontId="4" fillId="0" borderId="15" xfId="69" applyNumberFormat="1" applyFont="1" applyFill="1" applyBorder="1" applyAlignment="1">
      <alignment wrapText="1"/>
      <protection/>
    </xf>
    <xf numFmtId="0" fontId="104" fillId="0" borderId="0" xfId="0" applyFont="1" applyAlignment="1">
      <alignment/>
    </xf>
    <xf numFmtId="3" fontId="4" fillId="0" borderId="0" xfId="69" applyNumberFormat="1" applyFont="1">
      <alignment/>
      <protection/>
    </xf>
    <xf numFmtId="3" fontId="102" fillId="0" borderId="0" xfId="0" applyNumberFormat="1" applyFont="1" applyBorder="1" applyAlignment="1">
      <alignment/>
    </xf>
    <xf numFmtId="3" fontId="4" fillId="0" borderId="0" xfId="69" applyNumberFormat="1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3" fontId="4" fillId="0" borderId="11" xfId="69" applyNumberFormat="1" applyFont="1" applyBorder="1" applyAlignment="1">
      <alignment/>
      <protection/>
    </xf>
    <xf numFmtId="0" fontId="4" fillId="0" borderId="16" xfId="69" applyFont="1" applyBorder="1">
      <alignment/>
      <protection/>
    </xf>
    <xf numFmtId="3" fontId="4" fillId="0" borderId="16" xfId="69" applyNumberFormat="1" applyFont="1" applyBorder="1" applyAlignment="1">
      <alignment/>
      <protection/>
    </xf>
    <xf numFmtId="3" fontId="84" fillId="0" borderId="16" xfId="0" applyNumberFormat="1" applyFont="1" applyBorder="1" applyAlignment="1">
      <alignment/>
    </xf>
    <xf numFmtId="3" fontId="4" fillId="0" borderId="15" xfId="69" applyNumberFormat="1" applyFont="1" applyBorder="1" applyAlignment="1">
      <alignment/>
      <protection/>
    </xf>
    <xf numFmtId="3" fontId="4" fillId="0" borderId="0" xfId="69" applyNumberFormat="1" applyFont="1" applyFill="1" applyBorder="1" applyAlignment="1">
      <alignment wrapText="1"/>
      <protection/>
    </xf>
    <xf numFmtId="0" fontId="101" fillId="0" borderId="11" xfId="0" applyFont="1" applyBorder="1" applyAlignment="1">
      <alignment/>
    </xf>
    <xf numFmtId="3" fontId="4" fillId="0" borderId="0" xfId="69" applyNumberFormat="1" applyFont="1" applyFill="1" applyBorder="1" applyAlignment="1">
      <alignment/>
      <protection/>
    </xf>
    <xf numFmtId="0" fontId="102" fillId="0" borderId="0" xfId="0" applyFont="1" applyBorder="1" applyAlignment="1">
      <alignment/>
    </xf>
    <xf numFmtId="0" fontId="84" fillId="0" borderId="0" xfId="0" applyFont="1" applyBorder="1" applyAlignment="1">
      <alignment vertical="center" wrapText="1"/>
    </xf>
    <xf numFmtId="0" fontId="84" fillId="0" borderId="11" xfId="0" applyFont="1" applyBorder="1" applyAlignment="1">
      <alignment vertical="center" wrapText="1"/>
    </xf>
    <xf numFmtId="0" fontId="84" fillId="0" borderId="11" xfId="0" applyFont="1" applyBorder="1" applyAlignment="1">
      <alignment vertical="center"/>
    </xf>
    <xf numFmtId="0" fontId="27" fillId="0" borderId="11" xfId="69" applyFont="1" applyBorder="1">
      <alignment/>
      <protection/>
    </xf>
    <xf numFmtId="0" fontId="84" fillId="0" borderId="11" xfId="0" applyFont="1" applyBorder="1" applyAlignment="1" quotePrefix="1">
      <alignment vertical="center"/>
    </xf>
    <xf numFmtId="0" fontId="84" fillId="0" borderId="15" xfId="0" applyFont="1" applyBorder="1" applyAlignment="1">
      <alignment vertical="center" wrapText="1"/>
    </xf>
    <xf numFmtId="0" fontId="101" fillId="0" borderId="15" xfId="0" applyFont="1" applyBorder="1" applyAlignment="1">
      <alignment/>
    </xf>
    <xf numFmtId="0" fontId="84" fillId="0" borderId="16" xfId="0" applyFont="1" applyBorder="1" applyAlignment="1">
      <alignment/>
    </xf>
    <xf numFmtId="3" fontId="3" fillId="0" borderId="0" xfId="69" applyNumberFormat="1" applyFont="1" applyFill="1" applyBorder="1" applyAlignment="1">
      <alignment wrapText="1"/>
      <protection/>
    </xf>
    <xf numFmtId="0" fontId="88" fillId="0" borderId="0" xfId="0" applyFont="1" applyBorder="1" applyAlignment="1">
      <alignment horizontal="right"/>
    </xf>
    <xf numFmtId="3" fontId="79" fillId="0" borderId="0" xfId="0" applyNumberFormat="1" applyFont="1" applyBorder="1" applyAlignment="1">
      <alignment/>
    </xf>
    <xf numFmtId="0" fontId="79" fillId="0" borderId="0" xfId="0" applyFont="1" applyBorder="1" applyAlignment="1" quotePrefix="1">
      <alignment vertical="center"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1" fillId="0" borderId="0" xfId="69" applyFont="1" applyBorder="1" applyAlignment="1">
      <alignment horizontal="center"/>
      <protection/>
    </xf>
    <xf numFmtId="0" fontId="29" fillId="0" borderId="0" xfId="69" applyFont="1" applyAlignment="1">
      <alignment horizontal="center" vertical="center" wrapText="1"/>
      <protection/>
    </xf>
    <xf numFmtId="0" fontId="27" fillId="0" borderId="0" xfId="69" applyFont="1" applyAlignment="1">
      <alignment horizontal="right"/>
      <protection/>
    </xf>
    <xf numFmtId="0" fontId="96" fillId="0" borderId="0" xfId="0" applyFont="1" applyFill="1" applyAlignment="1">
      <alignment horizontal="center"/>
    </xf>
    <xf numFmtId="0" fontId="84" fillId="0" borderId="11" xfId="0" applyFont="1" applyBorder="1" applyAlignment="1" quotePrefix="1">
      <alignment vertical="center" wrapText="1"/>
    </xf>
    <xf numFmtId="0" fontId="105" fillId="0" borderId="0" xfId="0" applyFont="1" applyFill="1" applyAlignment="1">
      <alignment horizontal="center"/>
    </xf>
    <xf numFmtId="0" fontId="10" fillId="0" borderId="10" xfId="70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21" fillId="0" borderId="17" xfId="70" applyFont="1" applyFill="1" applyBorder="1" applyAlignment="1">
      <alignment vertical="center"/>
      <protection/>
    </xf>
    <xf numFmtId="0" fontId="21" fillId="0" borderId="15" xfId="70" applyFont="1" applyFill="1" applyBorder="1" applyAlignment="1">
      <alignment vertical="center"/>
      <protection/>
    </xf>
    <xf numFmtId="0" fontId="21" fillId="0" borderId="18" xfId="70" applyFont="1" applyFill="1" applyBorder="1" applyAlignment="1">
      <alignment vertical="center"/>
      <protection/>
    </xf>
    <xf numFmtId="0" fontId="88" fillId="0" borderId="0" xfId="0" applyFont="1" applyAlignment="1">
      <alignment horizontal="center"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3" fontId="4" fillId="33" borderId="17" xfId="70" applyNumberFormat="1" applyFont="1" applyFill="1" applyBorder="1" applyAlignment="1">
      <alignment horizontal="center" vertical="center" wrapText="1"/>
      <protection/>
    </xf>
    <xf numFmtId="3" fontId="4" fillId="33" borderId="18" xfId="70" applyNumberFormat="1" applyFont="1" applyFill="1" applyBorder="1" applyAlignment="1">
      <alignment horizontal="center"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8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89" fillId="0" borderId="11" xfId="64" applyNumberFormat="1" applyFont="1" applyBorder="1" applyAlignment="1">
      <alignment horizontal="justify" vertical="center" wrapText="1"/>
      <protection/>
    </xf>
    <xf numFmtId="3" fontId="89" fillId="0" borderId="0" xfId="64" applyNumberFormat="1" applyFont="1" applyBorder="1" applyAlignment="1">
      <alignment horizontal="justify" vertical="center" wrapText="1"/>
      <protection/>
    </xf>
    <xf numFmtId="3" fontId="106" fillId="0" borderId="0" xfId="64" applyNumberFormat="1" applyFont="1" applyBorder="1" applyAlignment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PageLayoutView="0" workbookViewId="0" topLeftCell="A31">
      <selection activeCell="A36" sqref="A36:IV40"/>
    </sheetView>
  </sheetViews>
  <sheetFormatPr defaultColWidth="9.140625" defaultRowHeight="15"/>
  <cols>
    <col min="1" max="1" width="3.28125" style="0" customWidth="1"/>
    <col min="2" max="2" width="1.7109375" style="0" customWidth="1"/>
    <col min="4" max="4" width="18.28125" style="0" customWidth="1"/>
    <col min="5" max="5" width="8.421875" style="0" customWidth="1"/>
    <col min="6" max="6" width="6.00390625" style="0" customWidth="1"/>
    <col min="7" max="7" width="3.7109375" style="0" customWidth="1"/>
    <col min="8" max="8" width="12.421875" style="0" customWidth="1"/>
    <col min="9" max="9" width="14.57421875" style="0" customWidth="1"/>
    <col min="10" max="10" width="7.7109375" style="0" customWidth="1"/>
    <col min="11" max="11" width="9.7109375" style="0" customWidth="1"/>
  </cols>
  <sheetData>
    <row r="1" spans="1:11" s="145" customFormat="1" ht="40.5" customHeight="1">
      <c r="A1" s="241" t="s">
        <v>632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s="145" customFormat="1" ht="18.75">
      <c r="A2" s="242" t="s">
        <v>542</v>
      </c>
      <c r="B2" s="242"/>
      <c r="C2" s="242"/>
      <c r="D2" s="242"/>
      <c r="E2" s="242"/>
      <c r="F2" s="242"/>
      <c r="G2" s="242"/>
      <c r="H2" s="242"/>
      <c r="I2" s="242"/>
      <c r="J2" s="242"/>
      <c r="K2" s="150"/>
    </row>
    <row r="3" spans="1:11" s="145" customFormat="1" ht="18.7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0"/>
    </row>
    <row r="4" spans="1:11" s="145" customFormat="1" ht="19.5">
      <c r="A4" s="142" t="s">
        <v>533</v>
      </c>
      <c r="B4" s="142"/>
      <c r="C4" s="142"/>
      <c r="D4" s="142"/>
      <c r="E4" s="142"/>
      <c r="F4" s="143"/>
      <c r="G4" s="142"/>
      <c r="H4" s="142"/>
      <c r="I4" s="142"/>
      <c r="J4" s="151"/>
      <c r="K4" s="150"/>
    </row>
    <row r="5" spans="1:11" s="145" customFormat="1" ht="18.75">
      <c r="A5" s="2"/>
      <c r="B5" s="174" t="s">
        <v>586</v>
      </c>
      <c r="C5" s="174"/>
      <c r="D5" s="174"/>
      <c r="E5" s="174"/>
      <c r="F5" s="159"/>
      <c r="G5" s="174"/>
      <c r="H5" s="174"/>
      <c r="I5" s="159">
        <v>45000</v>
      </c>
      <c r="J5" s="182"/>
      <c r="K5" s="150"/>
    </row>
    <row r="6" spans="1:11" s="145" customFormat="1" ht="18.75">
      <c r="A6" s="2"/>
      <c r="B6" s="156" t="s">
        <v>603</v>
      </c>
      <c r="C6" s="156"/>
      <c r="D6" s="156"/>
      <c r="E6" s="156"/>
      <c r="F6" s="157"/>
      <c r="G6" s="156"/>
      <c r="H6" s="156"/>
      <c r="I6" s="182"/>
      <c r="J6" s="182"/>
      <c r="K6" s="150"/>
    </row>
    <row r="7" spans="1:11" s="145" customFormat="1" ht="18.75">
      <c r="A7" s="2"/>
      <c r="B7" s="244" t="s">
        <v>604</v>
      </c>
      <c r="C7" s="244"/>
      <c r="D7" s="244"/>
      <c r="E7" s="244"/>
      <c r="F7" s="244"/>
      <c r="G7" s="244"/>
      <c r="H7" s="244"/>
      <c r="I7" s="159">
        <v>300000</v>
      </c>
      <c r="J7" s="182"/>
      <c r="K7" s="150"/>
    </row>
    <row r="8" spans="1:14" s="145" customFormat="1" ht="18.75">
      <c r="A8" s="180"/>
      <c r="B8" s="156" t="s">
        <v>585</v>
      </c>
      <c r="C8" s="174"/>
      <c r="D8" s="174"/>
      <c r="E8" s="174"/>
      <c r="F8" s="159"/>
      <c r="G8" s="174"/>
      <c r="H8" s="174"/>
      <c r="I8" s="159">
        <v>33161</v>
      </c>
      <c r="J8" s="182"/>
      <c r="K8" s="150"/>
      <c r="L8" s="156"/>
      <c r="M8" s="156"/>
      <c r="N8" s="147"/>
    </row>
    <row r="9" spans="1:14" s="145" customFormat="1" ht="18.75">
      <c r="A9" s="180"/>
      <c r="B9" s="156" t="s">
        <v>584</v>
      </c>
      <c r="C9" s="232"/>
      <c r="D9" s="232"/>
      <c r="E9" s="232"/>
      <c r="F9" s="219"/>
      <c r="G9" s="232"/>
      <c r="H9" s="232"/>
      <c r="I9" s="219"/>
      <c r="J9" s="182"/>
      <c r="K9" s="150"/>
      <c r="L9" s="156"/>
      <c r="M9" s="156"/>
      <c r="N9" s="147"/>
    </row>
    <row r="10" spans="1:20" s="145" customFormat="1" ht="18.75" customHeight="1">
      <c r="A10" s="180"/>
      <c r="B10" s="172"/>
      <c r="C10" s="175" t="s">
        <v>548</v>
      </c>
      <c r="D10" s="229"/>
      <c r="E10" s="229"/>
      <c r="F10" s="229"/>
      <c r="G10" s="229"/>
      <c r="H10" s="229"/>
      <c r="I10" s="185">
        <v>88900</v>
      </c>
      <c r="J10" s="182"/>
      <c r="K10" s="150"/>
      <c r="L10" s="162"/>
      <c r="M10" s="200"/>
      <c r="N10" s="140"/>
      <c r="O10" s="140"/>
      <c r="P10" s="140"/>
      <c r="Q10" s="140"/>
      <c r="R10" s="235"/>
      <c r="S10" s="140"/>
      <c r="T10" s="140"/>
    </row>
    <row r="11" spans="1:20" s="145" customFormat="1" ht="18.75">
      <c r="A11" s="160"/>
      <c r="B11" s="174" t="s">
        <v>602</v>
      </c>
      <c r="C11" s="175"/>
      <c r="D11" s="222"/>
      <c r="E11" s="222"/>
      <c r="F11" s="183"/>
      <c r="G11" s="184"/>
      <c r="H11" s="184"/>
      <c r="I11" s="209">
        <v>4114800</v>
      </c>
      <c r="J11" s="182"/>
      <c r="K11" s="150"/>
      <c r="L11" s="156"/>
      <c r="M11" s="200"/>
      <c r="N11" s="236"/>
      <c r="O11" s="236"/>
      <c r="P11" s="236"/>
      <c r="Q11" s="236"/>
      <c r="R11" s="236"/>
      <c r="S11" s="236"/>
      <c r="T11" s="236"/>
    </row>
    <row r="12" spans="1:14" s="145" customFormat="1" ht="18.75">
      <c r="A12" s="160"/>
      <c r="B12" s="156"/>
      <c r="C12" s="178"/>
      <c r="D12" s="234" t="s">
        <v>546</v>
      </c>
      <c r="E12" s="164"/>
      <c r="F12" s="158"/>
      <c r="G12" s="161"/>
      <c r="H12" s="161"/>
      <c r="I12" s="233">
        <f>SUM(I5:I11)</f>
        <v>4581861</v>
      </c>
      <c r="J12" s="182"/>
      <c r="K12" s="150"/>
      <c r="L12" s="156"/>
      <c r="M12" s="200"/>
      <c r="N12" s="147"/>
    </row>
    <row r="13" spans="1:16" s="145" customFormat="1" ht="18.75">
      <c r="A13" s="160"/>
      <c r="B13" s="156"/>
      <c r="C13" s="178"/>
      <c r="D13" s="164"/>
      <c r="E13" s="164"/>
      <c r="F13" s="158"/>
      <c r="G13" s="161"/>
      <c r="H13" s="161"/>
      <c r="I13" s="201"/>
      <c r="J13" s="182"/>
      <c r="K13" s="144"/>
      <c r="L13" s="156"/>
      <c r="M13" s="200"/>
      <c r="N13" s="147"/>
      <c r="O13" s="147"/>
      <c r="P13" s="147"/>
    </row>
    <row r="14" spans="1:16" s="145" customFormat="1" ht="18.75">
      <c r="A14" s="191" t="s">
        <v>534</v>
      </c>
      <c r="B14" s="192"/>
      <c r="C14" s="192"/>
      <c r="D14" s="192"/>
      <c r="E14" s="192"/>
      <c r="F14" s="193"/>
      <c r="G14" s="194"/>
      <c r="H14" s="194"/>
      <c r="I14" s="195"/>
      <c r="J14" s="182"/>
      <c r="K14" s="144"/>
      <c r="L14" s="147"/>
      <c r="M14" s="147"/>
      <c r="N14" s="147"/>
      <c r="O14" s="147"/>
      <c r="P14" s="147"/>
    </row>
    <row r="15" spans="1:16" s="145" customFormat="1" ht="18.75">
      <c r="A15" s="160"/>
      <c r="B15" s="202" t="s">
        <v>587</v>
      </c>
      <c r="C15" s="164"/>
      <c r="D15" s="164"/>
      <c r="E15" s="164"/>
      <c r="F15" s="158"/>
      <c r="G15" s="161"/>
      <c r="H15" s="161"/>
      <c r="I15" s="201"/>
      <c r="J15" s="182"/>
      <c r="K15" s="207"/>
      <c r="L15" s="141"/>
      <c r="M15" s="147"/>
      <c r="N15" s="147"/>
      <c r="O15" s="147"/>
      <c r="P15" s="147"/>
    </row>
    <row r="16" spans="1:16" s="145" customFormat="1" ht="18.75">
      <c r="A16" s="180"/>
      <c r="B16" s="179"/>
      <c r="C16" s="203" t="s">
        <v>588</v>
      </c>
      <c r="D16" s="222"/>
      <c r="E16" s="222"/>
      <c r="F16" s="183"/>
      <c r="G16" s="184"/>
      <c r="H16" s="184"/>
      <c r="I16" s="185">
        <v>70000</v>
      </c>
      <c r="J16" s="182"/>
      <c r="K16" s="179"/>
      <c r="L16" s="208"/>
      <c r="M16" s="147"/>
      <c r="N16" s="147"/>
      <c r="O16" s="147"/>
      <c r="P16" s="147"/>
    </row>
    <row r="17" spans="1:16" s="145" customFormat="1" ht="18.75" customHeight="1">
      <c r="A17" s="180"/>
      <c r="B17" s="160"/>
      <c r="C17" s="204" t="s">
        <v>589</v>
      </c>
      <c r="D17" s="230"/>
      <c r="E17" s="230"/>
      <c r="F17" s="186"/>
      <c r="G17" s="187"/>
      <c r="H17" s="187"/>
      <c r="I17" s="188">
        <v>18900</v>
      </c>
      <c r="J17" s="182"/>
      <c r="K17" s="160"/>
      <c r="L17" s="205"/>
      <c r="M17" s="147"/>
      <c r="N17" s="147"/>
      <c r="O17" s="147"/>
      <c r="P17" s="147"/>
    </row>
    <row r="18" spans="1:16" s="145" customFormat="1" ht="18.75" customHeight="1">
      <c r="A18" s="180"/>
      <c r="B18" s="205" t="s">
        <v>549</v>
      </c>
      <c r="C18" s="205"/>
      <c r="D18" s="225"/>
      <c r="E18" s="225"/>
      <c r="F18" s="158"/>
      <c r="G18" s="161"/>
      <c r="H18" s="161"/>
      <c r="I18" s="181"/>
      <c r="J18" s="182"/>
      <c r="K18" s="205"/>
      <c r="L18" s="205"/>
      <c r="M18" s="147"/>
      <c r="N18" s="147"/>
      <c r="O18" s="147"/>
      <c r="P18" s="147"/>
    </row>
    <row r="19" spans="1:16" s="145" customFormat="1" ht="18.75" customHeight="1">
      <c r="A19" s="180"/>
      <c r="B19" s="205"/>
      <c r="C19" s="206" t="s">
        <v>590</v>
      </c>
      <c r="D19" s="226"/>
      <c r="E19" s="226"/>
      <c r="F19" s="183"/>
      <c r="G19" s="184"/>
      <c r="H19" s="184"/>
      <c r="I19" s="185">
        <v>3285609</v>
      </c>
      <c r="J19" s="182"/>
      <c r="K19" s="205"/>
      <c r="L19" s="205"/>
      <c r="M19" s="147"/>
      <c r="N19" s="147"/>
      <c r="O19" s="147"/>
      <c r="P19" s="147"/>
    </row>
    <row r="20" spans="1:16" s="145" customFormat="1" ht="18.75">
      <c r="A20" s="160"/>
      <c r="B20" s="205"/>
      <c r="C20" s="206" t="s">
        <v>591</v>
      </c>
      <c r="D20" s="204"/>
      <c r="E20" s="231"/>
      <c r="F20" s="186"/>
      <c r="G20" s="187"/>
      <c r="H20" s="187"/>
      <c r="I20" s="210">
        <v>887114</v>
      </c>
      <c r="J20" s="182"/>
      <c r="K20" s="205"/>
      <c r="L20" s="205"/>
      <c r="M20" s="147"/>
      <c r="N20" s="147"/>
      <c r="O20" s="147"/>
      <c r="P20" s="147"/>
    </row>
    <row r="21" spans="1:16" s="145" customFormat="1" ht="18.75">
      <c r="A21" s="160"/>
      <c r="B21" s="205" t="s">
        <v>605</v>
      </c>
      <c r="C21" s="205"/>
      <c r="D21" s="205"/>
      <c r="E21" s="164"/>
      <c r="F21" s="158"/>
      <c r="G21" s="161"/>
      <c r="H21" s="161"/>
      <c r="I21" s="221"/>
      <c r="J21" s="182"/>
      <c r="K21" s="205"/>
      <c r="L21" s="205"/>
      <c r="M21" s="147"/>
      <c r="N21" s="147"/>
      <c r="O21" s="147"/>
      <c r="P21" s="147"/>
    </row>
    <row r="22" spans="1:16" s="145" customFormat="1" ht="18.75">
      <c r="A22" s="160"/>
      <c r="B22" s="205"/>
      <c r="C22" s="206" t="s">
        <v>606</v>
      </c>
      <c r="D22" s="206"/>
      <c r="E22" s="222"/>
      <c r="F22" s="183"/>
      <c r="G22" s="184"/>
      <c r="H22" s="184"/>
      <c r="I22" s="209">
        <v>300000</v>
      </c>
      <c r="J22" s="182"/>
      <c r="K22" s="205"/>
      <c r="L22" s="205"/>
      <c r="M22" s="147"/>
      <c r="N22" s="147"/>
      <c r="O22" s="147"/>
      <c r="P22" s="147"/>
    </row>
    <row r="23" spans="1:16" s="145" customFormat="1" ht="18.75">
      <c r="A23" s="160"/>
      <c r="B23" s="205" t="s">
        <v>600</v>
      </c>
      <c r="C23" s="205"/>
      <c r="D23" s="205"/>
      <c r="E23" s="164"/>
      <c r="F23" s="158"/>
      <c r="G23" s="161"/>
      <c r="H23" s="161"/>
      <c r="I23" s="221"/>
      <c r="J23" s="182"/>
      <c r="K23" s="205"/>
      <c r="L23" s="205"/>
      <c r="M23" s="147"/>
      <c r="N23" s="147"/>
      <c r="O23" s="147"/>
      <c r="P23" s="147"/>
    </row>
    <row r="24" spans="1:16" s="145" customFormat="1" ht="18.75">
      <c r="A24" s="160"/>
      <c r="B24" s="205"/>
      <c r="C24" s="203" t="s">
        <v>588</v>
      </c>
      <c r="D24" s="206"/>
      <c r="E24" s="222"/>
      <c r="F24" s="183"/>
      <c r="G24" s="184"/>
      <c r="H24" s="184"/>
      <c r="I24" s="209">
        <v>15935</v>
      </c>
      <c r="J24" s="182"/>
      <c r="K24" s="205"/>
      <c r="L24" s="205"/>
      <c r="M24" s="147"/>
      <c r="N24" s="147"/>
      <c r="O24" s="147"/>
      <c r="P24" s="147"/>
    </row>
    <row r="25" spans="1:16" s="145" customFormat="1" ht="18.75">
      <c r="A25" s="160"/>
      <c r="B25" s="205"/>
      <c r="C25" s="204" t="s">
        <v>589</v>
      </c>
      <c r="D25" s="204"/>
      <c r="E25" s="231"/>
      <c r="F25" s="186"/>
      <c r="G25" s="187"/>
      <c r="H25" s="187"/>
      <c r="I25" s="210">
        <v>4303</v>
      </c>
      <c r="J25" s="182"/>
      <c r="K25" s="205"/>
      <c r="L25" s="205"/>
      <c r="M25" s="147"/>
      <c r="N25" s="147"/>
      <c r="O25" s="147"/>
      <c r="P25" s="147"/>
    </row>
    <row r="26" spans="1:16" s="145" customFormat="1" ht="18.75">
      <c r="A26" s="160"/>
      <c r="B26" s="205"/>
      <c r="C26" s="205"/>
      <c r="D26" s="234" t="s">
        <v>546</v>
      </c>
      <c r="E26" s="164"/>
      <c r="F26" s="158"/>
      <c r="G26" s="161"/>
      <c r="H26" s="161"/>
      <c r="I26" s="233">
        <f>SUM(I15:I25)</f>
        <v>4581861</v>
      </c>
      <c r="J26" s="182"/>
      <c r="K26" s="205"/>
      <c r="L26" s="205"/>
      <c r="M26" s="147"/>
      <c r="N26" s="147"/>
      <c r="O26" s="147"/>
      <c r="P26" s="147"/>
    </row>
    <row r="27" spans="1:16" s="145" customFormat="1" ht="18.75">
      <c r="A27" s="160"/>
      <c r="B27" s="205"/>
      <c r="C27" s="205"/>
      <c r="D27" s="180"/>
      <c r="E27" s="164"/>
      <c r="F27" s="158"/>
      <c r="G27" s="161"/>
      <c r="H27" s="161"/>
      <c r="I27" s="201"/>
      <c r="J27" s="182"/>
      <c r="K27" s="205"/>
      <c r="L27" s="205"/>
      <c r="M27" s="147"/>
      <c r="N27" s="147"/>
      <c r="O27" s="147"/>
      <c r="P27" s="147"/>
    </row>
    <row r="28" spans="1:11" ht="18.75">
      <c r="A28" s="138" t="s">
        <v>536</v>
      </c>
      <c r="B28" s="138"/>
      <c r="C28" s="138"/>
      <c r="D28" s="138"/>
      <c r="E28" s="138"/>
      <c r="F28" s="138"/>
      <c r="G28" s="138"/>
      <c r="H28" s="138"/>
      <c r="I28" s="139"/>
      <c r="J28" s="139"/>
      <c r="K28" s="136"/>
    </row>
    <row r="29" spans="1:11" ht="19.5">
      <c r="A29" s="142"/>
      <c r="B29" s="142"/>
      <c r="C29" s="142"/>
      <c r="D29" s="142"/>
      <c r="E29" s="142"/>
      <c r="F29" s="142"/>
      <c r="G29" s="142"/>
      <c r="H29" s="142"/>
      <c r="I29" s="142"/>
      <c r="J29" s="143"/>
      <c r="K29" s="136"/>
    </row>
    <row r="30" spans="1:11" s="145" customFormat="1" ht="19.5">
      <c r="A30" s="152"/>
      <c r="B30" s="142" t="s">
        <v>537</v>
      </c>
      <c r="C30" s="142"/>
      <c r="D30" s="142"/>
      <c r="E30" s="142"/>
      <c r="F30" s="143"/>
      <c r="G30" s="143"/>
      <c r="H30" s="142" t="s">
        <v>541</v>
      </c>
      <c r="I30" s="142"/>
      <c r="J30" s="142"/>
      <c r="K30" s="143"/>
    </row>
    <row r="31" spans="1:11" s="145" customFormat="1" ht="19.5">
      <c r="A31" s="211" t="s">
        <v>534</v>
      </c>
      <c r="B31" s="189"/>
      <c r="C31" s="189"/>
      <c r="D31" s="189"/>
      <c r="E31" s="189"/>
      <c r="F31" s="212"/>
      <c r="G31" s="156"/>
      <c r="H31" s="156"/>
      <c r="I31" s="156"/>
      <c r="J31" s="213"/>
      <c r="K31" s="143"/>
    </row>
    <row r="32" spans="1:11" s="145" customFormat="1" ht="18.75">
      <c r="A32" s="136"/>
      <c r="B32" s="202" t="s">
        <v>592</v>
      </c>
      <c r="C32" s="202"/>
      <c r="D32" s="202"/>
      <c r="E32" s="202"/>
      <c r="F32" s="214"/>
      <c r="G32" s="205" t="s">
        <v>549</v>
      </c>
      <c r="H32" s="205"/>
      <c r="I32" s="215"/>
      <c r="J32" s="157"/>
      <c r="K32" s="157"/>
    </row>
    <row r="33" spans="1:11" s="145" customFormat="1" ht="18.75" customHeight="1">
      <c r="A33" s="136"/>
      <c r="B33" s="181"/>
      <c r="C33" s="203" t="s">
        <v>593</v>
      </c>
      <c r="D33" s="185"/>
      <c r="E33" s="159">
        <v>399277</v>
      </c>
      <c r="F33" s="214"/>
      <c r="G33" s="205"/>
      <c r="H33" s="206" t="s">
        <v>612</v>
      </c>
      <c r="I33" s="216"/>
      <c r="J33" s="159"/>
      <c r="K33" s="159">
        <v>314391</v>
      </c>
    </row>
    <row r="34" spans="1:11" s="145" customFormat="1" ht="18.75">
      <c r="A34" s="136"/>
      <c r="B34" s="205"/>
      <c r="C34" s="217"/>
      <c r="D34" s="218"/>
      <c r="E34" s="219"/>
      <c r="F34" s="214"/>
      <c r="G34" s="205"/>
      <c r="H34" s="206" t="s">
        <v>613</v>
      </c>
      <c r="I34" s="220"/>
      <c r="J34" s="165"/>
      <c r="K34" s="165">
        <v>84886</v>
      </c>
    </row>
    <row r="35" spans="1:11" s="145" customFormat="1" ht="18.75">
      <c r="A35" s="136"/>
      <c r="B35" s="205"/>
      <c r="C35" s="205"/>
      <c r="D35" s="215"/>
      <c r="E35" s="157"/>
      <c r="F35" s="214"/>
      <c r="G35" s="205"/>
      <c r="H35" s="205"/>
      <c r="I35" s="215"/>
      <c r="J35" s="219"/>
      <c r="K35" s="157"/>
    </row>
    <row r="36" spans="1:11" s="145" customFormat="1" ht="20.25">
      <c r="A36" s="245" t="s">
        <v>530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</row>
    <row r="37" spans="1:11" s="145" customFormat="1" ht="18.75">
      <c r="A37" s="243" t="s">
        <v>531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</row>
    <row r="38" spans="1:11" s="145" customFormat="1" ht="18.75">
      <c r="A38" s="243" t="s">
        <v>583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</row>
    <row r="39" spans="1:11" s="145" customFormat="1" ht="18.75">
      <c r="A39" s="133"/>
      <c r="B39" s="133"/>
      <c r="C39" s="133"/>
      <c r="D39" s="133"/>
      <c r="E39" s="133"/>
      <c r="F39" s="133"/>
      <c r="G39" s="135" t="s">
        <v>532</v>
      </c>
      <c r="H39" s="133"/>
      <c r="I39" s="134"/>
      <c r="J39"/>
      <c r="K39"/>
    </row>
    <row r="40" spans="1:9" ht="18.75">
      <c r="A40" s="136"/>
      <c r="B40" s="136"/>
      <c r="C40" s="136"/>
      <c r="D40" s="136"/>
      <c r="E40" s="136"/>
      <c r="F40" s="136"/>
      <c r="G40" s="136"/>
      <c r="H40" s="136"/>
      <c r="I40" s="137"/>
    </row>
    <row r="41" spans="1:11" s="145" customFormat="1" ht="19.5">
      <c r="A41" s="138" t="s">
        <v>536</v>
      </c>
      <c r="B41" s="172"/>
      <c r="C41" s="172"/>
      <c r="D41" s="172"/>
      <c r="E41" s="172"/>
      <c r="F41" s="173"/>
      <c r="G41" s="172"/>
      <c r="H41" s="172"/>
      <c r="I41" s="172"/>
      <c r="J41" s="173"/>
      <c r="K41" s="143"/>
    </row>
    <row r="42" spans="1:11" s="145" customFormat="1" ht="19.5">
      <c r="A42" s="142" t="s">
        <v>537</v>
      </c>
      <c r="B42" s="189"/>
      <c r="C42" s="189"/>
      <c r="D42" s="189"/>
      <c r="E42" s="189"/>
      <c r="F42" s="190"/>
      <c r="G42" s="189" t="s">
        <v>594</v>
      </c>
      <c r="H42" s="189"/>
      <c r="I42" s="189"/>
      <c r="J42" s="190"/>
      <c r="K42" s="143"/>
    </row>
    <row r="43" spans="1:11" s="145" customFormat="1" ht="19.5">
      <c r="A43" s="152" t="s">
        <v>534</v>
      </c>
      <c r="B43" s="189"/>
      <c r="C43" s="189"/>
      <c r="D43" s="189"/>
      <c r="E43" s="189"/>
      <c r="F43" s="212"/>
      <c r="G43" s="156"/>
      <c r="H43" s="156"/>
      <c r="I43" s="156"/>
      <c r="J43" s="213"/>
      <c r="K43" s="143"/>
    </row>
    <row r="44" spans="1:11" s="145" customFormat="1" ht="18.75" customHeight="1">
      <c r="A44" s="152"/>
      <c r="B44" s="160" t="s">
        <v>596</v>
      </c>
      <c r="C44" s="164"/>
      <c r="D44" s="164"/>
      <c r="E44" s="158"/>
      <c r="F44" s="212"/>
      <c r="G44" s="227" t="s">
        <v>595</v>
      </c>
      <c r="H44" s="227"/>
      <c r="I44" s="227"/>
      <c r="J44" s="228"/>
      <c r="K44" s="183">
        <v>289851</v>
      </c>
    </row>
    <row r="45" spans="1:11" s="145" customFormat="1" ht="18.75" customHeight="1">
      <c r="A45" s="152"/>
      <c r="B45" s="160"/>
      <c r="C45" s="174" t="s">
        <v>597</v>
      </c>
      <c r="D45" s="222"/>
      <c r="E45" s="183">
        <v>228229</v>
      </c>
      <c r="F45" s="212"/>
      <c r="G45" s="163"/>
      <c r="H45" s="163"/>
      <c r="I45" s="163"/>
      <c r="J45" s="147"/>
      <c r="K45" s="158"/>
    </row>
    <row r="46" spans="1:11" s="145" customFormat="1" ht="18.75">
      <c r="A46" s="140"/>
      <c r="B46" s="156"/>
      <c r="C46" s="176" t="s">
        <v>598</v>
      </c>
      <c r="D46" s="176"/>
      <c r="E46" s="176">
        <v>61622</v>
      </c>
      <c r="F46" s="157"/>
      <c r="G46" s="160"/>
      <c r="H46" s="223"/>
      <c r="I46" s="224"/>
      <c r="J46" s="157"/>
      <c r="K46" s="150"/>
    </row>
    <row r="47" spans="1:11" s="145" customFormat="1" ht="18.75">
      <c r="A47"/>
      <c r="B47"/>
      <c r="C47"/>
      <c r="D47"/>
      <c r="E47"/>
      <c r="F47" s="39"/>
      <c r="G47"/>
      <c r="H47"/>
      <c r="I47"/>
      <c r="J47" s="151"/>
      <c r="K47" s="150"/>
    </row>
    <row r="48" spans="1:11" s="145" customFormat="1" ht="18.75">
      <c r="A48" s="180" t="s">
        <v>601</v>
      </c>
      <c r="B48" s="146"/>
      <c r="C48" s="146"/>
      <c r="D48" s="146"/>
      <c r="E48" s="146"/>
      <c r="F48" s="167"/>
      <c r="G48" s="146"/>
      <c r="H48" s="168"/>
      <c r="I48" s="169"/>
      <c r="J48" s="151"/>
      <c r="K48" s="150"/>
    </row>
    <row r="49" spans="1:11" s="145" customFormat="1" ht="18.75">
      <c r="A49" s="154"/>
      <c r="B49" s="154"/>
      <c r="C49" s="154"/>
      <c r="D49" s="154"/>
      <c r="E49" s="154"/>
      <c r="F49" s="170"/>
      <c r="G49" s="154"/>
      <c r="H49" s="154"/>
      <c r="I49" s="154"/>
      <c r="J49" s="151"/>
      <c r="K49" s="150"/>
    </row>
    <row r="50" spans="1:11" ht="16.5">
      <c r="A50" s="166"/>
      <c r="B50" s="146"/>
      <c r="C50" s="146"/>
      <c r="D50" s="146"/>
      <c r="E50" s="146"/>
      <c r="F50" s="167"/>
      <c r="G50" s="240" t="s">
        <v>535</v>
      </c>
      <c r="H50" s="240"/>
      <c r="I50" s="240"/>
      <c r="J50" s="153"/>
      <c r="K50" s="157"/>
    </row>
    <row r="51" spans="1:9" ht="16.5">
      <c r="A51" s="166"/>
      <c r="B51" s="146"/>
      <c r="C51" s="146"/>
      <c r="D51" s="146"/>
      <c r="E51" s="146"/>
      <c r="F51" s="167"/>
      <c r="G51" s="240" t="s">
        <v>78</v>
      </c>
      <c r="H51" s="240"/>
      <c r="I51" s="240"/>
    </row>
    <row r="52" spans="1:10" ht="18.75" hidden="1">
      <c r="A52" s="136" t="s">
        <v>538</v>
      </c>
      <c r="B52" s="136"/>
      <c r="F52" s="136"/>
      <c r="G52" s="136"/>
      <c r="H52" s="136"/>
      <c r="J52" s="155">
        <v>1000000</v>
      </c>
    </row>
    <row r="53" spans="1:10" ht="18.75" hidden="1">
      <c r="A53" s="136" t="s">
        <v>539</v>
      </c>
      <c r="B53" s="136"/>
      <c r="F53" s="136"/>
      <c r="G53" s="136"/>
      <c r="H53" s="136"/>
      <c r="J53" s="137">
        <v>10000</v>
      </c>
    </row>
    <row r="54" spans="1:10" ht="18.75" hidden="1">
      <c r="A54" s="136" t="s">
        <v>540</v>
      </c>
      <c r="F54" s="136"/>
      <c r="G54" s="136"/>
      <c r="H54" s="136"/>
      <c r="J54" s="149">
        <f>J52-J53</f>
        <v>990000</v>
      </c>
    </row>
    <row r="55" spans="1:10" ht="18.75" hidden="1">
      <c r="A55" s="136"/>
      <c r="F55" s="136"/>
      <c r="G55" s="136"/>
      <c r="H55" s="136"/>
      <c r="J55" s="149"/>
    </row>
    <row r="57" ht="15">
      <c r="J57" s="39"/>
    </row>
    <row r="58" ht="15">
      <c r="J58" s="39"/>
    </row>
    <row r="59" ht="18.75">
      <c r="J59" s="148"/>
    </row>
    <row r="60" ht="15">
      <c r="J60" s="39"/>
    </row>
  </sheetData>
  <sheetProtection/>
  <mergeCells count="8">
    <mergeCell ref="G51:I51"/>
    <mergeCell ref="A1:K1"/>
    <mergeCell ref="A2:J2"/>
    <mergeCell ref="A37:K37"/>
    <mergeCell ref="B7:H7"/>
    <mergeCell ref="G50:I50"/>
    <mergeCell ref="A38:K38"/>
    <mergeCell ref="A36:K36"/>
  </mergeCells>
  <printOptions horizontalCentered="1"/>
  <pageMargins left="0.7086614173228347" right="0.7086614173228347" top="0.63" bottom="0.52" header="0.31496062992125984" footer="0.31496062992125984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29"/>
  <sheetViews>
    <sheetView zoomScalePageLayoutView="0" workbookViewId="0" topLeftCell="A25">
      <selection activeCell="F12" sqref="F12:F14"/>
    </sheetView>
  </sheetViews>
  <sheetFormatPr defaultColWidth="9.140625" defaultRowHeight="15"/>
  <cols>
    <col min="1" max="1" width="58.28125" style="53" customWidth="1"/>
    <col min="2" max="2" width="16.140625" style="53" customWidth="1"/>
    <col min="3" max="137" width="9.140625" style="52" customWidth="1"/>
    <col min="138" max="16384" width="9.140625" style="53" customWidth="1"/>
  </cols>
  <sheetData>
    <row r="1" spans="1:137" s="49" customFormat="1" ht="33" customHeight="1">
      <c r="A1" s="275" t="s">
        <v>576</v>
      </c>
      <c r="B1" s="275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</row>
    <row r="2" spans="2:137" s="50" customFormat="1" ht="21.75" customHeight="1">
      <c r="B2" s="51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</row>
    <row r="3" spans="1:137" s="55" customFormat="1" ht="30" customHeight="1">
      <c r="A3" s="73" t="s">
        <v>56</v>
      </c>
      <c r="B3" s="54" t="s">
        <v>57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</row>
    <row r="4" spans="1:137" s="55" customFormat="1" ht="31.5">
      <c r="A4" s="74" t="s">
        <v>58</v>
      </c>
      <c r="B4" s="56">
        <f>SUM(B5:B6)</f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</row>
    <row r="5" spans="1:137" s="55" customFormat="1" ht="18">
      <c r="A5" s="75" t="s">
        <v>59</v>
      </c>
      <c r="B5" s="56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</row>
    <row r="6" spans="1:137" s="55" customFormat="1" ht="18">
      <c r="A6" s="75" t="s">
        <v>60</v>
      </c>
      <c r="B6" s="56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</row>
    <row r="7" spans="1:2" ht="31.5">
      <c r="A7" s="74" t="s">
        <v>61</v>
      </c>
      <c r="B7" s="56">
        <v>0</v>
      </c>
    </row>
    <row r="8" spans="1:2" ht="31.5">
      <c r="A8" s="76" t="s">
        <v>62</v>
      </c>
      <c r="B8" s="57">
        <f>SUM(B9:B10)</f>
        <v>0</v>
      </c>
    </row>
    <row r="9" spans="1:137" s="55" customFormat="1" ht="30">
      <c r="A9" s="77" t="s">
        <v>63</v>
      </c>
      <c r="B9" s="58">
        <v>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</row>
    <row r="10" spans="1:137" s="55" customFormat="1" ht="30">
      <c r="A10" s="77" t="s">
        <v>64</v>
      </c>
      <c r="B10" s="58">
        <v>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</row>
    <row r="11" spans="1:137" s="55" customFormat="1" ht="31.5">
      <c r="A11" s="76" t="s">
        <v>65</v>
      </c>
      <c r="B11" s="57">
        <v>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</row>
    <row r="12" spans="1:137" s="55" customFormat="1" ht="31.5">
      <c r="A12" s="76" t="s">
        <v>66</v>
      </c>
      <c r="B12" s="57">
        <f>SUM(B13,B16,B19,B25,B22)</f>
        <v>491278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</row>
    <row r="13" spans="1:2" ht="18">
      <c r="A13" s="77" t="s">
        <v>67</v>
      </c>
      <c r="B13" s="58">
        <v>0</v>
      </c>
    </row>
    <row r="14" spans="1:137" s="55" customFormat="1" ht="18">
      <c r="A14" s="78" t="s">
        <v>68</v>
      </c>
      <c r="B14" s="59">
        <v>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</row>
    <row r="15" spans="1:137" s="55" customFormat="1" ht="25.5">
      <c r="A15" s="78" t="s">
        <v>69</v>
      </c>
      <c r="B15" s="59">
        <v>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</row>
    <row r="16" spans="1:137" s="55" customFormat="1" ht="30">
      <c r="A16" s="77" t="s">
        <v>70</v>
      </c>
      <c r="B16" s="58">
        <f>SUM(B17:B18)</f>
        <v>450000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</row>
    <row r="17" spans="1:137" s="55" customFormat="1" ht="18">
      <c r="A17" s="78" t="s">
        <v>68</v>
      </c>
      <c r="B17" s="59">
        <v>450000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</row>
    <row r="18" spans="1:137" s="55" customFormat="1" ht="25.5">
      <c r="A18" s="78" t="s">
        <v>69</v>
      </c>
      <c r="B18" s="59">
        <v>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</row>
    <row r="19" spans="1:137" s="55" customFormat="1" ht="18">
      <c r="A19" s="77" t="s">
        <v>113</v>
      </c>
      <c r="B19" s="58">
        <f>SUM(B20:B21)</f>
        <v>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</row>
    <row r="20" spans="1:2" ht="18">
      <c r="A20" s="78" t="s">
        <v>68</v>
      </c>
      <c r="B20" s="59">
        <v>0</v>
      </c>
    </row>
    <row r="21" spans="1:137" s="55" customFormat="1" ht="25.5">
      <c r="A21" s="78" t="s">
        <v>69</v>
      </c>
      <c r="B21" s="59">
        <v>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</row>
    <row r="22" spans="1:137" s="55" customFormat="1" ht="18">
      <c r="A22" s="77" t="s">
        <v>71</v>
      </c>
      <c r="B22" s="58">
        <f>SUM(B23:B24)</f>
        <v>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</row>
    <row r="23" spans="1:2" ht="18">
      <c r="A23" s="78" t="s">
        <v>68</v>
      </c>
      <c r="B23" s="59">
        <v>0</v>
      </c>
    </row>
    <row r="24" spans="1:2" ht="25.5">
      <c r="A24" s="78" t="s">
        <v>69</v>
      </c>
      <c r="B24" s="59">
        <v>0</v>
      </c>
    </row>
    <row r="25" spans="1:2" ht="18">
      <c r="A25" s="77" t="s">
        <v>72</v>
      </c>
      <c r="B25" s="58">
        <f>SUM(B26:B27)</f>
        <v>41278</v>
      </c>
    </row>
    <row r="26" spans="1:2" ht="18">
      <c r="A26" s="78" t="s">
        <v>68</v>
      </c>
      <c r="B26" s="59">
        <v>41278</v>
      </c>
    </row>
    <row r="27" spans="1:2" ht="25.5">
      <c r="A27" s="78" t="s">
        <v>69</v>
      </c>
      <c r="B27" s="59">
        <v>0</v>
      </c>
    </row>
    <row r="28" spans="1:2" ht="31.5">
      <c r="A28" s="76" t="s">
        <v>73</v>
      </c>
      <c r="B28" s="57">
        <v>0</v>
      </c>
    </row>
    <row r="29" spans="1:2" ht="18">
      <c r="A29" s="79" t="s">
        <v>74</v>
      </c>
      <c r="B29" s="57">
        <f>SUM(B8,B11,B12,B28,B4,B7)</f>
        <v>491278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63" t="s">
        <v>502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s="16" customFormat="1" ht="15.75">
      <c r="A2" s="262" t="s">
        <v>381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s="16" customFormat="1" ht="15.75">
      <c r="A3" s="262" t="s">
        <v>380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15.75">
      <c r="A4" s="262" t="s">
        <v>526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64" t="s">
        <v>9</v>
      </c>
      <c r="C7" s="277" t="s">
        <v>475</v>
      </c>
      <c r="D7" s="277"/>
      <c r="E7" s="277"/>
      <c r="F7" s="260"/>
      <c r="G7" s="259" t="s">
        <v>520</v>
      </c>
      <c r="H7" s="277"/>
      <c r="I7" s="277"/>
      <c r="J7" s="260"/>
      <c r="K7" s="277" t="s">
        <v>564</v>
      </c>
      <c r="L7" s="260"/>
    </row>
    <row r="8" spans="1:12" s="3" customFormat="1" ht="31.5">
      <c r="A8" s="1"/>
      <c r="B8" s="276"/>
      <c r="C8" s="4" t="s">
        <v>527</v>
      </c>
      <c r="D8" s="4" t="s">
        <v>528</v>
      </c>
      <c r="E8" s="4" t="s">
        <v>574</v>
      </c>
      <c r="F8" s="4" t="s">
        <v>575</v>
      </c>
      <c r="G8" s="4" t="s">
        <v>527</v>
      </c>
      <c r="H8" s="4" t="s">
        <v>528</v>
      </c>
      <c r="I8" s="4" t="s">
        <v>574</v>
      </c>
      <c r="J8" s="4" t="s">
        <v>575</v>
      </c>
      <c r="K8" s="4" t="s">
        <v>574</v>
      </c>
      <c r="L8" s="4" t="s">
        <v>575</v>
      </c>
    </row>
    <row r="9" spans="1:12" s="3" customFormat="1" ht="15.75">
      <c r="A9" s="1">
        <v>2</v>
      </c>
      <c r="B9" s="265"/>
      <c r="C9" s="6" t="s">
        <v>382</v>
      </c>
      <c r="D9" s="6" t="s">
        <v>382</v>
      </c>
      <c r="E9" s="6" t="s">
        <v>4</v>
      </c>
      <c r="F9" s="6" t="s">
        <v>4</v>
      </c>
      <c r="G9" s="6" t="s">
        <v>382</v>
      </c>
      <c r="H9" s="6" t="s">
        <v>382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388</v>
      </c>
      <c r="C10" s="15">
        <v>535000</v>
      </c>
      <c r="D10" s="15">
        <v>535000</v>
      </c>
      <c r="E10" s="15">
        <v>535000</v>
      </c>
      <c r="F10" s="15">
        <v>535000</v>
      </c>
      <c r="G10" s="15">
        <v>535000</v>
      </c>
      <c r="H10" s="15">
        <v>535000</v>
      </c>
      <c r="I10" s="15">
        <v>535000</v>
      </c>
      <c r="J10" s="15">
        <v>535000</v>
      </c>
      <c r="K10" s="15">
        <v>535000</v>
      </c>
      <c r="L10" s="15">
        <v>535000</v>
      </c>
    </row>
    <row r="11" spans="1:12" ht="30">
      <c r="A11" s="1">
        <v>4</v>
      </c>
      <c r="B11" s="44" t="s">
        <v>389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5000</v>
      </c>
      <c r="D12" s="15">
        <v>5000</v>
      </c>
      <c r="E12" s="15">
        <v>5000</v>
      </c>
      <c r="F12" s="15">
        <v>5000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4" t="s">
        <v>30</v>
      </c>
      <c r="C13" s="15">
        <v>80000</v>
      </c>
      <c r="D13" s="15">
        <v>80000</v>
      </c>
      <c r="E13" s="15">
        <v>80000</v>
      </c>
      <c r="F13" s="15">
        <v>80000</v>
      </c>
      <c r="G13" s="15">
        <v>80000</v>
      </c>
      <c r="H13" s="15">
        <v>80000</v>
      </c>
      <c r="I13" s="15">
        <v>80000</v>
      </c>
      <c r="J13" s="15">
        <v>80000</v>
      </c>
      <c r="K13" s="15">
        <v>80000</v>
      </c>
      <c r="L13" s="15">
        <v>80000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390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620000</v>
      </c>
      <c r="D17" s="18">
        <f>SUM(D10:D16)</f>
        <v>620000</v>
      </c>
      <c r="E17" s="18">
        <f aca="true" t="shared" si="0" ref="E17:L17">SUM(E10:E16)</f>
        <v>620000</v>
      </c>
      <c r="F17" s="18">
        <f t="shared" si="0"/>
        <v>620000</v>
      </c>
      <c r="G17" s="18">
        <f t="shared" si="0"/>
        <v>620000</v>
      </c>
      <c r="H17" s="18">
        <f>SUM(H10:H16)</f>
        <v>620000</v>
      </c>
      <c r="I17" s="18">
        <f t="shared" si="0"/>
        <v>620000</v>
      </c>
      <c r="J17" s="18">
        <f t="shared" si="0"/>
        <v>620000</v>
      </c>
      <c r="K17" s="18">
        <f t="shared" si="0"/>
        <v>620000</v>
      </c>
      <c r="L17" s="18">
        <f t="shared" si="0"/>
        <v>620000</v>
      </c>
    </row>
    <row r="18" spans="1:12" ht="15.75">
      <c r="A18" s="1">
        <v>11</v>
      </c>
      <c r="B18" s="46" t="s">
        <v>52</v>
      </c>
      <c r="C18" s="18">
        <f>ROUNDDOWN(C17*0.5,0)</f>
        <v>310000</v>
      </c>
      <c r="D18" s="18">
        <f>ROUNDDOWN(D17*0.5,0)</f>
        <v>310000</v>
      </c>
      <c r="E18" s="18">
        <f aca="true" t="shared" si="1" ref="E18:L18">ROUNDDOWN(E17*0.5,0)</f>
        <v>310000</v>
      </c>
      <c r="F18" s="18">
        <f t="shared" si="1"/>
        <v>310000</v>
      </c>
      <c r="G18" s="18">
        <f t="shared" si="1"/>
        <v>310000</v>
      </c>
      <c r="H18" s="18">
        <f>ROUNDDOWN(H17*0.5,0)</f>
        <v>310000</v>
      </c>
      <c r="I18" s="18">
        <f t="shared" si="1"/>
        <v>310000</v>
      </c>
      <c r="J18" s="18">
        <f t="shared" si="1"/>
        <v>310000</v>
      </c>
      <c r="K18" s="18">
        <f t="shared" si="1"/>
        <v>310000</v>
      </c>
      <c r="L18" s="18">
        <f t="shared" si="1"/>
        <v>310000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310000</v>
      </c>
      <c r="D27" s="18">
        <f t="shared" si="3"/>
        <v>310000</v>
      </c>
      <c r="E27" s="18">
        <f t="shared" si="3"/>
        <v>310000</v>
      </c>
      <c r="F27" s="18">
        <f t="shared" si="3"/>
        <v>310000</v>
      </c>
      <c r="G27" s="18">
        <f t="shared" si="3"/>
        <v>310000</v>
      </c>
      <c r="H27" s="18">
        <f t="shared" si="3"/>
        <v>310000</v>
      </c>
      <c r="I27" s="18">
        <f t="shared" si="3"/>
        <v>310000</v>
      </c>
      <c r="J27" s="18">
        <f t="shared" si="3"/>
        <v>310000</v>
      </c>
      <c r="K27" s="18">
        <f t="shared" si="3"/>
        <v>310000</v>
      </c>
      <c r="L27" s="18">
        <f t="shared" si="3"/>
        <v>310000</v>
      </c>
    </row>
    <row r="28" spans="1:12" s="22" customFormat="1" ht="42.75">
      <c r="A28" s="1">
        <v>21</v>
      </c>
      <c r="B28" s="47" t="s">
        <v>385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529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384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304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54.7109375" style="112" customWidth="1"/>
    <col min="2" max="2" width="5.7109375" style="16" customWidth="1"/>
    <col min="3" max="4" width="12.140625" style="16" customWidth="1"/>
    <col min="5" max="16384" width="9.140625" style="16" customWidth="1"/>
  </cols>
  <sheetData>
    <row r="1" spans="1:4" ht="15.75">
      <c r="A1" s="278" t="s">
        <v>561</v>
      </c>
      <c r="B1" s="278"/>
      <c r="C1" s="278"/>
      <c r="D1" s="278"/>
    </row>
    <row r="2" spans="1:4" ht="15.75">
      <c r="A2" s="262" t="s">
        <v>495</v>
      </c>
      <c r="B2" s="262"/>
      <c r="C2" s="262"/>
      <c r="D2" s="262"/>
    </row>
    <row r="3" spans="1:3" ht="15.75">
      <c r="A3" s="110"/>
      <c r="B3" s="42"/>
      <c r="C3" s="42"/>
    </row>
    <row r="4" spans="1:4" s="10" customFormat="1" ht="31.5">
      <c r="A4" s="100" t="s">
        <v>9</v>
      </c>
      <c r="B4" s="17" t="s">
        <v>140</v>
      </c>
      <c r="C4" s="38" t="s">
        <v>4</v>
      </c>
      <c r="D4" s="38" t="s">
        <v>607</v>
      </c>
    </row>
    <row r="5" spans="1:4" s="10" customFormat="1" ht="16.5">
      <c r="A5" s="66" t="s">
        <v>85</v>
      </c>
      <c r="B5" s="103"/>
      <c r="C5" s="81"/>
      <c r="D5" s="81"/>
    </row>
    <row r="6" spans="1:4" s="10" customFormat="1" ht="31.5">
      <c r="A6" s="65" t="s">
        <v>267</v>
      </c>
      <c r="B6" s="17"/>
      <c r="C6" s="81"/>
      <c r="D6" s="81"/>
    </row>
    <row r="7" spans="1:4" s="10" customFormat="1" ht="15.75" hidden="1">
      <c r="A7" s="85" t="s">
        <v>149</v>
      </c>
      <c r="B7" s="17">
        <v>2</v>
      </c>
      <c r="C7" s="125"/>
      <c r="D7" s="125"/>
    </row>
    <row r="8" spans="1:4" s="10" customFormat="1" ht="15.75">
      <c r="A8" s="85" t="s">
        <v>150</v>
      </c>
      <c r="B8" s="17">
        <v>2</v>
      </c>
      <c r="C8" s="81">
        <v>1201970</v>
      </c>
      <c r="D8" s="81">
        <v>1201970</v>
      </c>
    </row>
    <row r="9" spans="1:4" s="10" customFormat="1" ht="15.75">
      <c r="A9" s="85" t="s">
        <v>151</v>
      </c>
      <c r="B9" s="17">
        <v>2</v>
      </c>
      <c r="C9" s="81">
        <v>512000</v>
      </c>
      <c r="D9" s="81">
        <v>512000</v>
      </c>
    </row>
    <row r="10" spans="1:4" s="10" customFormat="1" ht="15.75">
      <c r="A10" s="85" t="s">
        <v>152</v>
      </c>
      <c r="B10" s="17">
        <v>2</v>
      </c>
      <c r="C10" s="81">
        <v>100000</v>
      </c>
      <c r="D10" s="81">
        <v>100000</v>
      </c>
    </row>
    <row r="11" spans="1:4" s="10" customFormat="1" ht="15.75">
      <c r="A11" s="85" t="s">
        <v>153</v>
      </c>
      <c r="B11" s="17">
        <v>2</v>
      </c>
      <c r="C11" s="81">
        <v>279210</v>
      </c>
      <c r="D11" s="81">
        <v>279210</v>
      </c>
    </row>
    <row r="12" spans="1:4" s="10" customFormat="1" ht="15.75">
      <c r="A12" s="85" t="s">
        <v>269</v>
      </c>
      <c r="B12" s="17">
        <v>2</v>
      </c>
      <c r="C12" s="81">
        <v>5000000</v>
      </c>
      <c r="D12" s="81">
        <v>5000000</v>
      </c>
    </row>
    <row r="13" spans="1:4" s="10" customFormat="1" ht="15.75">
      <c r="A13" s="85" t="s">
        <v>550</v>
      </c>
      <c r="B13" s="17">
        <v>2</v>
      </c>
      <c r="C13" s="81">
        <v>1009100</v>
      </c>
      <c r="D13" s="81">
        <v>1009100</v>
      </c>
    </row>
    <row r="14" spans="1:4" s="10" customFormat="1" ht="31.5" hidden="1">
      <c r="A14" s="85" t="s">
        <v>270</v>
      </c>
      <c r="B14" s="17">
        <v>2</v>
      </c>
      <c r="C14" s="81"/>
      <c r="D14" s="81"/>
    </row>
    <row r="15" spans="1:4" s="10" customFormat="1" ht="15.75">
      <c r="A15" s="111" t="s">
        <v>467</v>
      </c>
      <c r="B15" s="17">
        <v>2</v>
      </c>
      <c r="C15" s="81">
        <v>3191931</v>
      </c>
      <c r="D15" s="81">
        <v>3191931</v>
      </c>
    </row>
    <row r="16" spans="1:4" s="10" customFormat="1" ht="15.75" hidden="1">
      <c r="A16" s="85" t="s">
        <v>289</v>
      </c>
      <c r="B16" s="17">
        <v>2</v>
      </c>
      <c r="C16" s="81"/>
      <c r="D16" s="81"/>
    </row>
    <row r="17" spans="1:4" s="10" customFormat="1" ht="31.5">
      <c r="A17" s="108" t="s">
        <v>268</v>
      </c>
      <c r="B17" s="17"/>
      <c r="C17" s="81">
        <f>SUM(C7:C16)</f>
        <v>11294211</v>
      </c>
      <c r="D17" s="81">
        <f>SUM(D7:D16)</f>
        <v>11294211</v>
      </c>
    </row>
    <row r="18" spans="1:4" s="10" customFormat="1" ht="15.75" hidden="1">
      <c r="A18" s="85" t="s">
        <v>272</v>
      </c>
      <c r="B18" s="17">
        <v>2</v>
      </c>
      <c r="C18" s="125"/>
      <c r="D18" s="125"/>
    </row>
    <row r="19" spans="1:4" s="10" customFormat="1" ht="15.75" hidden="1">
      <c r="A19" s="85" t="s">
        <v>273</v>
      </c>
      <c r="B19" s="17">
        <v>2</v>
      </c>
      <c r="C19" s="125"/>
      <c r="D19" s="125"/>
    </row>
    <row r="20" spans="1:4" s="10" customFormat="1" ht="31.5" hidden="1">
      <c r="A20" s="108" t="s">
        <v>271</v>
      </c>
      <c r="B20" s="17"/>
      <c r="C20" s="125">
        <f>SUM(C18:C19)</f>
        <v>0</v>
      </c>
      <c r="D20" s="125">
        <f>SUM(D18:D19)</f>
        <v>0</v>
      </c>
    </row>
    <row r="21" spans="1:4" s="10" customFormat="1" ht="15.75" hidden="1">
      <c r="A21" s="85" t="s">
        <v>274</v>
      </c>
      <c r="B21" s="17">
        <v>2</v>
      </c>
      <c r="C21" s="125"/>
      <c r="D21" s="125"/>
    </row>
    <row r="22" spans="1:4" s="10" customFormat="1" ht="15.75" hidden="1">
      <c r="A22" s="85" t="s">
        <v>275</v>
      </c>
      <c r="B22" s="17">
        <v>2</v>
      </c>
      <c r="C22" s="125"/>
      <c r="D22" s="125"/>
    </row>
    <row r="23" spans="1:4" s="10" customFormat="1" ht="15.75" hidden="1">
      <c r="A23" s="111" t="s">
        <v>467</v>
      </c>
      <c r="B23" s="17">
        <v>2</v>
      </c>
      <c r="C23" s="125"/>
      <c r="D23" s="125"/>
    </row>
    <row r="24" spans="1:4" s="10" customFormat="1" ht="15.75">
      <c r="A24" s="85" t="s">
        <v>278</v>
      </c>
      <c r="B24" s="17">
        <v>2</v>
      </c>
      <c r="C24" s="81">
        <v>166080</v>
      </c>
      <c r="D24" s="81">
        <v>166080</v>
      </c>
    </row>
    <row r="25" spans="1:4" s="10" customFormat="1" ht="15.75" hidden="1">
      <c r="A25" s="85" t="s">
        <v>279</v>
      </c>
      <c r="B25" s="17">
        <v>2</v>
      </c>
      <c r="C25" s="81"/>
      <c r="D25" s="81"/>
    </row>
    <row r="26" spans="1:4" s="10" customFormat="1" ht="31.5">
      <c r="A26" s="85" t="s">
        <v>468</v>
      </c>
      <c r="B26" s="17">
        <v>2</v>
      </c>
      <c r="C26" s="81">
        <v>370000</v>
      </c>
      <c r="D26" s="81">
        <v>370000</v>
      </c>
    </row>
    <row r="27" spans="1:4" s="10" customFormat="1" ht="15.75" hidden="1">
      <c r="A27" s="85" t="s">
        <v>276</v>
      </c>
      <c r="B27" s="17">
        <v>2</v>
      </c>
      <c r="C27" s="81"/>
      <c r="D27" s="81"/>
    </row>
    <row r="28" spans="1:4" s="10" customFormat="1" ht="15.75">
      <c r="A28" s="85" t="s">
        <v>487</v>
      </c>
      <c r="B28" s="17">
        <v>2</v>
      </c>
      <c r="C28" s="81">
        <v>72960</v>
      </c>
      <c r="D28" s="81">
        <v>72960</v>
      </c>
    </row>
    <row r="29" spans="1:4" s="10" customFormat="1" ht="47.25">
      <c r="A29" s="108" t="s">
        <v>277</v>
      </c>
      <c r="B29" s="17"/>
      <c r="C29" s="81">
        <f>SUM(C21:C28)</f>
        <v>609040</v>
      </c>
      <c r="D29" s="81">
        <f>SUM(D21:D28)</f>
        <v>609040</v>
      </c>
    </row>
    <row r="30" spans="1:4" s="10" customFormat="1" ht="47.25">
      <c r="A30" s="85" t="s">
        <v>280</v>
      </c>
      <c r="B30" s="17">
        <v>2</v>
      </c>
      <c r="C30" s="81">
        <v>1800000</v>
      </c>
      <c r="D30" s="81">
        <v>1800000</v>
      </c>
    </row>
    <row r="31" spans="1:4" s="10" customFormat="1" ht="31.5">
      <c r="A31" s="108" t="s">
        <v>281</v>
      </c>
      <c r="B31" s="17"/>
      <c r="C31" s="81">
        <f>SUM(C30)</f>
        <v>1800000</v>
      </c>
      <c r="D31" s="81">
        <f>SUM(D30)</f>
        <v>1800000</v>
      </c>
    </row>
    <row r="32" spans="1:4" s="10" customFormat="1" ht="15.75" hidden="1">
      <c r="A32" s="85" t="s">
        <v>282</v>
      </c>
      <c r="B32" s="17">
        <v>2</v>
      </c>
      <c r="C32" s="81"/>
      <c r="D32" s="81"/>
    </row>
    <row r="33" spans="1:4" s="10" customFormat="1" ht="15.75" hidden="1">
      <c r="A33" s="85" t="s">
        <v>283</v>
      </c>
      <c r="B33" s="17">
        <v>2</v>
      </c>
      <c r="C33" s="81"/>
      <c r="D33" s="81"/>
    </row>
    <row r="34" spans="1:4" s="10" customFormat="1" ht="15.75" hidden="1">
      <c r="A34" s="85" t="s">
        <v>284</v>
      </c>
      <c r="B34" s="17">
        <v>2</v>
      </c>
      <c r="C34" s="81"/>
      <c r="D34" s="81"/>
    </row>
    <row r="35" spans="1:4" s="10" customFormat="1" ht="31.5" hidden="1">
      <c r="A35" s="85" t="s">
        <v>285</v>
      </c>
      <c r="B35" s="17">
        <v>2</v>
      </c>
      <c r="C35" s="81"/>
      <c r="D35" s="81"/>
    </row>
    <row r="36" spans="1:4" s="10" customFormat="1" ht="15.75" hidden="1">
      <c r="A36" s="85" t="s">
        <v>286</v>
      </c>
      <c r="B36" s="17">
        <v>2</v>
      </c>
      <c r="C36" s="81"/>
      <c r="D36" s="81"/>
    </row>
    <row r="37" spans="1:4" s="10" customFormat="1" ht="15.75" hidden="1">
      <c r="A37" s="85" t="s">
        <v>287</v>
      </c>
      <c r="B37" s="17">
        <v>2</v>
      </c>
      <c r="C37" s="81"/>
      <c r="D37" s="81"/>
    </row>
    <row r="38" spans="1:4" s="10" customFormat="1" ht="15.75" hidden="1">
      <c r="A38" s="85" t="s">
        <v>483</v>
      </c>
      <c r="B38" s="17">
        <v>2</v>
      </c>
      <c r="C38" s="81"/>
      <c r="D38" s="81"/>
    </row>
    <row r="39" spans="1:4" s="10" customFormat="1" ht="15.75" hidden="1">
      <c r="A39" s="85" t="s">
        <v>288</v>
      </c>
      <c r="B39" s="17">
        <v>2</v>
      </c>
      <c r="C39" s="81"/>
      <c r="D39" s="81"/>
    </row>
    <row r="40" spans="1:4" s="10" customFormat="1" ht="15.75" hidden="1">
      <c r="A40" s="85" t="s">
        <v>427</v>
      </c>
      <c r="B40" s="17">
        <v>2</v>
      </c>
      <c r="C40" s="81"/>
      <c r="D40" s="81"/>
    </row>
    <row r="41" spans="1:4" s="10" customFormat="1" ht="15.75" hidden="1">
      <c r="A41" s="85" t="s">
        <v>514</v>
      </c>
      <c r="B41" s="17">
        <v>2</v>
      </c>
      <c r="C41" s="81"/>
      <c r="D41" s="81"/>
    </row>
    <row r="42" spans="1:4" s="10" customFormat="1" ht="15.75">
      <c r="A42" s="85" t="s">
        <v>609</v>
      </c>
      <c r="B42" s="17">
        <v>2</v>
      </c>
      <c r="C42" s="81">
        <v>0</v>
      </c>
      <c r="D42" s="81">
        <v>88900</v>
      </c>
    </row>
    <row r="43" spans="1:4" s="10" customFormat="1" ht="15.75" hidden="1">
      <c r="A43" s="85" t="s">
        <v>469</v>
      </c>
      <c r="B43" s="17">
        <v>2</v>
      </c>
      <c r="C43" s="81"/>
      <c r="D43" s="81"/>
    </row>
    <row r="44" spans="1:4" s="10" customFormat="1" ht="15.75" hidden="1">
      <c r="A44" s="85" t="s">
        <v>545</v>
      </c>
      <c r="B44" s="17">
        <v>2</v>
      </c>
      <c r="C44" s="81"/>
      <c r="D44" s="81"/>
    </row>
    <row r="45" spans="1:4" s="10" customFormat="1" ht="15.75" hidden="1">
      <c r="A45" s="85" t="s">
        <v>289</v>
      </c>
      <c r="B45" s="17">
        <v>2</v>
      </c>
      <c r="C45" s="81"/>
      <c r="D45" s="81"/>
    </row>
    <row r="46" spans="1:4" s="10" customFormat="1" ht="31.5">
      <c r="A46" s="108" t="s">
        <v>428</v>
      </c>
      <c r="B46" s="17"/>
      <c r="C46" s="81">
        <f>SUM(C32:C45)</f>
        <v>0</v>
      </c>
      <c r="D46" s="81">
        <f>SUM(D32:D45)</f>
        <v>88900</v>
      </c>
    </row>
    <row r="47" spans="1:4" s="10" customFormat="1" ht="15.75" hidden="1">
      <c r="A47" s="85"/>
      <c r="B47" s="17"/>
      <c r="C47" s="125"/>
      <c r="D47" s="125"/>
    </row>
    <row r="48" spans="1:4" s="10" customFormat="1" ht="15.75" hidden="1">
      <c r="A48" s="108" t="s">
        <v>429</v>
      </c>
      <c r="B48" s="17"/>
      <c r="C48" s="125">
        <f>SUM(C47)</f>
        <v>0</v>
      </c>
      <c r="D48" s="125">
        <f>SUM(D47)</f>
        <v>0</v>
      </c>
    </row>
    <row r="49" spans="1:4" s="10" customFormat="1" ht="15.75" hidden="1">
      <c r="A49" s="61"/>
      <c r="B49" s="17"/>
      <c r="C49" s="125"/>
      <c r="D49" s="125"/>
    </row>
    <row r="50" spans="1:4" s="10" customFormat="1" ht="15.75" hidden="1">
      <c r="A50" s="61" t="s">
        <v>291</v>
      </c>
      <c r="B50" s="17"/>
      <c r="C50" s="125"/>
      <c r="D50" s="125"/>
    </row>
    <row r="51" spans="1:4" s="10" customFormat="1" ht="15.75" hidden="1">
      <c r="A51" s="61"/>
      <c r="B51" s="17"/>
      <c r="C51" s="125"/>
      <c r="D51" s="125"/>
    </row>
    <row r="52" spans="1:4" s="10" customFormat="1" ht="31.5" hidden="1">
      <c r="A52" s="61" t="s">
        <v>294</v>
      </c>
      <c r="B52" s="17"/>
      <c r="C52" s="125"/>
      <c r="D52" s="125"/>
    </row>
    <row r="53" spans="1:4" s="10" customFormat="1" ht="15.75" hidden="1">
      <c r="A53" s="61"/>
      <c r="B53" s="17"/>
      <c r="C53" s="125"/>
      <c r="D53" s="125"/>
    </row>
    <row r="54" spans="1:4" s="10" customFormat="1" ht="31.5" hidden="1">
      <c r="A54" s="61" t="s">
        <v>293</v>
      </c>
      <c r="B54" s="17"/>
      <c r="C54" s="125"/>
      <c r="D54" s="125"/>
    </row>
    <row r="55" spans="1:4" s="10" customFormat="1" ht="15.75" hidden="1">
      <c r="A55" s="61"/>
      <c r="B55" s="17"/>
      <c r="C55" s="125"/>
      <c r="D55" s="125"/>
    </row>
    <row r="56" spans="1:4" s="10" customFormat="1" ht="31.5" hidden="1">
      <c r="A56" s="61" t="s">
        <v>292</v>
      </c>
      <c r="B56" s="17"/>
      <c r="C56" s="125"/>
      <c r="D56" s="125"/>
    </row>
    <row r="57" spans="1:4" s="10" customFormat="1" ht="15.75" hidden="1">
      <c r="A57" s="85" t="s">
        <v>481</v>
      </c>
      <c r="B57" s="17">
        <v>2</v>
      </c>
      <c r="C57" s="125"/>
      <c r="D57" s="125"/>
    </row>
    <row r="58" spans="1:4" s="10" customFormat="1" ht="15.75" hidden="1">
      <c r="A58" s="85"/>
      <c r="B58" s="17"/>
      <c r="C58" s="125"/>
      <c r="D58" s="125"/>
    </row>
    <row r="59" spans="1:4" s="10" customFormat="1" ht="15.75" hidden="1">
      <c r="A59" s="85"/>
      <c r="B59" s="17"/>
      <c r="C59" s="125"/>
      <c r="D59" s="125"/>
    </row>
    <row r="60" spans="1:4" s="10" customFormat="1" ht="15.75" hidden="1">
      <c r="A60" s="85" t="s">
        <v>482</v>
      </c>
      <c r="B60" s="17">
        <v>2</v>
      </c>
      <c r="C60" s="125"/>
      <c r="D60" s="125"/>
    </row>
    <row r="61" spans="1:4" s="10" customFormat="1" ht="15.75" hidden="1">
      <c r="A61" s="107" t="s">
        <v>461</v>
      </c>
      <c r="B61" s="98"/>
      <c r="C61" s="81">
        <f>SUM(C57:C60)</f>
        <v>0</v>
      </c>
      <c r="D61" s="81">
        <f>SUM(D57:D60)</f>
        <v>0</v>
      </c>
    </row>
    <row r="62" spans="1:4" s="10" customFormat="1" ht="15.75" hidden="1">
      <c r="A62" s="85" t="s">
        <v>154</v>
      </c>
      <c r="B62" s="98">
        <v>2</v>
      </c>
      <c r="C62" s="125"/>
      <c r="D62" s="125"/>
    </row>
    <row r="63" spans="1:4" s="10" customFormat="1" ht="15.75" hidden="1">
      <c r="A63" s="85" t="s">
        <v>295</v>
      </c>
      <c r="B63" s="98">
        <v>2</v>
      </c>
      <c r="C63" s="125"/>
      <c r="D63" s="125"/>
    </row>
    <row r="64" spans="1:4" s="10" customFormat="1" ht="15.75" hidden="1">
      <c r="A64" s="85" t="s">
        <v>155</v>
      </c>
      <c r="B64" s="98">
        <v>2</v>
      </c>
      <c r="C64" s="125"/>
      <c r="D64" s="125"/>
    </row>
    <row r="65" spans="1:4" s="10" customFormat="1" ht="15.75" hidden="1">
      <c r="A65" s="107" t="s">
        <v>157</v>
      </c>
      <c r="B65" s="98"/>
      <c r="C65" s="125">
        <f>SUM(C62:C64)</f>
        <v>0</v>
      </c>
      <c r="D65" s="125">
        <f>SUM(D62:D64)</f>
        <v>0</v>
      </c>
    </row>
    <row r="66" spans="1:4" s="10" customFormat="1" ht="15.75" customHeight="1" hidden="1">
      <c r="A66" s="85" t="s">
        <v>506</v>
      </c>
      <c r="B66" s="98">
        <v>2</v>
      </c>
      <c r="C66" s="125"/>
      <c r="D66" s="125"/>
    </row>
    <row r="67" spans="1:4" s="10" customFormat="1" ht="15" customHeight="1" hidden="1">
      <c r="A67" s="85" t="s">
        <v>507</v>
      </c>
      <c r="B67" s="98">
        <v>2</v>
      </c>
      <c r="C67" s="125"/>
      <c r="D67" s="125"/>
    </row>
    <row r="68" spans="1:4" s="10" customFormat="1" ht="15.75" hidden="1">
      <c r="A68" s="85"/>
      <c r="B68" s="98"/>
      <c r="C68" s="125"/>
      <c r="D68" s="125"/>
    </row>
    <row r="69" spans="1:4" s="10" customFormat="1" ht="15.75" hidden="1">
      <c r="A69" s="85"/>
      <c r="B69" s="98"/>
      <c r="C69" s="125"/>
      <c r="D69" s="125"/>
    </row>
    <row r="70" spans="1:4" s="10" customFormat="1" ht="15.75" hidden="1">
      <c r="A70" s="107" t="s">
        <v>158</v>
      </c>
      <c r="B70" s="98"/>
      <c r="C70" s="81">
        <f>SUM(C66:C69)</f>
        <v>0</v>
      </c>
      <c r="D70" s="81">
        <f>SUM(D66:D69)</f>
        <v>0</v>
      </c>
    </row>
    <row r="71" spans="1:4" s="10" customFormat="1" ht="15.75" hidden="1">
      <c r="A71" s="85" t="s">
        <v>129</v>
      </c>
      <c r="B71" s="17">
        <v>2</v>
      </c>
      <c r="C71" s="125"/>
      <c r="D71" s="125"/>
    </row>
    <row r="72" spans="1:4" s="10" customFormat="1" ht="15.75">
      <c r="A72" s="85" t="s">
        <v>515</v>
      </c>
      <c r="B72" s="100">
        <v>2</v>
      </c>
      <c r="C72" s="81">
        <v>1486</v>
      </c>
      <c r="D72" s="81">
        <v>1486</v>
      </c>
    </row>
    <row r="73" spans="1:4" s="10" customFormat="1" ht="15.75">
      <c r="A73" s="85" t="s">
        <v>516</v>
      </c>
      <c r="B73" s="100">
        <v>2</v>
      </c>
      <c r="C73" s="81">
        <v>4798</v>
      </c>
      <c r="D73" s="81">
        <v>4798</v>
      </c>
    </row>
    <row r="74" spans="1:4" s="10" customFormat="1" ht="15.75">
      <c r="A74" s="85" t="s">
        <v>517</v>
      </c>
      <c r="B74" s="100">
        <v>2</v>
      </c>
      <c r="C74" s="81">
        <v>35364</v>
      </c>
      <c r="D74" s="81">
        <v>35364</v>
      </c>
    </row>
    <row r="75" spans="1:4" s="10" customFormat="1" ht="15.75" hidden="1">
      <c r="A75" s="85" t="s">
        <v>118</v>
      </c>
      <c r="B75" s="17"/>
      <c r="C75" s="81"/>
      <c r="D75" s="81"/>
    </row>
    <row r="76" spans="1:4" s="10" customFormat="1" ht="31.5">
      <c r="A76" s="85" t="s">
        <v>544</v>
      </c>
      <c r="B76" s="17">
        <v>2</v>
      </c>
      <c r="C76" s="81">
        <v>0</v>
      </c>
      <c r="D76" s="81">
        <v>300000</v>
      </c>
    </row>
    <row r="77" spans="1:4" s="10" customFormat="1" ht="31.5">
      <c r="A77" s="107" t="s">
        <v>159</v>
      </c>
      <c r="B77" s="17"/>
      <c r="C77" s="81">
        <f>SUM(C71:C76)</f>
        <v>41648</v>
      </c>
      <c r="D77" s="81">
        <f>SUM(D71:D76)</f>
        <v>341648</v>
      </c>
    </row>
    <row r="78" spans="1:4" s="10" customFormat="1" ht="15.75" hidden="1">
      <c r="A78" s="85" t="s">
        <v>452</v>
      </c>
      <c r="B78" s="100">
        <v>2</v>
      </c>
      <c r="C78" s="125"/>
      <c r="D78" s="125"/>
    </row>
    <row r="79" spans="1:4" s="10" customFormat="1" ht="15.75" hidden="1">
      <c r="A79" s="85" t="s">
        <v>454</v>
      </c>
      <c r="B79" s="100">
        <v>2</v>
      </c>
      <c r="C79" s="125"/>
      <c r="D79" s="125"/>
    </row>
    <row r="80" spans="1:4" s="10" customFormat="1" ht="15.75" hidden="1">
      <c r="A80" s="85" t="s">
        <v>455</v>
      </c>
      <c r="B80" s="100">
        <v>2</v>
      </c>
      <c r="C80" s="125"/>
      <c r="D80" s="125"/>
    </row>
    <row r="81" spans="1:4" s="10" customFormat="1" ht="15.75" hidden="1">
      <c r="A81" s="85" t="s">
        <v>456</v>
      </c>
      <c r="B81" s="100">
        <v>2</v>
      </c>
      <c r="C81" s="125"/>
      <c r="D81" s="125"/>
    </row>
    <row r="82" spans="1:4" s="10" customFormat="1" ht="15.75" hidden="1">
      <c r="A82" s="85" t="s">
        <v>457</v>
      </c>
      <c r="B82" s="17">
        <v>2</v>
      </c>
      <c r="C82" s="125"/>
      <c r="D82" s="125"/>
    </row>
    <row r="83" spans="1:4" s="10" customFormat="1" ht="15.75" hidden="1">
      <c r="A83" s="85" t="s">
        <v>458</v>
      </c>
      <c r="B83" s="17">
        <v>2</v>
      </c>
      <c r="C83" s="125"/>
      <c r="D83" s="125"/>
    </row>
    <row r="84" spans="1:4" s="10" customFormat="1" ht="15.75" hidden="1">
      <c r="A84" s="85" t="s">
        <v>118</v>
      </c>
      <c r="B84" s="17"/>
      <c r="C84" s="125"/>
      <c r="D84" s="125"/>
    </row>
    <row r="85" spans="1:4" s="10" customFormat="1" ht="15.75" hidden="1">
      <c r="A85" s="85" t="s">
        <v>118</v>
      </c>
      <c r="B85" s="17"/>
      <c r="C85" s="125"/>
      <c r="D85" s="125"/>
    </row>
    <row r="86" spans="1:4" s="10" customFormat="1" ht="15.75" hidden="1">
      <c r="A86" s="107" t="s">
        <v>296</v>
      </c>
      <c r="B86" s="17"/>
      <c r="C86" s="81">
        <f>SUM(C78:C85)</f>
        <v>0</v>
      </c>
      <c r="D86" s="81">
        <f>SUM(D78:D85)</f>
        <v>0</v>
      </c>
    </row>
    <row r="87" spans="1:4" s="10" customFormat="1" ht="15.75" hidden="1">
      <c r="A87" s="61"/>
      <c r="B87" s="17"/>
      <c r="C87" s="125"/>
      <c r="D87" s="125"/>
    </row>
    <row r="88" spans="1:4" s="10" customFormat="1" ht="15.75" hidden="1">
      <c r="A88" s="61"/>
      <c r="B88" s="17"/>
      <c r="C88" s="125"/>
      <c r="D88" s="125"/>
    </row>
    <row r="89" spans="1:4" s="10" customFormat="1" ht="31.5">
      <c r="A89" s="108" t="s">
        <v>297</v>
      </c>
      <c r="B89" s="17"/>
      <c r="C89" s="81">
        <f>C61+C65+C70+C77+C86</f>
        <v>41648</v>
      </c>
      <c r="D89" s="81">
        <f>D61+D65+D70+D77+D86</f>
        <v>341648</v>
      </c>
    </row>
    <row r="90" spans="1:4" s="10" customFormat="1" ht="31.5">
      <c r="A90" s="40" t="s">
        <v>267</v>
      </c>
      <c r="B90" s="100"/>
      <c r="C90" s="82">
        <f>SUM(C91:C91:C93)</f>
        <v>13744899</v>
      </c>
      <c r="D90" s="82">
        <f>SUM(D91:D91:D93)</f>
        <v>14133799</v>
      </c>
    </row>
    <row r="91" spans="1:4" s="10" customFormat="1" ht="15.75">
      <c r="A91" s="85" t="s">
        <v>387</v>
      </c>
      <c r="B91" s="98">
        <v>1</v>
      </c>
      <c r="C91" s="81">
        <f>SUMIF($B$6:$B$90,"1",C$6:C$90)</f>
        <v>0</v>
      </c>
      <c r="D91" s="81">
        <f>SUMIF($B$6:$B$90,"1",D$6:D$90)</f>
        <v>0</v>
      </c>
    </row>
    <row r="92" spans="1:4" s="10" customFormat="1" ht="15.75">
      <c r="A92" s="85" t="s">
        <v>232</v>
      </c>
      <c r="B92" s="98">
        <v>2</v>
      </c>
      <c r="C92" s="81">
        <f>SUMIF($B$6:$B$90,"2",C$6:C$90)</f>
        <v>13744899</v>
      </c>
      <c r="D92" s="81">
        <f>SUMIF($B$6:$B$90,"2",D$6:D$90)</f>
        <v>14133799</v>
      </c>
    </row>
    <row r="93" spans="1:4" s="10" customFormat="1" ht="15.75">
      <c r="A93" s="85" t="s">
        <v>124</v>
      </c>
      <c r="B93" s="98">
        <v>3</v>
      </c>
      <c r="C93" s="81">
        <f>SUMIF($B$6:$B$90,"3",C$6:C$90)</f>
        <v>0</v>
      </c>
      <c r="D93" s="81">
        <f>SUMIF($B$6:$B$90,"3",D$6:D$90)</f>
        <v>0</v>
      </c>
    </row>
    <row r="94" spans="1:4" s="10" customFormat="1" ht="31.5">
      <c r="A94" s="65" t="s">
        <v>298</v>
      </c>
      <c r="B94" s="17"/>
      <c r="C94" s="81"/>
      <c r="D94" s="81"/>
    </row>
    <row r="95" spans="1:4" s="10" customFormat="1" ht="15.75" hidden="1">
      <c r="A95" s="85" t="s">
        <v>156</v>
      </c>
      <c r="B95" s="17">
        <v>2</v>
      </c>
      <c r="C95" s="81"/>
      <c r="D95" s="81"/>
    </row>
    <row r="96" spans="1:4" s="10" customFormat="1" ht="15.75" hidden="1">
      <c r="A96" s="85" t="s">
        <v>300</v>
      </c>
      <c r="B96" s="17">
        <v>2</v>
      </c>
      <c r="C96" s="81"/>
      <c r="D96" s="81"/>
    </row>
    <row r="97" spans="1:4" s="10" customFormat="1" ht="31.5" hidden="1">
      <c r="A97" s="85" t="s">
        <v>301</v>
      </c>
      <c r="B97" s="17">
        <v>2</v>
      </c>
      <c r="C97" s="81"/>
      <c r="D97" s="81"/>
    </row>
    <row r="98" spans="1:4" s="10" customFormat="1" ht="31.5" hidden="1">
      <c r="A98" s="85" t="s">
        <v>302</v>
      </c>
      <c r="B98" s="17">
        <v>2</v>
      </c>
      <c r="C98" s="81"/>
      <c r="D98" s="81"/>
    </row>
    <row r="99" spans="1:4" s="10" customFormat="1" ht="31.5" hidden="1">
      <c r="A99" s="85" t="s">
        <v>303</v>
      </c>
      <c r="B99" s="17">
        <v>2</v>
      </c>
      <c r="C99" s="81"/>
      <c r="D99" s="81"/>
    </row>
    <row r="100" spans="1:4" s="10" customFormat="1" ht="31.5" hidden="1">
      <c r="A100" s="85" t="s">
        <v>304</v>
      </c>
      <c r="B100" s="17">
        <v>2</v>
      </c>
      <c r="C100" s="81"/>
      <c r="D100" s="81"/>
    </row>
    <row r="101" spans="1:4" s="10" customFormat="1" ht="15.75" hidden="1">
      <c r="A101" s="107" t="s">
        <v>305</v>
      </c>
      <c r="B101" s="17"/>
      <c r="C101" s="81">
        <f>SUM(C95:C100)</f>
        <v>0</v>
      </c>
      <c r="D101" s="81">
        <f>SUM(D95:D100)</f>
        <v>0</v>
      </c>
    </row>
    <row r="102" spans="1:4" s="10" customFormat="1" ht="15.75" hidden="1">
      <c r="A102" s="85"/>
      <c r="B102" s="17"/>
      <c r="C102" s="81"/>
      <c r="D102" s="81"/>
    </row>
    <row r="103" spans="1:4" s="10" customFormat="1" ht="15.75" hidden="1">
      <c r="A103" s="85"/>
      <c r="B103" s="17"/>
      <c r="C103" s="81"/>
      <c r="D103" s="81"/>
    </row>
    <row r="104" spans="1:4" s="10" customFormat="1" ht="15.75" hidden="1">
      <c r="A104" s="107" t="s">
        <v>306</v>
      </c>
      <c r="B104" s="17"/>
      <c r="C104" s="81">
        <f>SUM(C102:C103)</f>
        <v>0</v>
      </c>
      <c r="D104" s="81">
        <f>SUM(D102:D103)</f>
        <v>0</v>
      </c>
    </row>
    <row r="105" spans="1:4" s="10" customFormat="1" ht="15.75" hidden="1">
      <c r="A105" s="108" t="s">
        <v>307</v>
      </c>
      <c r="B105" s="17"/>
      <c r="C105" s="81">
        <f>C101+C104</f>
        <v>0</v>
      </c>
      <c r="D105" s="81">
        <f>D101+D104</f>
        <v>0</v>
      </c>
    </row>
    <row r="106" spans="1:4" s="10" customFormat="1" ht="15.75" hidden="1">
      <c r="A106" s="61"/>
      <c r="B106" s="17"/>
      <c r="C106" s="81"/>
      <c r="D106" s="81"/>
    </row>
    <row r="107" spans="1:4" s="10" customFormat="1" ht="31.5" hidden="1">
      <c r="A107" s="61" t="s">
        <v>308</v>
      </c>
      <c r="B107" s="17"/>
      <c r="C107" s="81"/>
      <c r="D107" s="81"/>
    </row>
    <row r="108" spans="1:4" s="10" customFormat="1" ht="15.75" hidden="1">
      <c r="A108" s="61"/>
      <c r="B108" s="17"/>
      <c r="C108" s="81"/>
      <c r="D108" s="81"/>
    </row>
    <row r="109" spans="1:4" s="10" customFormat="1" ht="31.5" hidden="1">
      <c r="A109" s="61" t="s">
        <v>309</v>
      </c>
      <c r="B109" s="17"/>
      <c r="C109" s="81"/>
      <c r="D109" s="81"/>
    </row>
    <row r="110" spans="1:4" s="10" customFormat="1" ht="15.75" hidden="1">
      <c r="A110" s="61"/>
      <c r="B110" s="17"/>
      <c r="C110" s="81"/>
      <c r="D110" s="81"/>
    </row>
    <row r="111" spans="1:4" s="10" customFormat="1" ht="31.5" hidden="1">
      <c r="A111" s="61" t="s">
        <v>310</v>
      </c>
      <c r="B111" s="17"/>
      <c r="C111" s="81"/>
      <c r="D111" s="81"/>
    </row>
    <row r="112" spans="1:4" s="10" customFormat="1" ht="31.5" hidden="1">
      <c r="A112" s="85" t="s">
        <v>471</v>
      </c>
      <c r="B112" s="17">
        <v>2</v>
      </c>
      <c r="C112" s="81"/>
      <c r="D112" s="81"/>
    </row>
    <row r="113" spans="1:4" s="10" customFormat="1" ht="15.75" hidden="1">
      <c r="A113" s="107" t="s">
        <v>472</v>
      </c>
      <c r="B113" s="17"/>
      <c r="C113" s="81">
        <f>SUM(C111:C112)</f>
        <v>0</v>
      </c>
      <c r="D113" s="81">
        <f>SUM(D111:D112)</f>
        <v>0</v>
      </c>
    </row>
    <row r="114" spans="1:4" s="10" customFormat="1" ht="15.75">
      <c r="A114" s="85" t="s">
        <v>610</v>
      </c>
      <c r="B114" s="17">
        <v>2</v>
      </c>
      <c r="C114" s="81">
        <v>0</v>
      </c>
      <c r="D114" s="81">
        <v>4114800</v>
      </c>
    </row>
    <row r="115" spans="1:4" s="10" customFormat="1" ht="31.5">
      <c r="A115" s="107" t="s">
        <v>488</v>
      </c>
      <c r="B115" s="17"/>
      <c r="C115" s="81">
        <f>SUM(C114)</f>
        <v>0</v>
      </c>
      <c r="D115" s="81">
        <f>SUM(D114)</f>
        <v>4114800</v>
      </c>
    </row>
    <row r="116" spans="1:4" s="10" customFormat="1" ht="15.75" hidden="1">
      <c r="A116" s="107"/>
      <c r="B116" s="17"/>
      <c r="C116" s="81"/>
      <c r="D116" s="81"/>
    </row>
    <row r="117" spans="1:4" s="10" customFormat="1" ht="15.75" hidden="1">
      <c r="A117" s="85" t="s">
        <v>501</v>
      </c>
      <c r="B117" s="17">
        <v>2</v>
      </c>
      <c r="C117" s="81"/>
      <c r="D117" s="81"/>
    </row>
    <row r="118" spans="1:4" s="10" customFormat="1" ht="15.75" hidden="1">
      <c r="A118" s="107" t="s">
        <v>158</v>
      </c>
      <c r="B118" s="17"/>
      <c r="C118" s="81">
        <f>SUM(C116:C117)</f>
        <v>0</v>
      </c>
      <c r="D118" s="81">
        <f>SUM(D116:D117)</f>
        <v>0</v>
      </c>
    </row>
    <row r="119" spans="1:4" s="10" customFormat="1" ht="15.75" hidden="1">
      <c r="A119" s="107"/>
      <c r="B119" s="17"/>
      <c r="C119" s="81"/>
      <c r="D119" s="81"/>
    </row>
    <row r="120" spans="1:4" s="10" customFormat="1" ht="15.75" hidden="1">
      <c r="A120" s="121"/>
      <c r="B120" s="17"/>
      <c r="C120" s="81"/>
      <c r="D120" s="81"/>
    </row>
    <row r="121" spans="1:4" s="10" customFormat="1" ht="15.75" hidden="1">
      <c r="A121" s="121"/>
      <c r="B121" s="17"/>
      <c r="C121" s="81"/>
      <c r="D121" s="81"/>
    </row>
    <row r="122" spans="1:4" s="10" customFormat="1" ht="15.75" hidden="1">
      <c r="A122" s="107" t="s">
        <v>159</v>
      </c>
      <c r="B122" s="17"/>
      <c r="C122" s="81">
        <f>SUM(C120:C121)</f>
        <v>0</v>
      </c>
      <c r="D122" s="81">
        <f>SUM(D120:D121)</f>
        <v>0</v>
      </c>
    </row>
    <row r="123" spans="1:4" s="10" customFormat="1" ht="31.5">
      <c r="A123" s="61" t="s">
        <v>311</v>
      </c>
      <c r="B123" s="17"/>
      <c r="C123" s="81">
        <f>C113+C122+C115+C118</f>
        <v>0</v>
      </c>
      <c r="D123" s="81">
        <f>D113+D122+D115+D118</f>
        <v>4114800</v>
      </c>
    </row>
    <row r="124" spans="1:4" s="10" customFormat="1" ht="31.5">
      <c r="A124" s="40" t="s">
        <v>298</v>
      </c>
      <c r="B124" s="100"/>
      <c r="C124" s="82">
        <f>SUM(C125:C125:C127)</f>
        <v>0</v>
      </c>
      <c r="D124" s="82">
        <f>SUM(D125:D125:D127)</f>
        <v>4114800</v>
      </c>
    </row>
    <row r="125" spans="1:4" s="10" customFormat="1" ht="15.75">
      <c r="A125" s="85" t="s">
        <v>387</v>
      </c>
      <c r="B125" s="98">
        <v>1</v>
      </c>
      <c r="C125" s="81">
        <f>SUMIF($B$94:$B$124,"1",C$94:C$124)</f>
        <v>0</v>
      </c>
      <c r="D125" s="81">
        <f>SUMIF($B$94:$B$124,"1",D$94:D$124)</f>
        <v>0</v>
      </c>
    </row>
    <row r="126" spans="1:4" s="10" customFormat="1" ht="15.75">
      <c r="A126" s="85" t="s">
        <v>232</v>
      </c>
      <c r="B126" s="98">
        <v>2</v>
      </c>
      <c r="C126" s="81">
        <f>SUMIF($B$94:$B$124,"2",C$94:C$124)</f>
        <v>0</v>
      </c>
      <c r="D126" s="81">
        <f>SUMIF($B$94:$B$124,"2",D$94:D$124)</f>
        <v>4114800</v>
      </c>
    </row>
    <row r="127" spans="1:4" s="10" customFormat="1" ht="15.75">
      <c r="A127" s="85" t="s">
        <v>124</v>
      </c>
      <c r="B127" s="98">
        <v>3</v>
      </c>
      <c r="C127" s="81">
        <f>SUMIF($B$94:$B$124,"3",C$94:C$124)</f>
        <v>0</v>
      </c>
      <c r="D127" s="81">
        <f>SUMIF($B$94:$B$124,"3",D$94:D$124)</f>
        <v>0</v>
      </c>
    </row>
    <row r="128" spans="1:4" s="10" customFormat="1" ht="15.75">
      <c r="A128" s="65" t="s">
        <v>313</v>
      </c>
      <c r="B128" s="17"/>
      <c r="C128" s="130"/>
      <c r="D128" s="130"/>
    </row>
    <row r="129" spans="1:4" s="10" customFormat="1" ht="31.5" hidden="1">
      <c r="A129" s="85" t="s">
        <v>315</v>
      </c>
      <c r="B129" s="17">
        <v>2</v>
      </c>
      <c r="C129" s="125"/>
      <c r="D129" s="125"/>
    </row>
    <row r="130" spans="1:4" s="10" customFormat="1" ht="15.75" hidden="1">
      <c r="A130" s="108" t="s">
        <v>314</v>
      </c>
      <c r="B130" s="17"/>
      <c r="C130" s="125">
        <f>SUM(C129)</f>
        <v>0</v>
      </c>
      <c r="D130" s="125">
        <f>SUM(D129)</f>
        <v>0</v>
      </c>
    </row>
    <row r="131" spans="1:4" s="10" customFormat="1" ht="15.75" hidden="1">
      <c r="A131" s="85" t="s">
        <v>116</v>
      </c>
      <c r="B131" s="17">
        <v>3</v>
      </c>
      <c r="C131" s="125"/>
      <c r="D131" s="125"/>
    </row>
    <row r="132" spans="1:4" s="10" customFormat="1" ht="15.75">
      <c r="A132" s="85" t="s">
        <v>115</v>
      </c>
      <c r="B132" s="17">
        <v>3</v>
      </c>
      <c r="C132" s="81">
        <v>992000</v>
      </c>
      <c r="D132" s="81">
        <v>992000</v>
      </c>
    </row>
    <row r="133" spans="1:4" s="10" customFormat="1" ht="15.75">
      <c r="A133" s="108" t="s">
        <v>316</v>
      </c>
      <c r="B133" s="17"/>
      <c r="C133" s="81">
        <f>SUM(C131:C132)</f>
        <v>992000</v>
      </c>
      <c r="D133" s="81">
        <f>SUM(D131:D132)</f>
        <v>992000</v>
      </c>
    </row>
    <row r="134" spans="1:4" s="10" customFormat="1" ht="31.5">
      <c r="A134" s="85" t="s">
        <v>317</v>
      </c>
      <c r="B134" s="17">
        <v>3</v>
      </c>
      <c r="C134" s="81">
        <v>165000</v>
      </c>
      <c r="D134" s="81">
        <v>165000</v>
      </c>
    </row>
    <row r="135" spans="1:4" s="10" customFormat="1" ht="31.5" hidden="1">
      <c r="A135" s="85" t="s">
        <v>318</v>
      </c>
      <c r="B135" s="17">
        <v>3</v>
      </c>
      <c r="C135" s="125"/>
      <c r="D135" s="125"/>
    </row>
    <row r="136" spans="1:4" s="10" customFormat="1" ht="15.75">
      <c r="A136" s="108" t="s">
        <v>319</v>
      </c>
      <c r="B136" s="17"/>
      <c r="C136" s="81">
        <f>SUM(C134:C135)</f>
        <v>165000</v>
      </c>
      <c r="D136" s="81">
        <f>SUM(D134:D135)</f>
        <v>165000</v>
      </c>
    </row>
    <row r="137" spans="1:4" s="10" customFormat="1" ht="31.5">
      <c r="A137" s="85" t="s">
        <v>320</v>
      </c>
      <c r="B137" s="17">
        <v>2</v>
      </c>
      <c r="C137" s="81">
        <v>186000</v>
      </c>
      <c r="D137" s="81">
        <v>186000</v>
      </c>
    </row>
    <row r="138" spans="1:4" s="10" customFormat="1" ht="15.75" hidden="1">
      <c r="A138" s="85" t="s">
        <v>321</v>
      </c>
      <c r="B138" s="17">
        <v>2</v>
      </c>
      <c r="C138" s="125"/>
      <c r="D138" s="125"/>
    </row>
    <row r="139" spans="1:4" s="10" customFormat="1" ht="15.75">
      <c r="A139" s="61" t="s">
        <v>322</v>
      </c>
      <c r="B139" s="17"/>
      <c r="C139" s="81">
        <f>SUM(C137:C138)</f>
        <v>186000</v>
      </c>
      <c r="D139" s="81">
        <f>SUM(D137:D138)</f>
        <v>186000</v>
      </c>
    </row>
    <row r="140" spans="1:4" s="10" customFormat="1" ht="15.75" hidden="1">
      <c r="A140" s="85" t="s">
        <v>323</v>
      </c>
      <c r="B140" s="17">
        <v>3</v>
      </c>
      <c r="C140" s="125"/>
      <c r="D140" s="125"/>
    </row>
    <row r="141" spans="1:4" s="10" customFormat="1" ht="15.75" hidden="1">
      <c r="A141" s="85" t="s">
        <v>324</v>
      </c>
      <c r="B141" s="17">
        <v>2</v>
      </c>
      <c r="C141" s="125"/>
      <c r="D141" s="125"/>
    </row>
    <row r="142" spans="1:4" s="10" customFormat="1" ht="15.75" hidden="1">
      <c r="A142" s="108" t="s">
        <v>325</v>
      </c>
      <c r="B142" s="17"/>
      <c r="C142" s="125">
        <f>SUM(C140:C141)</f>
        <v>0</v>
      </c>
      <c r="D142" s="125">
        <f>SUM(D140:D141)</f>
        <v>0</v>
      </c>
    </row>
    <row r="143" spans="1:4" s="10" customFormat="1" ht="15.75" hidden="1">
      <c r="A143" s="85" t="s">
        <v>326</v>
      </c>
      <c r="B143" s="17">
        <v>2</v>
      </c>
      <c r="C143" s="125"/>
      <c r="D143" s="125"/>
    </row>
    <row r="144" spans="1:4" s="10" customFormat="1" ht="15.75" hidden="1">
      <c r="A144" s="85" t="s">
        <v>327</v>
      </c>
      <c r="B144" s="17">
        <v>2</v>
      </c>
      <c r="C144" s="125"/>
      <c r="D144" s="125"/>
    </row>
    <row r="145" spans="1:4" s="10" customFormat="1" ht="15.75" hidden="1">
      <c r="A145" s="85" t="s">
        <v>146</v>
      </c>
      <c r="B145" s="17">
        <v>2</v>
      </c>
      <c r="C145" s="125"/>
      <c r="D145" s="125"/>
    </row>
    <row r="146" spans="1:4" s="10" customFormat="1" ht="15.75" hidden="1">
      <c r="A146" s="85" t="s">
        <v>147</v>
      </c>
      <c r="B146" s="17">
        <v>2</v>
      </c>
      <c r="C146" s="125"/>
      <c r="D146" s="125"/>
    </row>
    <row r="147" spans="1:4" s="10" customFormat="1" ht="15.75" hidden="1">
      <c r="A147" s="85" t="s">
        <v>148</v>
      </c>
      <c r="B147" s="17">
        <v>2</v>
      </c>
      <c r="C147" s="125"/>
      <c r="D147" s="125"/>
    </row>
    <row r="148" spans="1:4" s="10" customFormat="1" ht="47.25" hidden="1">
      <c r="A148" s="85" t="s">
        <v>328</v>
      </c>
      <c r="B148" s="17">
        <v>2</v>
      </c>
      <c r="C148" s="125"/>
      <c r="D148" s="125"/>
    </row>
    <row r="149" spans="1:4" s="10" customFormat="1" ht="15.75" hidden="1">
      <c r="A149" s="85" t="s">
        <v>329</v>
      </c>
      <c r="B149" s="17">
        <v>2</v>
      </c>
      <c r="C149" s="125"/>
      <c r="D149" s="125"/>
    </row>
    <row r="150" spans="1:4" s="10" customFormat="1" ht="15.75">
      <c r="A150" s="85" t="s">
        <v>330</v>
      </c>
      <c r="B150" s="17">
        <v>2</v>
      </c>
      <c r="C150" s="81">
        <v>20000</v>
      </c>
      <c r="D150" s="81">
        <v>20000</v>
      </c>
    </row>
    <row r="151" spans="1:4" s="10" customFormat="1" ht="31.5">
      <c r="A151" s="107" t="s">
        <v>331</v>
      </c>
      <c r="B151" s="17"/>
      <c r="C151" s="81">
        <f>SUM(C150)</f>
        <v>20000</v>
      </c>
      <c r="D151" s="81">
        <f>SUM(D150)</f>
        <v>20000</v>
      </c>
    </row>
    <row r="152" spans="1:4" s="10" customFormat="1" ht="15.75">
      <c r="A152" s="108" t="s">
        <v>332</v>
      </c>
      <c r="B152" s="17"/>
      <c r="C152" s="81">
        <f>SUM(C143:C149)+C151</f>
        <v>20000</v>
      </c>
      <c r="D152" s="81">
        <f>SUM(D143:D149)+D151</f>
        <v>20000</v>
      </c>
    </row>
    <row r="153" spans="1:4" s="10" customFormat="1" ht="15.75">
      <c r="A153" s="40" t="s">
        <v>313</v>
      </c>
      <c r="B153" s="100"/>
      <c r="C153" s="82">
        <f>SUM(C154:C154:C156)</f>
        <v>1363000</v>
      </c>
      <c r="D153" s="82">
        <f>SUM(D154:D154:D156)</f>
        <v>1363000</v>
      </c>
    </row>
    <row r="154" spans="1:4" s="10" customFormat="1" ht="15.75">
      <c r="A154" s="85" t="s">
        <v>387</v>
      </c>
      <c r="B154" s="98">
        <v>1</v>
      </c>
      <c r="C154" s="81">
        <f>SUMIF($B$128:$B$153,"1",C$128:C$153)</f>
        <v>0</v>
      </c>
      <c r="D154" s="81">
        <f>SUMIF($B$128:$B$153,"1",D$128:D$153)</f>
        <v>0</v>
      </c>
    </row>
    <row r="155" spans="1:4" s="10" customFormat="1" ht="15.75">
      <c r="A155" s="85" t="s">
        <v>232</v>
      </c>
      <c r="B155" s="98">
        <v>2</v>
      </c>
      <c r="C155" s="81">
        <f>SUMIF($B$128:$B$153,"2",C$128:C$153)</f>
        <v>206000</v>
      </c>
      <c r="D155" s="81">
        <f>SUMIF($B$128:$B$153,"2",D$128:D$153)</f>
        <v>206000</v>
      </c>
    </row>
    <row r="156" spans="1:4" s="10" customFormat="1" ht="15.75">
      <c r="A156" s="85" t="s">
        <v>124</v>
      </c>
      <c r="B156" s="98">
        <v>3</v>
      </c>
      <c r="C156" s="81">
        <f>SUMIF($B$128:$B$153,"3",C$128:C$153)</f>
        <v>1157000</v>
      </c>
      <c r="D156" s="81">
        <f>SUMIF($B$128:$B$153,"3",D$128:D$153)</f>
        <v>1157000</v>
      </c>
    </row>
    <row r="157" spans="1:4" s="10" customFormat="1" ht="15.75">
      <c r="A157" s="65" t="s">
        <v>337</v>
      </c>
      <c r="B157" s="17"/>
      <c r="C157" s="130"/>
      <c r="D157" s="130"/>
    </row>
    <row r="158" spans="1:4" s="10" customFormat="1" ht="15.75" hidden="1">
      <c r="A158" s="85"/>
      <c r="B158" s="17"/>
      <c r="C158" s="125"/>
      <c r="D158" s="125"/>
    </row>
    <row r="159" spans="1:4" s="10" customFormat="1" ht="15.75" hidden="1">
      <c r="A159" s="85" t="s">
        <v>118</v>
      </c>
      <c r="B159" s="17"/>
      <c r="C159" s="125"/>
      <c r="D159" s="125"/>
    </row>
    <row r="160" spans="1:4" s="10" customFormat="1" ht="15.75" hidden="1">
      <c r="A160" s="107" t="s">
        <v>333</v>
      </c>
      <c r="B160" s="17"/>
      <c r="C160" s="125">
        <f>SUM(C158:C159)</f>
        <v>0</v>
      </c>
      <c r="D160" s="125">
        <f>SUM(D158:D159)</f>
        <v>0</v>
      </c>
    </row>
    <row r="161" spans="1:4" s="10" customFormat="1" ht="31.5">
      <c r="A161" s="85" t="s">
        <v>334</v>
      </c>
      <c r="B161" s="17"/>
      <c r="C161" s="81">
        <f>SUM(C162:C166)</f>
        <v>10000</v>
      </c>
      <c r="D161" s="81">
        <f>SUM(D162:D166)</f>
        <v>55000</v>
      </c>
    </row>
    <row r="162" spans="1:4" s="10" customFormat="1" ht="15.75">
      <c r="A162" s="120" t="s">
        <v>440</v>
      </c>
      <c r="B162" s="17">
        <v>2</v>
      </c>
      <c r="C162" s="81">
        <v>10000</v>
      </c>
      <c r="D162" s="81">
        <v>10000</v>
      </c>
    </row>
    <row r="163" spans="1:4" s="10" customFormat="1" ht="15.75" hidden="1">
      <c r="A163" s="120" t="s">
        <v>494</v>
      </c>
      <c r="B163" s="17">
        <v>2</v>
      </c>
      <c r="C163" s="125"/>
      <c r="D163" s="125"/>
    </row>
    <row r="164" spans="1:4" s="10" customFormat="1" ht="15.75" hidden="1">
      <c r="A164" s="120" t="s">
        <v>490</v>
      </c>
      <c r="B164" s="17">
        <v>2</v>
      </c>
      <c r="C164" s="125"/>
      <c r="D164" s="125"/>
    </row>
    <row r="165" spans="1:4" s="10" customFormat="1" ht="15.75" hidden="1">
      <c r="A165" s="120" t="s">
        <v>491</v>
      </c>
      <c r="B165" s="17">
        <v>2</v>
      </c>
      <c r="C165" s="125"/>
      <c r="D165" s="125"/>
    </row>
    <row r="166" spans="1:4" s="10" customFormat="1" ht="15.75">
      <c r="A166" s="120" t="s">
        <v>492</v>
      </c>
      <c r="B166" s="17">
        <v>2</v>
      </c>
      <c r="C166" s="81">
        <v>0</v>
      </c>
      <c r="D166" s="81">
        <v>45000</v>
      </c>
    </row>
    <row r="167" spans="1:4" s="10" customFormat="1" ht="31.5" hidden="1">
      <c r="A167" s="85" t="s">
        <v>335</v>
      </c>
      <c r="B167" s="17">
        <v>2</v>
      </c>
      <c r="C167" s="125"/>
      <c r="D167" s="125"/>
    </row>
    <row r="168" spans="1:4" s="10" customFormat="1" ht="15.75" hidden="1">
      <c r="A168" s="85" t="s">
        <v>489</v>
      </c>
      <c r="B168" s="17"/>
      <c r="C168" s="125"/>
      <c r="D168" s="125"/>
    </row>
    <row r="169" spans="1:4" s="10" customFormat="1" ht="15.75">
      <c r="A169" s="108" t="s">
        <v>336</v>
      </c>
      <c r="B169" s="17"/>
      <c r="C169" s="81">
        <f>SUM(C162:C168)</f>
        <v>10000</v>
      </c>
      <c r="D169" s="81">
        <f>SUM(D162:D168)</f>
        <v>55000</v>
      </c>
    </row>
    <row r="170" spans="1:4" s="10" customFormat="1" ht="15.75" hidden="1">
      <c r="A170" s="85" t="s">
        <v>118</v>
      </c>
      <c r="B170" s="17"/>
      <c r="C170" s="125"/>
      <c r="D170" s="125"/>
    </row>
    <row r="171" spans="1:4" s="10" customFormat="1" ht="15.75" hidden="1">
      <c r="A171" s="85" t="s">
        <v>118</v>
      </c>
      <c r="B171" s="17"/>
      <c r="C171" s="125"/>
      <c r="D171" s="125"/>
    </row>
    <row r="172" spans="1:4" s="10" customFormat="1" ht="15.75" hidden="1">
      <c r="A172" s="107" t="s">
        <v>338</v>
      </c>
      <c r="B172" s="17"/>
      <c r="C172" s="125">
        <f>SUM(C170:C171)</f>
        <v>0</v>
      </c>
      <c r="D172" s="125">
        <f>SUM(D170:D171)</f>
        <v>0</v>
      </c>
    </row>
    <row r="173" spans="1:4" s="10" customFormat="1" ht="15.75" hidden="1">
      <c r="A173" s="85" t="s">
        <v>118</v>
      </c>
      <c r="B173" s="17"/>
      <c r="C173" s="125"/>
      <c r="D173" s="125"/>
    </row>
    <row r="174" spans="1:4" s="10" customFormat="1" ht="15.75" hidden="1">
      <c r="A174" s="85"/>
      <c r="B174" s="17"/>
      <c r="C174" s="125"/>
      <c r="D174" s="125"/>
    </row>
    <row r="175" spans="1:4" s="10" customFormat="1" ht="15.75" hidden="1">
      <c r="A175" s="107" t="s">
        <v>339</v>
      </c>
      <c r="B175" s="17"/>
      <c r="C175" s="125">
        <f>SUM(C173:C174)</f>
        <v>0</v>
      </c>
      <c r="D175" s="125">
        <f>SUM(D173:D174)</f>
        <v>0</v>
      </c>
    </row>
    <row r="176" spans="1:4" s="10" customFormat="1" ht="15.75" hidden="1">
      <c r="A176" s="61" t="s">
        <v>340</v>
      </c>
      <c r="B176" s="17"/>
      <c r="C176" s="125">
        <f>C172+C175</f>
        <v>0</v>
      </c>
      <c r="D176" s="125">
        <f>D172+D175</f>
        <v>0</v>
      </c>
    </row>
    <row r="177" spans="1:4" s="10" customFormat="1" ht="15.75" hidden="1">
      <c r="A177" s="85" t="s">
        <v>341</v>
      </c>
      <c r="B177" s="17">
        <v>2</v>
      </c>
      <c r="C177" s="125"/>
      <c r="D177" s="125"/>
    </row>
    <row r="178" spans="1:4" s="10" customFormat="1" ht="31.5">
      <c r="A178" s="85" t="s">
        <v>342</v>
      </c>
      <c r="B178" s="17">
        <v>2</v>
      </c>
      <c r="C178" s="81">
        <v>84000</v>
      </c>
      <c r="D178" s="81">
        <v>84000</v>
      </c>
    </row>
    <row r="179" spans="1:4" s="10" customFormat="1" ht="31.5" hidden="1">
      <c r="A179" s="85" t="s">
        <v>343</v>
      </c>
      <c r="B179" s="17">
        <v>2</v>
      </c>
      <c r="C179" s="125"/>
      <c r="D179" s="125"/>
    </row>
    <row r="180" spans="1:4" s="10" customFormat="1" ht="15.75" hidden="1">
      <c r="A180" s="85" t="s">
        <v>345</v>
      </c>
      <c r="B180" s="17">
        <v>2</v>
      </c>
      <c r="C180" s="125"/>
      <c r="D180" s="125"/>
    </row>
    <row r="181" spans="1:4" s="10" customFormat="1" ht="31.5" hidden="1">
      <c r="A181" s="85" t="s">
        <v>344</v>
      </c>
      <c r="B181" s="17">
        <v>2</v>
      </c>
      <c r="C181" s="125"/>
      <c r="D181" s="125"/>
    </row>
    <row r="182" spans="1:4" s="10" customFormat="1" ht="15.75" hidden="1">
      <c r="A182" s="85" t="s">
        <v>346</v>
      </c>
      <c r="B182" s="17">
        <v>2</v>
      </c>
      <c r="C182" s="125"/>
      <c r="D182" s="125"/>
    </row>
    <row r="183" spans="1:4" s="10" customFormat="1" ht="15.75" hidden="1">
      <c r="A183" s="85" t="s">
        <v>118</v>
      </c>
      <c r="B183" s="17">
        <v>2</v>
      </c>
      <c r="C183" s="125"/>
      <c r="D183" s="125"/>
    </row>
    <row r="184" spans="1:4" s="10" customFormat="1" ht="15.75" hidden="1">
      <c r="A184" s="85" t="s">
        <v>118</v>
      </c>
      <c r="B184" s="17">
        <v>2</v>
      </c>
      <c r="C184" s="125"/>
      <c r="D184" s="125"/>
    </row>
    <row r="185" spans="1:4" s="10" customFormat="1" ht="15.75" hidden="1">
      <c r="A185" s="85" t="s">
        <v>118</v>
      </c>
      <c r="B185" s="17">
        <v>2</v>
      </c>
      <c r="C185" s="125"/>
      <c r="D185" s="125"/>
    </row>
    <row r="186" spans="1:4" s="10" customFormat="1" ht="15.75" hidden="1">
      <c r="A186" s="85" t="s">
        <v>118</v>
      </c>
      <c r="B186" s="17">
        <v>2</v>
      </c>
      <c r="C186" s="125"/>
      <c r="D186" s="125"/>
    </row>
    <row r="187" spans="1:4" s="10" customFormat="1" ht="15.75" hidden="1">
      <c r="A187" s="107" t="s">
        <v>347</v>
      </c>
      <c r="B187" s="17"/>
      <c r="C187" s="125">
        <f>SUM(C183:C186)</f>
        <v>0</v>
      </c>
      <c r="D187" s="125">
        <f>SUM(D183:D186)</f>
        <v>0</v>
      </c>
    </row>
    <row r="188" spans="1:4" s="10" customFormat="1" ht="15.75">
      <c r="A188" s="61" t="s">
        <v>348</v>
      </c>
      <c r="B188" s="17"/>
      <c r="C188" s="81">
        <f>SUM(C177:C182)+C187</f>
        <v>84000</v>
      </c>
      <c r="D188" s="81">
        <f>SUM(D177:D182)+D187</f>
        <v>84000</v>
      </c>
    </row>
    <row r="189" spans="1:4" s="10" customFormat="1" ht="15.75">
      <c r="A189" s="85" t="s">
        <v>374</v>
      </c>
      <c r="B189" s="17">
        <v>2</v>
      </c>
      <c r="C189" s="81">
        <v>308310</v>
      </c>
      <c r="D189" s="81">
        <v>308310</v>
      </c>
    </row>
    <row r="190" spans="1:4" s="10" customFormat="1" ht="15.75" hidden="1">
      <c r="A190" s="85" t="s">
        <v>349</v>
      </c>
      <c r="B190" s="17">
        <v>2</v>
      </c>
      <c r="C190" s="125"/>
      <c r="D190" s="125"/>
    </row>
    <row r="191" spans="1:4" s="10" customFormat="1" ht="15.75" hidden="1">
      <c r="A191" s="85" t="s">
        <v>350</v>
      </c>
      <c r="B191" s="17">
        <v>2</v>
      </c>
      <c r="C191" s="125"/>
      <c r="D191" s="125"/>
    </row>
    <row r="192" spans="1:4" s="10" customFormat="1" ht="15.75">
      <c r="A192" s="108" t="s">
        <v>351</v>
      </c>
      <c r="B192" s="17"/>
      <c r="C192" s="81">
        <f>SUM(C189:C191)</f>
        <v>308310</v>
      </c>
      <c r="D192" s="81">
        <f>SUM(D189:D191)</f>
        <v>308310</v>
      </c>
    </row>
    <row r="193" spans="1:4" s="10" customFormat="1" ht="15.75" hidden="1">
      <c r="A193" s="61" t="s">
        <v>352</v>
      </c>
      <c r="B193" s="17"/>
      <c r="C193" s="125"/>
      <c r="D193" s="125"/>
    </row>
    <row r="194" spans="1:4" s="10" customFormat="1" ht="15.75" hidden="1">
      <c r="A194" s="61" t="s">
        <v>353</v>
      </c>
      <c r="B194" s="17"/>
      <c r="C194" s="125"/>
      <c r="D194" s="125"/>
    </row>
    <row r="195" spans="1:4" s="10" customFormat="1" ht="15.75" hidden="1">
      <c r="A195" s="85" t="s">
        <v>463</v>
      </c>
      <c r="B195" s="17">
        <v>2</v>
      </c>
      <c r="C195" s="125"/>
      <c r="D195" s="125"/>
    </row>
    <row r="196" spans="1:4" s="10" customFormat="1" ht="31.5">
      <c r="A196" s="85" t="s">
        <v>464</v>
      </c>
      <c r="B196" s="17">
        <v>2</v>
      </c>
      <c r="C196" s="81">
        <v>5000</v>
      </c>
      <c r="D196" s="81">
        <v>5000</v>
      </c>
    </row>
    <row r="197" spans="1:4" s="10" customFormat="1" ht="31.5">
      <c r="A197" s="61" t="s">
        <v>462</v>
      </c>
      <c r="B197" s="17"/>
      <c r="C197" s="81">
        <f>SUM(C195:C196)</f>
        <v>5000</v>
      </c>
      <c r="D197" s="81">
        <f>SUM(D195:D196)</f>
        <v>5000</v>
      </c>
    </row>
    <row r="198" spans="1:4" s="10" customFormat="1" ht="15.75" hidden="1">
      <c r="A198" s="85" t="s">
        <v>465</v>
      </c>
      <c r="B198" s="17">
        <v>2</v>
      </c>
      <c r="C198" s="125"/>
      <c r="D198" s="125"/>
    </row>
    <row r="199" spans="1:4" s="10" customFormat="1" ht="15.75" hidden="1">
      <c r="A199" s="85" t="s">
        <v>466</v>
      </c>
      <c r="B199" s="17">
        <v>2</v>
      </c>
      <c r="C199" s="125"/>
      <c r="D199" s="125"/>
    </row>
    <row r="200" spans="1:4" s="10" customFormat="1" ht="15.75" hidden="1">
      <c r="A200" s="61" t="s">
        <v>354</v>
      </c>
      <c r="B200" s="104"/>
      <c r="C200" s="125">
        <f>SUM(C198:C199)</f>
        <v>0</v>
      </c>
      <c r="D200" s="125">
        <f>SUM(D198:D199)</f>
        <v>0</v>
      </c>
    </row>
    <row r="201" spans="1:4" s="10" customFormat="1" ht="15.75" hidden="1">
      <c r="A201" s="85" t="s">
        <v>430</v>
      </c>
      <c r="B201" s="104">
        <v>2</v>
      </c>
      <c r="C201" s="125"/>
      <c r="D201" s="125"/>
    </row>
    <row r="202" spans="1:4" s="10" customFormat="1" ht="63" hidden="1">
      <c r="A202" s="85" t="s">
        <v>355</v>
      </c>
      <c r="B202" s="104"/>
      <c r="C202" s="125"/>
      <c r="D202" s="125"/>
    </row>
    <row r="203" spans="1:4" s="10" customFormat="1" ht="31.5" hidden="1">
      <c r="A203" s="85" t="s">
        <v>356</v>
      </c>
      <c r="B203" s="104">
        <v>2</v>
      </c>
      <c r="C203" s="125"/>
      <c r="D203" s="125"/>
    </row>
    <row r="204" spans="1:4" s="10" customFormat="1" ht="15.75">
      <c r="A204" s="85" t="s">
        <v>608</v>
      </c>
      <c r="B204" s="104">
        <v>2</v>
      </c>
      <c r="C204" s="81">
        <v>0</v>
      </c>
      <c r="D204" s="81">
        <v>33161</v>
      </c>
    </row>
    <row r="205" spans="1:4" s="10" customFormat="1" ht="15.75">
      <c r="A205" s="107" t="s">
        <v>615</v>
      </c>
      <c r="B205" s="104"/>
      <c r="C205" s="81">
        <f>SUM(C203:C204)</f>
        <v>0</v>
      </c>
      <c r="D205" s="81">
        <f>SUM(D203:D204)</f>
        <v>33161</v>
      </c>
    </row>
    <row r="206" spans="1:4" s="10" customFormat="1" ht="15.75" hidden="1">
      <c r="A206" s="85" t="s">
        <v>118</v>
      </c>
      <c r="B206" s="104"/>
      <c r="C206" s="125"/>
      <c r="D206" s="125"/>
    </row>
    <row r="207" spans="1:4" s="10" customFormat="1" ht="15.75" hidden="1">
      <c r="A207" s="85" t="s">
        <v>118</v>
      </c>
      <c r="B207" s="104"/>
      <c r="C207" s="125"/>
      <c r="D207" s="125"/>
    </row>
    <row r="208" spans="1:4" s="10" customFormat="1" ht="31.5" hidden="1">
      <c r="A208" s="107" t="s">
        <v>357</v>
      </c>
      <c r="B208" s="104"/>
      <c r="C208" s="81">
        <f>SUM(C206:C207)</f>
        <v>0</v>
      </c>
      <c r="D208" s="81">
        <f>SUM(D206:D207)</f>
        <v>0</v>
      </c>
    </row>
    <row r="209" spans="1:4" s="10" customFormat="1" ht="15.75">
      <c r="A209" s="61" t="s">
        <v>431</v>
      </c>
      <c r="B209" s="104"/>
      <c r="C209" s="81">
        <f>SUM(C202)+C205+C208</f>
        <v>0</v>
      </c>
      <c r="D209" s="81">
        <f>SUM(D202)+D205+D208</f>
        <v>33161</v>
      </c>
    </row>
    <row r="210" spans="1:4" s="10" customFormat="1" ht="15.75">
      <c r="A210" s="40" t="s">
        <v>337</v>
      </c>
      <c r="B210" s="100"/>
      <c r="C210" s="82">
        <f>SUM(C211:C211:C213)</f>
        <v>407310</v>
      </c>
      <c r="D210" s="82">
        <f>SUM(D211:D211:D213)</f>
        <v>485471</v>
      </c>
    </row>
    <row r="211" spans="1:4" s="10" customFormat="1" ht="15.75">
      <c r="A211" s="85" t="s">
        <v>387</v>
      </c>
      <c r="B211" s="98">
        <v>1</v>
      </c>
      <c r="C211" s="81">
        <f>SUMIF($B$157:$B$210,"1",C$157:C$210)</f>
        <v>0</v>
      </c>
      <c r="D211" s="81">
        <f>SUMIF($B$157:$B$210,"1",D$157:D$210)</f>
        <v>0</v>
      </c>
    </row>
    <row r="212" spans="1:4" s="10" customFormat="1" ht="15.75">
      <c r="A212" s="85" t="s">
        <v>232</v>
      </c>
      <c r="B212" s="98">
        <v>2</v>
      </c>
      <c r="C212" s="81">
        <f>SUMIF($B$157:$B$210,"2",C$157:C$210)</f>
        <v>407310</v>
      </c>
      <c r="D212" s="81">
        <f>SUMIF($B$157:$B$210,"2",D$157:D$210)</f>
        <v>485471</v>
      </c>
    </row>
    <row r="213" spans="1:4" s="10" customFormat="1" ht="15.75">
      <c r="A213" s="85" t="s">
        <v>124</v>
      </c>
      <c r="B213" s="98">
        <v>3</v>
      </c>
      <c r="C213" s="81">
        <f>SUMIF($B$157:$B$210,"3",C$157:C$210)</f>
        <v>0</v>
      </c>
      <c r="D213" s="81">
        <f>SUMIF($B$157:$B$210,"3",D$157:D$210)</f>
        <v>0</v>
      </c>
    </row>
    <row r="214" spans="1:4" s="10" customFormat="1" ht="15.75" hidden="1">
      <c r="A214" s="65" t="s">
        <v>358</v>
      </c>
      <c r="B214" s="17"/>
      <c r="C214" s="130"/>
      <c r="D214" s="130"/>
    </row>
    <row r="215" spans="1:4" s="10" customFormat="1" ht="15.75" hidden="1">
      <c r="A215" s="85" t="s">
        <v>117</v>
      </c>
      <c r="B215" s="104"/>
      <c r="C215" s="125"/>
      <c r="D215" s="125"/>
    </row>
    <row r="216" spans="1:4" s="10" customFormat="1" ht="15.75" hidden="1">
      <c r="A216" s="108" t="s">
        <v>359</v>
      </c>
      <c r="B216" s="104"/>
      <c r="C216" s="125">
        <f>SUM(C215)</f>
        <v>0</v>
      </c>
      <c r="D216" s="125">
        <f>SUM(D215)</f>
        <v>0</v>
      </c>
    </row>
    <row r="217" spans="1:4" s="10" customFormat="1" ht="15.75" hidden="1">
      <c r="A217" s="85" t="s">
        <v>360</v>
      </c>
      <c r="B217" s="104">
        <v>2</v>
      </c>
      <c r="C217" s="125"/>
      <c r="D217" s="125"/>
    </row>
    <row r="218" spans="1:4" s="10" customFormat="1" ht="15.75" hidden="1">
      <c r="A218" s="85" t="s">
        <v>118</v>
      </c>
      <c r="B218" s="104">
        <v>2</v>
      </c>
      <c r="C218" s="125"/>
      <c r="D218" s="125"/>
    </row>
    <row r="219" spans="1:4" s="10" customFormat="1" ht="15.75" hidden="1">
      <c r="A219" s="85" t="s">
        <v>118</v>
      </c>
      <c r="B219" s="104">
        <v>2</v>
      </c>
      <c r="C219" s="125"/>
      <c r="D219" s="125"/>
    </row>
    <row r="220" spans="1:4" s="10" customFormat="1" ht="31.5" hidden="1">
      <c r="A220" s="107" t="s">
        <v>362</v>
      </c>
      <c r="B220" s="104"/>
      <c r="C220" s="125">
        <f>SUM(C218:C219)</f>
        <v>0</v>
      </c>
      <c r="D220" s="125">
        <f>SUM(D218:D219)</f>
        <v>0</v>
      </c>
    </row>
    <row r="221" spans="1:4" s="10" customFormat="1" ht="15.75" hidden="1">
      <c r="A221" s="61" t="s">
        <v>361</v>
      </c>
      <c r="B221" s="104"/>
      <c r="C221" s="125">
        <f>C217+C220</f>
        <v>0</v>
      </c>
      <c r="D221" s="125">
        <f>D217+D220</f>
        <v>0</v>
      </c>
    </row>
    <row r="222" spans="1:4" s="10" customFormat="1" ht="15.75" hidden="1">
      <c r="A222" s="85" t="s">
        <v>117</v>
      </c>
      <c r="B222" s="104">
        <v>2</v>
      </c>
      <c r="C222" s="125"/>
      <c r="D222" s="125"/>
    </row>
    <row r="223" spans="1:4" s="10" customFormat="1" ht="15.75" hidden="1">
      <c r="A223" s="85" t="s">
        <v>512</v>
      </c>
      <c r="B223" s="104">
        <v>2</v>
      </c>
      <c r="C223" s="125"/>
      <c r="D223" s="125"/>
    </row>
    <row r="224" spans="1:4" s="10" customFormat="1" ht="15.75" hidden="1">
      <c r="A224" s="108" t="s">
        <v>363</v>
      </c>
      <c r="B224" s="104"/>
      <c r="C224" s="81">
        <f>SUM(C222:C223)</f>
        <v>0</v>
      </c>
      <c r="D224" s="81">
        <f>SUM(D222:D223)</f>
        <v>0</v>
      </c>
    </row>
    <row r="225" spans="1:4" s="10" customFormat="1" ht="15.75" hidden="1">
      <c r="A225" s="85" t="s">
        <v>364</v>
      </c>
      <c r="B225" s="104">
        <v>2</v>
      </c>
      <c r="C225" s="125"/>
      <c r="D225" s="125"/>
    </row>
    <row r="226" spans="1:4" s="10" customFormat="1" ht="15.75" hidden="1">
      <c r="A226" s="85" t="s">
        <v>365</v>
      </c>
      <c r="B226" s="104">
        <v>2</v>
      </c>
      <c r="C226" s="125"/>
      <c r="D226" s="125"/>
    </row>
    <row r="227" spans="1:4" s="10" customFormat="1" ht="15.75" hidden="1">
      <c r="A227" s="61" t="s">
        <v>366</v>
      </c>
      <c r="B227" s="104"/>
      <c r="C227" s="81">
        <f>SUM(C225:C226)</f>
        <v>0</v>
      </c>
      <c r="D227" s="81">
        <f>SUM(D225:D226)</f>
        <v>0</v>
      </c>
    </row>
    <row r="228" spans="1:4" s="10" customFormat="1" ht="15.75" hidden="1">
      <c r="A228" s="61" t="s">
        <v>367</v>
      </c>
      <c r="B228" s="104">
        <v>2</v>
      </c>
      <c r="C228" s="125"/>
      <c r="D228" s="125"/>
    </row>
    <row r="229" spans="1:4" s="10" customFormat="1" ht="15.75" hidden="1">
      <c r="A229" s="40" t="s">
        <v>358</v>
      </c>
      <c r="B229" s="100"/>
      <c r="C229" s="82">
        <f>SUM(C230:C230:C232)</f>
        <v>0</v>
      </c>
      <c r="D229" s="82">
        <f>SUM(D230:D230:D232)</f>
        <v>0</v>
      </c>
    </row>
    <row r="230" spans="1:4" s="10" customFormat="1" ht="15.75" hidden="1">
      <c r="A230" s="85" t="s">
        <v>387</v>
      </c>
      <c r="B230" s="98">
        <v>1</v>
      </c>
      <c r="C230" s="81">
        <f>SUMIF($B$214:$B$229,"1",C$214:C$229)</f>
        <v>0</v>
      </c>
      <c r="D230" s="81">
        <f>SUMIF($B$214:$B$229,"1",D$214:D$229)</f>
        <v>0</v>
      </c>
    </row>
    <row r="231" spans="1:4" s="10" customFormat="1" ht="15.75" hidden="1">
      <c r="A231" s="85" t="s">
        <v>232</v>
      </c>
      <c r="B231" s="98">
        <v>2</v>
      </c>
      <c r="C231" s="81">
        <f>SUMIF($B$214:$B$229,"2",C$214:C$229)</f>
        <v>0</v>
      </c>
      <c r="D231" s="81">
        <f>SUMIF($B$214:$B$229,"2",D$214:D$229)</f>
        <v>0</v>
      </c>
    </row>
    <row r="232" spans="1:4" s="10" customFormat="1" ht="15.75" hidden="1">
      <c r="A232" s="85" t="s">
        <v>124</v>
      </c>
      <c r="B232" s="98">
        <v>3</v>
      </c>
      <c r="C232" s="81">
        <f>SUMIF($B$214:$B$229,"3",C$214:C$229)</f>
        <v>0</v>
      </c>
      <c r="D232" s="81">
        <f>SUMIF($B$214:$B$229,"3",D$214:D$229)</f>
        <v>0</v>
      </c>
    </row>
    <row r="233" spans="1:4" s="10" customFormat="1" ht="15.75" hidden="1">
      <c r="A233" s="65" t="s">
        <v>371</v>
      </c>
      <c r="B233" s="17"/>
      <c r="C233" s="130"/>
      <c r="D233" s="130"/>
    </row>
    <row r="234" spans="1:4" s="10" customFormat="1" ht="15.75" hidden="1">
      <c r="A234" s="85"/>
      <c r="B234" s="17"/>
      <c r="C234" s="130"/>
      <c r="D234" s="130"/>
    </row>
    <row r="235" spans="1:4" s="10" customFormat="1" ht="31.5" hidden="1">
      <c r="A235" s="61" t="s">
        <v>370</v>
      </c>
      <c r="B235" s="17"/>
      <c r="C235" s="125"/>
      <c r="D235" s="125"/>
    </row>
    <row r="236" spans="1:4" s="10" customFormat="1" ht="15.75" hidden="1">
      <c r="A236" s="85"/>
      <c r="B236" s="17"/>
      <c r="C236" s="125"/>
      <c r="D236" s="125"/>
    </row>
    <row r="237" spans="1:4" s="10" customFormat="1" ht="15.75" hidden="1">
      <c r="A237" s="85" t="s">
        <v>478</v>
      </c>
      <c r="B237" s="17">
        <v>2</v>
      </c>
      <c r="C237" s="125"/>
      <c r="D237" s="125"/>
    </row>
    <row r="238" spans="1:4" s="10" customFormat="1" ht="31.5" hidden="1">
      <c r="A238" s="61" t="s">
        <v>432</v>
      </c>
      <c r="B238" s="17"/>
      <c r="C238" s="81">
        <f>SUM(C236:C237)</f>
        <v>0</v>
      </c>
      <c r="D238" s="81">
        <f>SUM(D236:D237)</f>
        <v>0</v>
      </c>
    </row>
    <row r="239" spans="1:4" s="10" customFormat="1" ht="15.75" hidden="1">
      <c r="A239" s="61"/>
      <c r="B239" s="17"/>
      <c r="C239" s="125"/>
      <c r="D239" s="125"/>
    </row>
    <row r="240" spans="1:4" s="10" customFormat="1" ht="15.75" hidden="1">
      <c r="A240" s="61"/>
      <c r="B240" s="17"/>
      <c r="C240" s="125"/>
      <c r="D240" s="125"/>
    </row>
    <row r="241" spans="1:4" s="10" customFormat="1" ht="15.75" hidden="1">
      <c r="A241" s="61"/>
      <c r="B241" s="17"/>
      <c r="C241" s="125"/>
      <c r="D241" s="125"/>
    </row>
    <row r="242" spans="1:4" s="10" customFormat="1" ht="15.75" hidden="1">
      <c r="A242" s="61" t="s">
        <v>433</v>
      </c>
      <c r="B242" s="17"/>
      <c r="C242" s="125"/>
      <c r="D242" s="125"/>
    </row>
    <row r="243" spans="1:4" s="10" customFormat="1" ht="15.75" hidden="1">
      <c r="A243" s="40" t="s">
        <v>371</v>
      </c>
      <c r="B243" s="100"/>
      <c r="C243" s="82">
        <f>SUM(C244:C244:C246)</f>
        <v>0</v>
      </c>
      <c r="D243" s="82">
        <f>SUM(D244:D244:D246)</f>
        <v>0</v>
      </c>
    </row>
    <row r="244" spans="1:4" s="10" customFormat="1" ht="15.75" hidden="1">
      <c r="A244" s="85" t="s">
        <v>387</v>
      </c>
      <c r="B244" s="98">
        <v>1</v>
      </c>
      <c r="C244" s="81">
        <f>SUMIF($B$233:$B$243,"1",C$233:C$243)</f>
        <v>0</v>
      </c>
      <c r="D244" s="81">
        <f>SUMIF($B$233:$B$243,"1",D$233:D$243)</f>
        <v>0</v>
      </c>
    </row>
    <row r="245" spans="1:4" s="10" customFormat="1" ht="15.75" hidden="1">
      <c r="A245" s="85" t="s">
        <v>232</v>
      </c>
      <c r="B245" s="98">
        <v>2</v>
      </c>
      <c r="C245" s="81">
        <f>SUMIF($B$233:$B$243,"2",C$233:C$243)</f>
        <v>0</v>
      </c>
      <c r="D245" s="81">
        <f>SUMIF($B$233:$B$243,"2",D$233:D$243)</f>
        <v>0</v>
      </c>
    </row>
    <row r="246" spans="1:4" s="10" customFormat="1" ht="15.75" hidden="1">
      <c r="A246" s="85" t="s">
        <v>124</v>
      </c>
      <c r="B246" s="98">
        <v>3</v>
      </c>
      <c r="C246" s="81">
        <f>SUMIF($B$233:$B$243,"3",C$233:C$243)</f>
        <v>0</v>
      </c>
      <c r="D246" s="81">
        <f>SUMIF($B$233:$B$243,"3",D$233:D$243)</f>
        <v>0</v>
      </c>
    </row>
    <row r="247" spans="1:4" s="10" customFormat="1" ht="15.75" hidden="1">
      <c r="A247" s="65" t="s">
        <v>372</v>
      </c>
      <c r="B247" s="17"/>
      <c r="C247" s="130"/>
      <c r="D247" s="130"/>
    </row>
    <row r="248" spans="1:4" s="10" customFormat="1" ht="15.75" hidden="1">
      <c r="A248" s="61"/>
      <c r="B248" s="17"/>
      <c r="C248" s="125"/>
      <c r="D248" s="125"/>
    </row>
    <row r="249" spans="1:4" s="10" customFormat="1" ht="31.5" hidden="1">
      <c r="A249" s="61" t="s">
        <v>373</v>
      </c>
      <c r="B249" s="17"/>
      <c r="C249" s="125"/>
      <c r="D249" s="125"/>
    </row>
    <row r="250" spans="1:4" s="10" customFormat="1" ht="15.75" hidden="1">
      <c r="A250" s="85" t="s">
        <v>493</v>
      </c>
      <c r="B250" s="17">
        <v>2</v>
      </c>
      <c r="C250" s="125"/>
      <c r="D250" s="125"/>
    </row>
    <row r="251" spans="1:4" s="10" customFormat="1" ht="31.5" hidden="1">
      <c r="A251" s="61" t="s">
        <v>434</v>
      </c>
      <c r="B251" s="17"/>
      <c r="C251" s="125">
        <f>SUM(C250)</f>
        <v>0</v>
      </c>
      <c r="D251" s="125">
        <f>SUM(D250)</f>
        <v>0</v>
      </c>
    </row>
    <row r="252" spans="1:4" s="10" customFormat="1" ht="15.75" hidden="1">
      <c r="A252" s="61"/>
      <c r="B252" s="17"/>
      <c r="C252" s="125"/>
      <c r="D252" s="125"/>
    </row>
    <row r="253" spans="1:4" s="10" customFormat="1" ht="15.75" hidden="1">
      <c r="A253" s="61"/>
      <c r="B253" s="17"/>
      <c r="C253" s="125"/>
      <c r="D253" s="125"/>
    </row>
    <row r="254" spans="1:4" s="10" customFormat="1" ht="15.75" hidden="1">
      <c r="A254" s="61"/>
      <c r="B254" s="17"/>
      <c r="C254" s="125"/>
      <c r="D254" s="125"/>
    </row>
    <row r="255" spans="1:4" s="10" customFormat="1" ht="15.75" hidden="1">
      <c r="A255" s="61" t="s">
        <v>435</v>
      </c>
      <c r="B255" s="17"/>
      <c r="C255" s="125"/>
      <c r="D255" s="125"/>
    </row>
    <row r="256" spans="1:4" s="10" customFormat="1" ht="15.75" hidden="1">
      <c r="A256" s="40" t="s">
        <v>372</v>
      </c>
      <c r="B256" s="100"/>
      <c r="C256" s="130">
        <f>SUM(C257:C257:C259)</f>
        <v>0</v>
      </c>
      <c r="D256" s="130">
        <f>SUM(D257:D257:D259)</f>
        <v>0</v>
      </c>
    </row>
    <row r="257" spans="1:4" s="10" customFormat="1" ht="15.75" hidden="1">
      <c r="A257" s="85" t="s">
        <v>387</v>
      </c>
      <c r="B257" s="98">
        <v>1</v>
      </c>
      <c r="C257" s="125">
        <f>SUMIF($B$247:$B$256,"1",C$247:C$256)</f>
        <v>0</v>
      </c>
      <c r="D257" s="125">
        <f>SUMIF($B$247:$B$256,"1",D$247:D$256)</f>
        <v>0</v>
      </c>
    </row>
    <row r="258" spans="1:4" s="10" customFormat="1" ht="15.75" hidden="1">
      <c r="A258" s="85" t="s">
        <v>232</v>
      </c>
      <c r="B258" s="98">
        <v>2</v>
      </c>
      <c r="C258" s="125">
        <f>SUMIF($B$247:$B$256,"2",C$247:C$256)</f>
        <v>0</v>
      </c>
      <c r="D258" s="125">
        <f>SUMIF($B$247:$B$256,"2",D$247:D$256)</f>
        <v>0</v>
      </c>
    </row>
    <row r="259" spans="1:4" s="10" customFormat="1" ht="15.75" hidden="1">
      <c r="A259" s="85" t="s">
        <v>124</v>
      </c>
      <c r="B259" s="98">
        <v>3</v>
      </c>
      <c r="C259" s="125">
        <f>SUMIF($B$247:$B$256,"3",C$247:C$256)</f>
        <v>0</v>
      </c>
      <c r="D259" s="125">
        <f>SUMIF($B$247:$B$256,"3",D$247:D$256)</f>
        <v>0</v>
      </c>
    </row>
    <row r="260" spans="1:4" s="10" customFormat="1" ht="49.5">
      <c r="A260" s="66" t="s">
        <v>446</v>
      </c>
      <c r="B260" s="101"/>
      <c r="C260" s="131"/>
      <c r="D260" s="131"/>
    </row>
    <row r="261" spans="1:4" s="10" customFormat="1" ht="16.5">
      <c r="A261" s="65" t="s">
        <v>162</v>
      </c>
      <c r="B261" s="101"/>
      <c r="C261" s="131"/>
      <c r="D261" s="131"/>
    </row>
    <row r="262" spans="1:4" s="10" customFormat="1" ht="18" customHeight="1">
      <c r="A262" s="61" t="s">
        <v>218</v>
      </c>
      <c r="B262" s="101">
        <v>2</v>
      </c>
      <c r="C262" s="83">
        <v>9755879</v>
      </c>
      <c r="D262" s="83">
        <v>9755879</v>
      </c>
    </row>
    <row r="263" spans="1:4" s="10" customFormat="1" ht="15.75" hidden="1">
      <c r="A263" s="61" t="s">
        <v>438</v>
      </c>
      <c r="B263" s="100">
        <v>2</v>
      </c>
      <c r="C263" s="132"/>
      <c r="D263" s="132"/>
    </row>
    <row r="264" spans="1:4" s="10" customFormat="1" ht="31.5">
      <c r="A264" s="40" t="s">
        <v>162</v>
      </c>
      <c r="B264" s="100"/>
      <c r="C264" s="82">
        <f>SUM(C265:C267)</f>
        <v>9755879</v>
      </c>
      <c r="D264" s="82">
        <f>SUM(D265:D267)</f>
        <v>9755879</v>
      </c>
    </row>
    <row r="265" spans="1:4" s="10" customFormat="1" ht="15.75">
      <c r="A265" s="85" t="s">
        <v>387</v>
      </c>
      <c r="B265" s="98">
        <v>1</v>
      </c>
      <c r="C265" s="81">
        <f>SUMIF($B$261:$B$264,"1",C$261:C$264)</f>
        <v>0</v>
      </c>
      <c r="D265" s="81">
        <f>SUMIF($B$261:$B$264,"1",D$261:D$264)</f>
        <v>0</v>
      </c>
    </row>
    <row r="266" spans="1:4" s="10" customFormat="1" ht="15.75">
      <c r="A266" s="85" t="s">
        <v>232</v>
      </c>
      <c r="B266" s="98">
        <v>2</v>
      </c>
      <c r="C266" s="81">
        <f>SUMIF($B$261:$B$264,"2",C$261:C$264)</f>
        <v>9755879</v>
      </c>
      <c r="D266" s="81">
        <f>SUMIF($B$261:$B$264,"2",D$261:D$264)</f>
        <v>9755879</v>
      </c>
    </row>
    <row r="267" spans="1:4" s="10" customFormat="1" ht="15.75">
      <c r="A267" s="85" t="s">
        <v>124</v>
      </c>
      <c r="B267" s="98">
        <v>3</v>
      </c>
      <c r="C267" s="81">
        <f>SUMIF($B$261:$B$264,"3",C$261:C$264)</f>
        <v>0</v>
      </c>
      <c r="D267" s="81">
        <f>SUMIF($B$261:$B$264,"3",D$261:D$264)</f>
        <v>0</v>
      </c>
    </row>
    <row r="268" spans="1:4" s="10" customFormat="1" ht="15.75" hidden="1">
      <c r="A268" s="65" t="s">
        <v>163</v>
      </c>
      <c r="B268" s="98"/>
      <c r="C268" s="125"/>
      <c r="D268" s="125"/>
    </row>
    <row r="269" spans="1:4" s="10" customFormat="1" ht="31.5" hidden="1">
      <c r="A269" s="61" t="s">
        <v>218</v>
      </c>
      <c r="B269" s="101">
        <v>2</v>
      </c>
      <c r="C269" s="125"/>
      <c r="D269" s="125"/>
    </row>
    <row r="270" spans="1:4" s="10" customFormat="1" ht="15.75" hidden="1">
      <c r="A270" s="61" t="s">
        <v>438</v>
      </c>
      <c r="B270" s="100">
        <v>2</v>
      </c>
      <c r="C270" s="132"/>
      <c r="D270" s="132"/>
    </row>
    <row r="271" spans="1:4" s="10" customFormat="1" ht="15.75" hidden="1">
      <c r="A271" s="40" t="s">
        <v>163</v>
      </c>
      <c r="B271" s="100"/>
      <c r="C271" s="130">
        <f>SUM(C272:C274)</f>
        <v>0</v>
      </c>
      <c r="D271" s="130">
        <f>SUM(D272:D274)</f>
        <v>0</v>
      </c>
    </row>
    <row r="272" spans="1:4" s="10" customFormat="1" ht="15.75" hidden="1">
      <c r="A272" s="85" t="s">
        <v>387</v>
      </c>
      <c r="B272" s="98">
        <v>1</v>
      </c>
      <c r="C272" s="125">
        <f>SUMIF($B$268:$B$271,"1",C$268:C$271)</f>
        <v>0</v>
      </c>
      <c r="D272" s="125">
        <f>SUMIF($B$268:$B$271,"1",D$268:D$271)</f>
        <v>0</v>
      </c>
    </row>
    <row r="273" spans="1:4" s="10" customFormat="1" ht="15.75" hidden="1">
      <c r="A273" s="85" t="s">
        <v>232</v>
      </c>
      <c r="B273" s="98">
        <v>2</v>
      </c>
      <c r="C273" s="125">
        <f>SUMIF($B$268:$B$271,"2",C$268:C$271)</f>
        <v>0</v>
      </c>
      <c r="D273" s="125">
        <f>SUMIF($B$268:$B$271,"2",D$268:D$271)</f>
        <v>0</v>
      </c>
    </row>
    <row r="274" spans="1:4" s="10" customFormat="1" ht="15.75" hidden="1">
      <c r="A274" s="85" t="s">
        <v>124</v>
      </c>
      <c r="B274" s="98">
        <v>3</v>
      </c>
      <c r="C274" s="125">
        <f>SUMIF($B$268:$B$271,"3",C$268:C$271)</f>
        <v>0</v>
      </c>
      <c r="D274" s="125">
        <f>SUMIF($B$268:$B$271,"3",D$268:D$271)</f>
        <v>0</v>
      </c>
    </row>
    <row r="275" spans="1:4" s="10" customFormat="1" ht="33" hidden="1">
      <c r="A275" s="66" t="s">
        <v>87</v>
      </c>
      <c r="B275" s="101"/>
      <c r="C275" s="131">
        <f>C276+C289</f>
        <v>0</v>
      </c>
      <c r="D275" s="131">
        <f>D276+D289</f>
        <v>0</v>
      </c>
    </row>
    <row r="276" spans="1:4" s="10" customFormat="1" ht="15.75" hidden="1">
      <c r="A276" s="65" t="s">
        <v>160</v>
      </c>
      <c r="B276" s="100"/>
      <c r="C276" s="132"/>
      <c r="D276" s="132"/>
    </row>
    <row r="277" spans="1:4" s="10" customFormat="1" ht="15.75" hidden="1">
      <c r="A277" s="61" t="s">
        <v>217</v>
      </c>
      <c r="B277" s="100"/>
      <c r="C277" s="132"/>
      <c r="D277" s="132"/>
    </row>
    <row r="278" spans="1:4" s="10" customFormat="1" ht="31.5" hidden="1">
      <c r="A278" s="85" t="s">
        <v>436</v>
      </c>
      <c r="B278" s="100"/>
      <c r="C278" s="132"/>
      <c r="D278" s="132"/>
    </row>
    <row r="279" spans="1:4" s="10" customFormat="1" ht="31.5" hidden="1">
      <c r="A279" s="85" t="s">
        <v>229</v>
      </c>
      <c r="B279" s="100"/>
      <c r="C279" s="132"/>
      <c r="D279" s="132"/>
    </row>
    <row r="280" spans="1:4" s="10" customFormat="1" ht="31.5" hidden="1">
      <c r="A280" s="85" t="s">
        <v>437</v>
      </c>
      <c r="B280" s="100"/>
      <c r="C280" s="132"/>
      <c r="D280" s="132"/>
    </row>
    <row r="281" spans="1:4" s="10" customFormat="1" ht="15.75" hidden="1">
      <c r="A281" s="85" t="s">
        <v>228</v>
      </c>
      <c r="B281" s="100"/>
      <c r="C281" s="132"/>
      <c r="D281" s="132"/>
    </row>
    <row r="282" spans="1:4" s="10" customFormat="1" ht="15.75" hidden="1">
      <c r="A282" s="85" t="s">
        <v>227</v>
      </c>
      <c r="B282" s="100"/>
      <c r="C282" s="132"/>
      <c r="D282" s="132"/>
    </row>
    <row r="283" spans="1:4" s="10" customFormat="1" ht="15.75" hidden="1">
      <c r="A283" s="61" t="s">
        <v>219</v>
      </c>
      <c r="B283" s="100"/>
      <c r="C283" s="132"/>
      <c r="D283" s="132"/>
    </row>
    <row r="284" spans="1:4" s="10" customFormat="1" ht="31.5" hidden="1">
      <c r="A284" s="61" t="s">
        <v>220</v>
      </c>
      <c r="B284" s="100"/>
      <c r="C284" s="132"/>
      <c r="D284" s="132"/>
    </row>
    <row r="285" spans="1:4" s="10" customFormat="1" ht="15.75" hidden="1">
      <c r="A285" s="40" t="s">
        <v>160</v>
      </c>
      <c r="B285" s="100"/>
      <c r="C285" s="130">
        <f>SUM(C286:C288)</f>
        <v>0</v>
      </c>
      <c r="D285" s="130">
        <f>SUM(D286:D288)</f>
        <v>0</v>
      </c>
    </row>
    <row r="286" spans="1:4" s="10" customFormat="1" ht="15.75" hidden="1">
      <c r="A286" s="85" t="s">
        <v>387</v>
      </c>
      <c r="B286" s="98">
        <v>1</v>
      </c>
      <c r="C286" s="125">
        <f>SUMIF($B$276:$B$285,"1",C$276:C$285)</f>
        <v>0</v>
      </c>
      <c r="D286" s="125">
        <f>SUMIF($B$276:$B$285,"1",D$276:D$285)</f>
        <v>0</v>
      </c>
    </row>
    <row r="287" spans="1:4" s="10" customFormat="1" ht="15.75" hidden="1">
      <c r="A287" s="85" t="s">
        <v>232</v>
      </c>
      <c r="B287" s="98">
        <v>2</v>
      </c>
      <c r="C287" s="125">
        <f>SUMIF($B$276:$B$285,"2",C$276:C$285)</f>
        <v>0</v>
      </c>
      <c r="D287" s="125">
        <f>SUMIF($B$276:$B$285,"2",D$276:D$285)</f>
        <v>0</v>
      </c>
    </row>
    <row r="288" spans="1:4" s="10" customFormat="1" ht="15.75" hidden="1">
      <c r="A288" s="85" t="s">
        <v>124</v>
      </c>
      <c r="B288" s="98">
        <v>3</v>
      </c>
      <c r="C288" s="125">
        <f>SUMIF($B$276:$B$285,"3",C$276:C$285)</f>
        <v>0</v>
      </c>
      <c r="D288" s="125">
        <f>SUMIF($B$276:$B$285,"3",D$276:D$285)</f>
        <v>0</v>
      </c>
    </row>
    <row r="289" spans="1:4" s="10" customFormat="1" ht="15.75" hidden="1">
      <c r="A289" s="65" t="s">
        <v>161</v>
      </c>
      <c r="B289" s="100"/>
      <c r="C289" s="132"/>
      <c r="D289" s="132"/>
    </row>
    <row r="290" spans="1:4" s="10" customFormat="1" ht="15.75" hidden="1">
      <c r="A290" s="61" t="s">
        <v>217</v>
      </c>
      <c r="B290" s="100"/>
      <c r="C290" s="132"/>
      <c r="D290" s="132"/>
    </row>
    <row r="291" spans="1:4" s="10" customFormat="1" ht="31.5" hidden="1">
      <c r="A291" s="85" t="s">
        <v>436</v>
      </c>
      <c r="B291" s="100"/>
      <c r="C291" s="132"/>
      <c r="D291" s="132"/>
    </row>
    <row r="292" spans="1:4" s="10" customFormat="1" ht="31.5" hidden="1">
      <c r="A292" s="85" t="s">
        <v>229</v>
      </c>
      <c r="B292" s="100"/>
      <c r="C292" s="132"/>
      <c r="D292" s="132"/>
    </row>
    <row r="293" spans="1:4" s="10" customFormat="1" ht="31.5" hidden="1">
      <c r="A293" s="85" t="s">
        <v>437</v>
      </c>
      <c r="B293" s="100"/>
      <c r="C293" s="132"/>
      <c r="D293" s="132"/>
    </row>
    <row r="294" spans="1:4" s="10" customFormat="1" ht="15.75" hidden="1">
      <c r="A294" s="85" t="s">
        <v>228</v>
      </c>
      <c r="B294" s="100"/>
      <c r="C294" s="132"/>
      <c r="D294" s="132"/>
    </row>
    <row r="295" spans="1:4" s="10" customFormat="1" ht="15.75" hidden="1">
      <c r="A295" s="85" t="s">
        <v>227</v>
      </c>
      <c r="B295" s="100"/>
      <c r="C295" s="132"/>
      <c r="D295" s="132"/>
    </row>
    <row r="296" spans="1:4" s="10" customFormat="1" ht="15.75" hidden="1">
      <c r="A296" s="61" t="s">
        <v>219</v>
      </c>
      <c r="B296" s="100"/>
      <c r="C296" s="132"/>
      <c r="D296" s="132"/>
    </row>
    <row r="297" spans="1:4" s="10" customFormat="1" ht="31.5" hidden="1">
      <c r="A297" s="61" t="s">
        <v>220</v>
      </c>
      <c r="B297" s="100"/>
      <c r="C297" s="132"/>
      <c r="D297" s="132"/>
    </row>
    <row r="298" spans="1:4" s="10" customFormat="1" ht="15.75" hidden="1">
      <c r="A298" s="40" t="s">
        <v>161</v>
      </c>
      <c r="B298" s="100"/>
      <c r="C298" s="130">
        <f>SUM(C299:C301)</f>
        <v>0</v>
      </c>
      <c r="D298" s="130">
        <f>SUM(D299:D301)</f>
        <v>0</v>
      </c>
    </row>
    <row r="299" spans="1:4" s="10" customFormat="1" ht="15.75" hidden="1">
      <c r="A299" s="85" t="s">
        <v>387</v>
      </c>
      <c r="B299" s="98">
        <v>1</v>
      </c>
      <c r="C299" s="125">
        <f>SUMIF($B$289:$B$298,"1",C$289:C$298)</f>
        <v>0</v>
      </c>
      <c r="D299" s="125">
        <f>SUMIF($B$289:$B$298,"1",D$289:D$298)</f>
        <v>0</v>
      </c>
    </row>
    <row r="300" spans="1:4" s="10" customFormat="1" ht="15.75" hidden="1">
      <c r="A300" s="85" t="s">
        <v>232</v>
      </c>
      <c r="B300" s="98">
        <v>2</v>
      </c>
      <c r="C300" s="125">
        <f>SUMIF($B$289:$B$298,"2",C$289:C$298)</f>
        <v>0</v>
      </c>
      <c r="D300" s="125">
        <f>SUMIF($B$289:$B$298,"2",D$289:D$298)</f>
        <v>0</v>
      </c>
    </row>
    <row r="301" spans="1:4" s="10" customFormat="1" ht="15.75" hidden="1">
      <c r="A301" s="85" t="s">
        <v>124</v>
      </c>
      <c r="B301" s="98">
        <v>3</v>
      </c>
      <c r="C301" s="125">
        <f>SUMIF($B$289:$B$298,"3",C$289:C$298)</f>
        <v>0</v>
      </c>
      <c r="D301" s="125">
        <f>SUMIF($B$289:$B$298,"3",D$289:D$298)</f>
        <v>0</v>
      </c>
    </row>
    <row r="302" spans="1:4" s="10" customFormat="1" ht="16.5">
      <c r="A302" s="66" t="s">
        <v>88</v>
      </c>
      <c r="B302" s="101"/>
      <c r="C302" s="105">
        <f>C90+C124+C153+C210++C229+C243+C256+C264+C271+C285+C298</f>
        <v>25271088</v>
      </c>
      <c r="D302" s="105">
        <f>D90+D124+D153+D210++D229+D243+D256+D264+D271+D285+D298</f>
        <v>29852949</v>
      </c>
    </row>
    <row r="303" ht="15.75"/>
    <row r="304" ht="15.75">
      <c r="C304" s="171"/>
    </row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9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4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58.7109375" style="16" customWidth="1"/>
    <col min="2" max="2" width="5.7109375" style="99" customWidth="1"/>
    <col min="3" max="3" width="12.140625" style="99" customWidth="1"/>
    <col min="4" max="4" width="12.140625" style="16" customWidth="1"/>
    <col min="5" max="16384" width="9.140625" style="16" customWidth="1"/>
  </cols>
  <sheetData>
    <row r="1" spans="1:4" ht="15.75" customHeight="1">
      <c r="A1" s="278" t="s">
        <v>561</v>
      </c>
      <c r="B1" s="278"/>
      <c r="C1" s="278"/>
      <c r="D1" s="278"/>
    </row>
    <row r="2" spans="1:4" ht="15.75">
      <c r="A2" s="262" t="s">
        <v>447</v>
      </c>
      <c r="B2" s="262"/>
      <c r="C2" s="262"/>
      <c r="D2" s="262"/>
    </row>
    <row r="3" ht="15.75">
      <c r="A3" s="42"/>
    </row>
    <row r="4" spans="1:4" s="10" customFormat="1" ht="31.5">
      <c r="A4" s="17" t="s">
        <v>9</v>
      </c>
      <c r="B4" s="17" t="s">
        <v>140</v>
      </c>
      <c r="C4" s="38" t="s">
        <v>4</v>
      </c>
      <c r="D4" s="38" t="s">
        <v>607</v>
      </c>
    </row>
    <row r="5" spans="1:4" s="10" customFormat="1" ht="16.5">
      <c r="A5" s="66" t="s">
        <v>86</v>
      </c>
      <c r="B5" s="101"/>
      <c r="C5" s="81"/>
      <c r="D5" s="81"/>
    </row>
    <row r="6" spans="1:4" s="10" customFormat="1" ht="15.75">
      <c r="A6" s="65" t="s">
        <v>79</v>
      </c>
      <c r="B6" s="100"/>
      <c r="C6" s="81"/>
      <c r="D6" s="81"/>
    </row>
    <row r="7" spans="1:4" s="10" customFormat="1" ht="15.75">
      <c r="A7" s="40" t="s">
        <v>168</v>
      </c>
      <c r="B7" s="100"/>
      <c r="C7" s="82">
        <f>SUM(C8:C10)</f>
        <v>5680000</v>
      </c>
      <c r="D7" s="82">
        <f>SUM(D8:D10)</f>
        <v>5680000</v>
      </c>
    </row>
    <row r="8" spans="1:4" s="10" customFormat="1" ht="15.75">
      <c r="A8" s="85" t="s">
        <v>387</v>
      </c>
      <c r="B8" s="98">
        <v>1</v>
      </c>
      <c r="C8" s="81">
        <f>COFOG!C51</f>
        <v>0</v>
      </c>
      <c r="D8" s="81">
        <f>COFOG!D51</f>
        <v>0</v>
      </c>
    </row>
    <row r="9" spans="1:4" s="10" customFormat="1" ht="15.75">
      <c r="A9" s="85" t="s">
        <v>232</v>
      </c>
      <c r="B9" s="98">
        <v>2</v>
      </c>
      <c r="C9" s="81">
        <f>COFOG!C52</f>
        <v>5306000</v>
      </c>
      <c r="D9" s="81">
        <f>COFOG!D52</f>
        <v>5306000</v>
      </c>
    </row>
    <row r="10" spans="1:4" s="10" customFormat="1" ht="15.75">
      <c r="A10" s="85" t="s">
        <v>124</v>
      </c>
      <c r="B10" s="98">
        <v>3</v>
      </c>
      <c r="C10" s="81">
        <f>COFOG!C53</f>
        <v>374000</v>
      </c>
      <c r="D10" s="81">
        <f>COFOG!D53</f>
        <v>374000</v>
      </c>
    </row>
    <row r="11" spans="1:4" s="10" customFormat="1" ht="31.5">
      <c r="A11" s="40" t="s">
        <v>170</v>
      </c>
      <c r="B11" s="100"/>
      <c r="C11" s="82">
        <f>SUM(C12:C14)</f>
        <v>1036900</v>
      </c>
      <c r="D11" s="82">
        <f>SUM(D12:D14)</f>
        <v>1036900</v>
      </c>
    </row>
    <row r="12" spans="1:4" s="10" customFormat="1" ht="15.75">
      <c r="A12" s="85" t="s">
        <v>387</v>
      </c>
      <c r="B12" s="98">
        <v>1</v>
      </c>
      <c r="C12" s="81">
        <f>COFOG!E51</f>
        <v>0</v>
      </c>
      <c r="D12" s="81">
        <f>COFOG!F51</f>
        <v>0</v>
      </c>
    </row>
    <row r="13" spans="1:4" s="10" customFormat="1" ht="15.75">
      <c r="A13" s="85" t="s">
        <v>232</v>
      </c>
      <c r="B13" s="98">
        <v>2</v>
      </c>
      <c r="C13" s="81">
        <f>COFOG!E52</f>
        <v>947900</v>
      </c>
      <c r="D13" s="81">
        <f>COFOG!F52</f>
        <v>947900</v>
      </c>
    </row>
    <row r="14" spans="1:4" s="10" customFormat="1" ht="15.75">
      <c r="A14" s="85" t="s">
        <v>124</v>
      </c>
      <c r="B14" s="98">
        <v>3</v>
      </c>
      <c r="C14" s="81">
        <f>COFOG!E53</f>
        <v>89000</v>
      </c>
      <c r="D14" s="81">
        <f>COFOG!F53</f>
        <v>89000</v>
      </c>
    </row>
    <row r="15" spans="1:4" s="10" customFormat="1" ht="15.75">
      <c r="A15" s="40" t="s">
        <v>171</v>
      </c>
      <c r="B15" s="100"/>
      <c r="C15" s="82">
        <f>SUM(C16:C18)</f>
        <v>6280030</v>
      </c>
      <c r="D15" s="82">
        <f>SUM(D16:D18)</f>
        <v>6689168</v>
      </c>
    </row>
    <row r="16" spans="1:4" s="10" customFormat="1" ht="15.75">
      <c r="A16" s="85" t="s">
        <v>387</v>
      </c>
      <c r="B16" s="98">
        <v>1</v>
      </c>
      <c r="C16" s="81">
        <f>COFOG!G51</f>
        <v>0</v>
      </c>
      <c r="D16" s="81">
        <f>COFOG!H51</f>
        <v>0</v>
      </c>
    </row>
    <row r="17" spans="1:4" s="10" customFormat="1" ht="15.75">
      <c r="A17" s="85" t="s">
        <v>232</v>
      </c>
      <c r="B17" s="98">
        <v>2</v>
      </c>
      <c r="C17" s="81">
        <f>COFOG!G52</f>
        <v>6280030</v>
      </c>
      <c r="D17" s="81">
        <f>COFOG!H52</f>
        <v>6689168</v>
      </c>
    </row>
    <row r="18" spans="1:4" s="10" customFormat="1" ht="15.75">
      <c r="A18" s="85" t="s">
        <v>124</v>
      </c>
      <c r="B18" s="98">
        <v>3</v>
      </c>
      <c r="C18" s="81">
        <f>COFOG!G53</f>
        <v>0</v>
      </c>
      <c r="D18" s="81">
        <f>COFOG!H53</f>
        <v>0</v>
      </c>
    </row>
    <row r="19" spans="1:4" s="10" customFormat="1" ht="15.75">
      <c r="A19" s="65" t="s">
        <v>172</v>
      </c>
      <c r="B19" s="100"/>
      <c r="C19" s="81"/>
      <c r="D19" s="81"/>
    </row>
    <row r="20" spans="1:4" s="10" customFormat="1" ht="31.5" hidden="1">
      <c r="A20" s="107" t="s">
        <v>175</v>
      </c>
      <c r="B20" s="100"/>
      <c r="C20" s="81">
        <f>SUM(C21:C22)</f>
        <v>0</v>
      </c>
      <c r="D20" s="81">
        <f>SUM(D21:D22)</f>
        <v>0</v>
      </c>
    </row>
    <row r="21" spans="1:4" s="10" customFormat="1" ht="31.5" hidden="1">
      <c r="A21" s="85" t="s">
        <v>181</v>
      </c>
      <c r="B21" s="100">
        <v>2</v>
      </c>
      <c r="C21" s="125"/>
      <c r="D21" s="125"/>
    </row>
    <row r="22" spans="1:4" s="10" customFormat="1" ht="15.75" hidden="1">
      <c r="A22" s="85" t="s">
        <v>182</v>
      </c>
      <c r="B22" s="100">
        <v>2</v>
      </c>
      <c r="C22" s="81"/>
      <c r="D22" s="81"/>
    </row>
    <row r="23" spans="1:4" s="10" customFormat="1" ht="15.75" hidden="1">
      <c r="A23" s="108" t="s">
        <v>173</v>
      </c>
      <c r="B23" s="100"/>
      <c r="C23" s="81">
        <f>SUM(C20:C20)</f>
        <v>0</v>
      </c>
      <c r="D23" s="81">
        <f>SUM(D20:D20)</f>
        <v>0</v>
      </c>
    </row>
    <row r="24" spans="1:4" s="10" customFormat="1" ht="15.75" hidden="1">
      <c r="A24" s="61" t="s">
        <v>183</v>
      </c>
      <c r="B24" s="100"/>
      <c r="C24" s="81"/>
      <c r="D24" s="81"/>
    </row>
    <row r="25" spans="1:4" s="10" customFormat="1" ht="47.25" hidden="1">
      <c r="A25" s="106" t="s">
        <v>180</v>
      </c>
      <c r="B25" s="100">
        <v>2</v>
      </c>
      <c r="C25" s="81"/>
      <c r="D25" s="81"/>
    </row>
    <row r="26" spans="1:4" s="10" customFormat="1" ht="47.25" hidden="1">
      <c r="A26" s="106" t="s">
        <v>180</v>
      </c>
      <c r="B26" s="100">
        <v>3</v>
      </c>
      <c r="C26" s="81"/>
      <c r="D26" s="81"/>
    </row>
    <row r="27" spans="1:4" s="10" customFormat="1" ht="15.75" hidden="1">
      <c r="A27" s="108" t="s">
        <v>179</v>
      </c>
      <c r="B27" s="100"/>
      <c r="C27" s="81">
        <f>SUM(C25:C26)</f>
        <v>0</v>
      </c>
      <c r="D27" s="81">
        <f>SUM(D25:D26)</f>
        <v>0</v>
      </c>
    </row>
    <row r="28" spans="1:4" s="10" customFormat="1" ht="15.75" hidden="1">
      <c r="A28" s="107" t="s">
        <v>176</v>
      </c>
      <c r="B28" s="100"/>
      <c r="C28" s="81">
        <f>SUM(C29:C29)</f>
        <v>0</v>
      </c>
      <c r="D28" s="81">
        <f>SUM(D29:D29)</f>
        <v>0</v>
      </c>
    </row>
    <row r="29" spans="1:4" s="10" customFormat="1" ht="15.75" hidden="1">
      <c r="A29" s="85" t="s">
        <v>419</v>
      </c>
      <c r="B29" s="100">
        <v>2</v>
      </c>
      <c r="C29" s="81"/>
      <c r="D29" s="81"/>
    </row>
    <row r="30" spans="1:4" s="10" customFormat="1" ht="15.75" hidden="1">
      <c r="A30" s="85" t="s">
        <v>177</v>
      </c>
      <c r="B30" s="100">
        <v>2</v>
      </c>
      <c r="C30" s="81"/>
      <c r="D30" s="81"/>
    </row>
    <row r="31" spans="1:4" s="10" customFormat="1" ht="31.5" hidden="1">
      <c r="A31" s="85" t="s">
        <v>178</v>
      </c>
      <c r="B31" s="100">
        <v>2</v>
      </c>
      <c r="C31" s="81"/>
      <c r="D31" s="81"/>
    </row>
    <row r="32" spans="1:4" s="10" customFormat="1" ht="15.75">
      <c r="A32" s="85" t="s">
        <v>395</v>
      </c>
      <c r="B32" s="100"/>
      <c r="C32" s="81">
        <f>C33+C48</f>
        <v>967900</v>
      </c>
      <c r="D32" s="81">
        <f>D33+D48</f>
        <v>967900</v>
      </c>
    </row>
    <row r="33" spans="1:4" s="10" customFormat="1" ht="15.75">
      <c r="A33" s="85" t="s">
        <v>396</v>
      </c>
      <c r="B33" s="100"/>
      <c r="C33" s="81">
        <f>SUM(C34:C47)</f>
        <v>967900</v>
      </c>
      <c r="D33" s="81">
        <f>SUM(D34:D47)</f>
        <v>967900</v>
      </c>
    </row>
    <row r="34" spans="1:4" s="10" customFormat="1" ht="15.75">
      <c r="A34" s="85" t="s">
        <v>398</v>
      </c>
      <c r="B34" s="100">
        <v>2</v>
      </c>
      <c r="C34" s="81">
        <v>150000</v>
      </c>
      <c r="D34" s="81">
        <v>150000</v>
      </c>
    </row>
    <row r="35" spans="1:4" s="10" customFormat="1" ht="47.25">
      <c r="A35" s="85" t="s">
        <v>406</v>
      </c>
      <c r="B35" s="100">
        <v>2</v>
      </c>
      <c r="C35" s="81">
        <v>117900</v>
      </c>
      <c r="D35" s="81">
        <v>117900</v>
      </c>
    </row>
    <row r="36" spans="1:4" s="10" customFormat="1" ht="15.75" hidden="1">
      <c r="A36" s="85" t="s">
        <v>485</v>
      </c>
      <c r="B36" s="100">
        <v>2</v>
      </c>
      <c r="C36" s="125"/>
      <c r="D36" s="125"/>
    </row>
    <row r="37" spans="1:4" s="10" customFormat="1" ht="31.5" hidden="1">
      <c r="A37" s="85" t="s">
        <v>399</v>
      </c>
      <c r="B37" s="100">
        <v>2</v>
      </c>
      <c r="C37" s="81"/>
      <c r="D37" s="81"/>
    </row>
    <row r="38" spans="1:4" s="10" customFormat="1" ht="31.5" hidden="1">
      <c r="A38" s="85" t="s">
        <v>407</v>
      </c>
      <c r="B38" s="100">
        <v>2</v>
      </c>
      <c r="C38" s="81"/>
      <c r="D38" s="81"/>
    </row>
    <row r="39" spans="1:4" s="10" customFormat="1" ht="31.5">
      <c r="A39" s="85" t="s">
        <v>405</v>
      </c>
      <c r="B39" s="100">
        <v>2</v>
      </c>
      <c r="C39" s="81">
        <v>50000</v>
      </c>
      <c r="D39" s="81">
        <v>50000</v>
      </c>
    </row>
    <row r="40" spans="1:4" s="10" customFormat="1" ht="15.75" hidden="1">
      <c r="A40" s="85" t="s">
        <v>404</v>
      </c>
      <c r="B40" s="100">
        <v>2</v>
      </c>
      <c r="C40" s="81"/>
      <c r="D40" s="81"/>
    </row>
    <row r="41" spans="1:4" s="10" customFormat="1" ht="15.75">
      <c r="A41" s="85" t="s">
        <v>403</v>
      </c>
      <c r="B41" s="100">
        <v>2</v>
      </c>
      <c r="C41" s="81">
        <v>300000</v>
      </c>
      <c r="D41" s="81">
        <v>300000</v>
      </c>
    </row>
    <row r="42" spans="1:4" s="10" customFormat="1" ht="31.5">
      <c r="A42" s="85" t="s">
        <v>402</v>
      </c>
      <c r="B42" s="100">
        <v>2</v>
      </c>
      <c r="C42" s="81">
        <v>60000</v>
      </c>
      <c r="D42" s="81">
        <v>60000</v>
      </c>
    </row>
    <row r="43" spans="1:4" s="10" customFormat="1" ht="31.5">
      <c r="A43" s="85" t="s">
        <v>401</v>
      </c>
      <c r="B43" s="100">
        <v>2</v>
      </c>
      <c r="C43" s="81">
        <v>90000</v>
      </c>
      <c r="D43" s="81">
        <v>90000</v>
      </c>
    </row>
    <row r="44" spans="1:4" s="10" customFormat="1" ht="15.75" hidden="1">
      <c r="A44" s="85" t="s">
        <v>451</v>
      </c>
      <c r="B44" s="100">
        <v>2</v>
      </c>
      <c r="C44" s="81"/>
      <c r="D44" s="81"/>
    </row>
    <row r="45" spans="1:4" s="10" customFormat="1" ht="15.75" customHeight="1" hidden="1">
      <c r="A45" s="85" t="s">
        <v>400</v>
      </c>
      <c r="B45" s="100">
        <v>2</v>
      </c>
      <c r="C45" s="125"/>
      <c r="D45" s="125"/>
    </row>
    <row r="46" spans="1:4" s="10" customFormat="1" ht="15.75" customHeight="1">
      <c r="A46" s="85" t="s">
        <v>408</v>
      </c>
      <c r="B46" s="100">
        <v>2</v>
      </c>
      <c r="C46" s="81">
        <v>100000</v>
      </c>
      <c r="D46" s="81">
        <v>100000</v>
      </c>
    </row>
    <row r="47" spans="1:4" s="10" customFormat="1" ht="15.75">
      <c r="A47" s="85" t="s">
        <v>409</v>
      </c>
      <c r="B47" s="100">
        <v>2</v>
      </c>
      <c r="C47" s="81">
        <v>100000</v>
      </c>
      <c r="D47" s="81">
        <v>100000</v>
      </c>
    </row>
    <row r="48" spans="1:4" s="10" customFormat="1" ht="15.75" hidden="1">
      <c r="A48" s="85" t="s">
        <v>397</v>
      </c>
      <c r="B48" s="100"/>
      <c r="C48" s="81">
        <f>SUM(C49:C58)</f>
        <v>0</v>
      </c>
      <c r="D48" s="81">
        <f>SUM(D49:D58)</f>
        <v>0</v>
      </c>
    </row>
    <row r="49" spans="1:4" s="10" customFormat="1" ht="15.75" hidden="1">
      <c r="A49" s="85" t="s">
        <v>410</v>
      </c>
      <c r="B49" s="100">
        <v>2</v>
      </c>
      <c r="C49" s="81"/>
      <c r="D49" s="81"/>
    </row>
    <row r="50" spans="1:4" s="10" customFormat="1" ht="31.5" hidden="1">
      <c r="A50" s="85" t="s">
        <v>411</v>
      </c>
      <c r="B50" s="100">
        <v>2</v>
      </c>
      <c r="C50" s="81"/>
      <c r="D50" s="81"/>
    </row>
    <row r="51" spans="1:4" s="10" customFormat="1" ht="31.5" hidden="1">
      <c r="A51" s="85" t="s">
        <v>412</v>
      </c>
      <c r="B51" s="100">
        <v>2</v>
      </c>
      <c r="C51" s="81"/>
      <c r="D51" s="81"/>
    </row>
    <row r="52" spans="1:4" s="10" customFormat="1" ht="15.75" hidden="1">
      <c r="A52" s="85" t="s">
        <v>413</v>
      </c>
      <c r="B52" s="100">
        <v>2</v>
      </c>
      <c r="C52" s="81"/>
      <c r="D52" s="81"/>
    </row>
    <row r="53" spans="1:4" s="10" customFormat="1" ht="15.75" hidden="1">
      <c r="A53" s="85" t="s">
        <v>414</v>
      </c>
      <c r="B53" s="100">
        <v>2</v>
      </c>
      <c r="C53" s="125"/>
      <c r="D53" s="125"/>
    </row>
    <row r="54" spans="1:4" s="10" customFormat="1" ht="15.75" hidden="1">
      <c r="A54" s="85" t="s">
        <v>415</v>
      </c>
      <c r="B54" s="100">
        <v>2</v>
      </c>
      <c r="C54" s="81"/>
      <c r="D54" s="81"/>
    </row>
    <row r="55" spans="1:4" s="10" customFormat="1" ht="15.75" hidden="1">
      <c r="A55" s="85" t="s">
        <v>416</v>
      </c>
      <c r="B55" s="100">
        <v>2</v>
      </c>
      <c r="C55" s="81"/>
      <c r="D55" s="81"/>
    </row>
    <row r="56" spans="1:4" s="10" customFormat="1" ht="15.75" hidden="1">
      <c r="A56" s="85" t="s">
        <v>450</v>
      </c>
      <c r="B56" s="100">
        <v>2</v>
      </c>
      <c r="C56" s="81"/>
      <c r="D56" s="81"/>
    </row>
    <row r="57" spans="1:4" s="10" customFormat="1" ht="15.75" hidden="1">
      <c r="A57" s="85" t="s">
        <v>417</v>
      </c>
      <c r="B57" s="100">
        <v>2</v>
      </c>
      <c r="C57" s="81"/>
      <c r="D57" s="81"/>
    </row>
    <row r="58" spans="1:4" s="10" customFormat="1" ht="15.75" hidden="1">
      <c r="A58" s="85" t="s">
        <v>418</v>
      </c>
      <c r="B58" s="100">
        <v>2</v>
      </c>
      <c r="C58" s="81"/>
      <c r="D58" s="81"/>
    </row>
    <row r="59" spans="1:4" s="10" customFormat="1" ht="15.75">
      <c r="A59" s="108" t="s">
        <v>174</v>
      </c>
      <c r="B59" s="100"/>
      <c r="C59" s="81">
        <f>SUM(C30:C32)+SUM(C28:C28)</f>
        <v>967900</v>
      </c>
      <c r="D59" s="81">
        <f>SUM(D30:D32)+SUM(D28:D28)</f>
        <v>967900</v>
      </c>
    </row>
    <row r="60" spans="1:4" s="10" customFormat="1" ht="15.75">
      <c r="A60" s="40" t="s">
        <v>172</v>
      </c>
      <c r="B60" s="100"/>
      <c r="C60" s="82">
        <f>SUM(C61:C63)</f>
        <v>967900</v>
      </c>
      <c r="D60" s="82">
        <f>SUM(D61:D63)</f>
        <v>967900</v>
      </c>
    </row>
    <row r="61" spans="1:4" s="10" customFormat="1" ht="15.75">
      <c r="A61" s="85" t="s">
        <v>387</v>
      </c>
      <c r="B61" s="98">
        <v>1</v>
      </c>
      <c r="C61" s="81">
        <f>SUMIF($B$19:$B$60,"1",C$19:C$60)</f>
        <v>0</v>
      </c>
      <c r="D61" s="81">
        <f>SUMIF($B$19:$B$60,"1",D$19:D$60)</f>
        <v>0</v>
      </c>
    </row>
    <row r="62" spans="1:4" s="10" customFormat="1" ht="15.75">
      <c r="A62" s="85" t="s">
        <v>232</v>
      </c>
      <c r="B62" s="98">
        <v>2</v>
      </c>
      <c r="C62" s="81">
        <f>SUMIF($B$19:$B$60,"2",C$19:C$60)</f>
        <v>967900</v>
      </c>
      <c r="D62" s="81">
        <f>SUMIF($B$19:$B$60,"2",D$19:D$60)</f>
        <v>967900</v>
      </c>
    </row>
    <row r="63" spans="1:4" s="10" customFormat="1" ht="15.75">
      <c r="A63" s="85" t="s">
        <v>124</v>
      </c>
      <c r="B63" s="98">
        <v>3</v>
      </c>
      <c r="C63" s="81">
        <f>SUMIF($B$19:$B$60,"3",C$19:C$60)</f>
        <v>0</v>
      </c>
      <c r="D63" s="81">
        <f>SUMIF($B$19:$B$60,"3",D$19:D$60)</f>
        <v>0</v>
      </c>
    </row>
    <row r="64" spans="1:4" s="10" customFormat="1" ht="15.75">
      <c r="A64" s="64" t="s">
        <v>233</v>
      </c>
      <c r="B64" s="17"/>
      <c r="C64" s="81"/>
      <c r="D64" s="81"/>
    </row>
    <row r="65" spans="1:4" s="10" customFormat="1" ht="15.75" hidden="1">
      <c r="A65" s="61" t="s">
        <v>186</v>
      </c>
      <c r="B65" s="17"/>
      <c r="C65" s="81"/>
      <c r="D65" s="81"/>
    </row>
    <row r="66" spans="1:4" s="10" customFormat="1" ht="31.5">
      <c r="A66" s="61" t="s">
        <v>422</v>
      </c>
      <c r="B66" s="17">
        <v>2</v>
      </c>
      <c r="C66" s="81">
        <v>0</v>
      </c>
      <c r="D66" s="81">
        <v>289851</v>
      </c>
    </row>
    <row r="67" spans="1:4" s="10" customFormat="1" ht="31.5" customHeight="1" hidden="1">
      <c r="A67" s="61" t="s">
        <v>421</v>
      </c>
      <c r="B67" s="17"/>
      <c r="C67" s="81"/>
      <c r="D67" s="81"/>
    </row>
    <row r="68" spans="1:4" s="10" customFormat="1" ht="15.75" customHeight="1" hidden="1">
      <c r="A68" s="61" t="s">
        <v>420</v>
      </c>
      <c r="B68" s="17"/>
      <c r="C68" s="81"/>
      <c r="D68" s="81"/>
    </row>
    <row r="69" spans="1:4" s="10" customFormat="1" ht="15.75" customHeight="1" hidden="1">
      <c r="A69" s="61"/>
      <c r="B69" s="17"/>
      <c r="C69" s="81"/>
      <c r="D69" s="81"/>
    </row>
    <row r="70" spans="1:4" s="10" customFormat="1" ht="31.5" customHeight="1" hidden="1">
      <c r="A70" s="61" t="s">
        <v>184</v>
      </c>
      <c r="B70" s="17"/>
      <c r="C70" s="81"/>
      <c r="D70" s="81"/>
    </row>
    <row r="71" spans="1:4" s="10" customFormat="1" ht="15.75" customHeight="1" hidden="1">
      <c r="A71" s="61"/>
      <c r="B71" s="17"/>
      <c r="C71" s="81"/>
      <c r="D71" s="81"/>
    </row>
    <row r="72" spans="1:4" s="10" customFormat="1" ht="31.5" customHeight="1" hidden="1">
      <c r="A72" s="61" t="s">
        <v>185</v>
      </c>
      <c r="B72" s="17"/>
      <c r="C72" s="81"/>
      <c r="D72" s="81"/>
    </row>
    <row r="73" spans="1:4" s="10" customFormat="1" ht="15.75" customHeight="1" hidden="1">
      <c r="A73" s="61"/>
      <c r="B73" s="17"/>
      <c r="C73" s="81"/>
      <c r="D73" s="81"/>
    </row>
    <row r="74" spans="1:4" s="10" customFormat="1" ht="31.5" customHeight="1" hidden="1">
      <c r="A74" s="61" t="s">
        <v>188</v>
      </c>
      <c r="B74" s="17"/>
      <c r="C74" s="81"/>
      <c r="D74" s="81"/>
    </row>
    <row r="75" spans="1:4" s="10" customFormat="1" ht="15.75" customHeight="1" hidden="1">
      <c r="A75" s="85" t="s">
        <v>144</v>
      </c>
      <c r="B75" s="100">
        <v>2</v>
      </c>
      <c r="C75" s="81"/>
      <c r="D75" s="81"/>
    </row>
    <row r="76" spans="1:4" s="10" customFormat="1" ht="15.75" customHeight="1" hidden="1">
      <c r="A76" s="84" t="s">
        <v>118</v>
      </c>
      <c r="B76" s="17"/>
      <c r="C76" s="81"/>
      <c r="D76" s="81"/>
    </row>
    <row r="77" spans="1:4" s="10" customFormat="1" ht="15.75" customHeight="1" hidden="1">
      <c r="A77" s="107" t="s">
        <v>143</v>
      </c>
      <c r="B77" s="17"/>
      <c r="C77" s="81">
        <f>SUM(C75:C76)</f>
        <v>0</v>
      </c>
      <c r="D77" s="81">
        <f>SUM(D75:D76)</f>
        <v>0</v>
      </c>
    </row>
    <row r="78" spans="1:4" s="10" customFormat="1" ht="15.75">
      <c r="A78" s="85" t="s">
        <v>129</v>
      </c>
      <c r="B78" s="17">
        <v>2</v>
      </c>
      <c r="C78" s="81">
        <v>450346</v>
      </c>
      <c r="D78" s="81">
        <v>450346</v>
      </c>
    </row>
    <row r="79" spans="1:4" s="10" customFormat="1" ht="15.75" hidden="1">
      <c r="A79" s="84" t="s">
        <v>443</v>
      </c>
      <c r="B79" s="100">
        <v>2</v>
      </c>
      <c r="C79" s="81"/>
      <c r="D79" s="81"/>
    </row>
    <row r="80" spans="1:4" s="10" customFormat="1" ht="15.75">
      <c r="A80" s="84" t="s">
        <v>554</v>
      </c>
      <c r="B80" s="100">
        <v>2</v>
      </c>
      <c r="C80" s="81">
        <v>8998</v>
      </c>
      <c r="D80" s="81">
        <v>8998</v>
      </c>
    </row>
    <row r="81" spans="1:4" s="10" customFormat="1" ht="15.75" hidden="1">
      <c r="A81" s="84" t="s">
        <v>444</v>
      </c>
      <c r="B81" s="100">
        <v>2</v>
      </c>
      <c r="C81" s="81"/>
      <c r="D81" s="81"/>
    </row>
    <row r="82" spans="1:4" s="10" customFormat="1" ht="15.75">
      <c r="A82" s="84" t="s">
        <v>555</v>
      </c>
      <c r="B82" s="100">
        <v>2</v>
      </c>
      <c r="C82" s="81">
        <v>3650</v>
      </c>
      <c r="D82" s="81">
        <v>3650</v>
      </c>
    </row>
    <row r="83" spans="1:4" s="10" customFormat="1" ht="15.75" hidden="1">
      <c r="A83" s="84" t="s">
        <v>445</v>
      </c>
      <c r="B83" s="100">
        <v>2</v>
      </c>
      <c r="C83" s="81"/>
      <c r="D83" s="81"/>
    </row>
    <row r="84" spans="1:4" s="10" customFormat="1" ht="15.75">
      <c r="A84" s="84" t="s">
        <v>556</v>
      </c>
      <c r="B84" s="100">
        <v>2</v>
      </c>
      <c r="C84" s="81">
        <v>48626</v>
      </c>
      <c r="D84" s="81">
        <v>48626</v>
      </c>
    </row>
    <row r="85" spans="1:4" s="10" customFormat="1" ht="15.75">
      <c r="A85" s="84" t="s">
        <v>551</v>
      </c>
      <c r="B85" s="17">
        <v>2</v>
      </c>
      <c r="C85" s="81">
        <v>300000</v>
      </c>
      <c r="D85" s="81">
        <v>300000</v>
      </c>
    </row>
    <row r="86" spans="1:4" s="10" customFormat="1" ht="15.75" hidden="1">
      <c r="A86" s="84" t="s">
        <v>518</v>
      </c>
      <c r="B86" s="17">
        <v>2</v>
      </c>
      <c r="C86" s="81"/>
      <c r="D86" s="81"/>
    </row>
    <row r="87" spans="1:4" s="10" customFormat="1" ht="15.75">
      <c r="A87" s="84" t="s">
        <v>629</v>
      </c>
      <c r="B87" s="17">
        <v>2</v>
      </c>
      <c r="C87" s="81">
        <v>55000</v>
      </c>
      <c r="D87" s="81">
        <v>55000</v>
      </c>
    </row>
    <row r="88" spans="1:4" s="10" customFormat="1" ht="15.75">
      <c r="A88" s="126" t="s">
        <v>510</v>
      </c>
      <c r="B88" s="17">
        <v>2</v>
      </c>
      <c r="C88" s="81">
        <v>11947</v>
      </c>
      <c r="D88" s="81">
        <v>11947</v>
      </c>
    </row>
    <row r="89" spans="1:4" s="10" customFormat="1" ht="31.5">
      <c r="A89" s="107" t="s">
        <v>189</v>
      </c>
      <c r="B89" s="17"/>
      <c r="C89" s="81">
        <f>SUM(C78:C88)</f>
        <v>878567</v>
      </c>
      <c r="D89" s="81">
        <f>SUM(D78:D88)</f>
        <v>878567</v>
      </c>
    </row>
    <row r="90" spans="1:4" s="10" customFormat="1" ht="15.75">
      <c r="A90" s="84" t="s">
        <v>552</v>
      </c>
      <c r="B90" s="100">
        <v>2</v>
      </c>
      <c r="C90" s="81">
        <v>151825</v>
      </c>
      <c r="D90" s="81">
        <v>151825</v>
      </c>
    </row>
    <row r="91" spans="1:4" s="10" customFormat="1" ht="15.75" hidden="1">
      <c r="A91" s="84" t="s">
        <v>452</v>
      </c>
      <c r="B91" s="100">
        <v>2</v>
      </c>
      <c r="C91" s="81"/>
      <c r="D91" s="81"/>
    </row>
    <row r="92" spans="1:4" s="10" customFormat="1" ht="15.75" hidden="1">
      <c r="A92" s="84" t="s">
        <v>453</v>
      </c>
      <c r="B92" s="100">
        <v>2</v>
      </c>
      <c r="C92" s="81"/>
      <c r="D92" s="81"/>
    </row>
    <row r="93" spans="1:4" s="10" customFormat="1" ht="15.75">
      <c r="A93" s="84" t="s">
        <v>553</v>
      </c>
      <c r="B93" s="100">
        <v>2</v>
      </c>
      <c r="C93" s="81">
        <v>56384</v>
      </c>
      <c r="D93" s="81">
        <v>56384</v>
      </c>
    </row>
    <row r="94" spans="1:4" s="10" customFormat="1" ht="15.75" hidden="1">
      <c r="A94" s="84" t="s">
        <v>455</v>
      </c>
      <c r="B94" s="100">
        <v>2</v>
      </c>
      <c r="C94" s="81"/>
      <c r="D94" s="81"/>
    </row>
    <row r="95" spans="1:4" s="10" customFormat="1" ht="15.75">
      <c r="A95" s="84" t="s">
        <v>557</v>
      </c>
      <c r="B95" s="100">
        <v>2</v>
      </c>
      <c r="C95" s="81">
        <v>100742</v>
      </c>
      <c r="D95" s="81">
        <v>100742</v>
      </c>
    </row>
    <row r="96" spans="1:4" s="10" customFormat="1" ht="15.75" hidden="1">
      <c r="A96" s="84" t="s">
        <v>551</v>
      </c>
      <c r="B96" s="17">
        <v>2</v>
      </c>
      <c r="C96" s="81"/>
      <c r="D96" s="81"/>
    </row>
    <row r="97" spans="1:4" s="10" customFormat="1" ht="15.75" hidden="1">
      <c r="A97" s="84" t="s">
        <v>458</v>
      </c>
      <c r="B97" s="17">
        <v>2</v>
      </c>
      <c r="C97" s="81"/>
      <c r="D97" s="81"/>
    </row>
    <row r="98" spans="1:4" s="10" customFormat="1" ht="15.75" hidden="1">
      <c r="A98" s="84" t="s">
        <v>486</v>
      </c>
      <c r="B98" s="17">
        <v>2</v>
      </c>
      <c r="C98" s="81"/>
      <c r="D98" s="81"/>
    </row>
    <row r="99" spans="1:4" s="10" customFormat="1" ht="15.75" hidden="1">
      <c r="A99" s="84" t="s">
        <v>118</v>
      </c>
      <c r="B99" s="17"/>
      <c r="C99" s="81"/>
      <c r="D99" s="81"/>
    </row>
    <row r="100" spans="1:4" s="10" customFormat="1" ht="15.75">
      <c r="A100" s="107" t="s">
        <v>190</v>
      </c>
      <c r="B100" s="17"/>
      <c r="C100" s="81">
        <f>SUM(C90:C99)</f>
        <v>308951</v>
      </c>
      <c r="D100" s="81">
        <f>SUM(D90:D99)</f>
        <v>308951</v>
      </c>
    </row>
    <row r="101" spans="1:4" s="10" customFormat="1" ht="15.75">
      <c r="A101" s="198" t="s">
        <v>187</v>
      </c>
      <c r="B101" s="17"/>
      <c r="C101" s="199">
        <f>C77+C89+C100</f>
        <v>1187518</v>
      </c>
      <c r="D101" s="199">
        <f>D77+D89+D100</f>
        <v>1187518</v>
      </c>
    </row>
    <row r="102" spans="1:4" s="10" customFormat="1" ht="15.75" hidden="1">
      <c r="A102" s="61"/>
      <c r="B102" s="100"/>
      <c r="C102" s="81"/>
      <c r="D102" s="81"/>
    </row>
    <row r="103" spans="1:4" s="10" customFormat="1" ht="31.5" hidden="1">
      <c r="A103" s="61" t="s">
        <v>191</v>
      </c>
      <c r="B103" s="100"/>
      <c r="C103" s="81"/>
      <c r="D103" s="81"/>
    </row>
    <row r="104" spans="1:4" s="10" customFormat="1" ht="15.75" hidden="1">
      <c r="A104" s="85" t="s">
        <v>441</v>
      </c>
      <c r="B104" s="100">
        <v>2</v>
      </c>
      <c r="C104" s="81"/>
      <c r="D104" s="81"/>
    </row>
    <row r="105" spans="1:4" s="10" customFormat="1" ht="31.5" hidden="1">
      <c r="A105" s="61" t="s">
        <v>192</v>
      </c>
      <c r="B105" s="100"/>
      <c r="C105" s="81">
        <f>SUM(C104)</f>
        <v>0</v>
      </c>
      <c r="D105" s="81">
        <f>SUM(D104)</f>
        <v>0</v>
      </c>
    </row>
    <row r="106" spans="1:4" s="10" customFormat="1" ht="15.75" hidden="1">
      <c r="A106" s="61" t="s">
        <v>193</v>
      </c>
      <c r="B106" s="100"/>
      <c r="C106" s="81"/>
      <c r="D106" s="81"/>
    </row>
    <row r="107" spans="1:4" s="10" customFormat="1" ht="15.75" hidden="1">
      <c r="A107" s="61" t="s">
        <v>194</v>
      </c>
      <c r="B107" s="100"/>
      <c r="C107" s="81"/>
      <c r="D107" s="81"/>
    </row>
    <row r="108" spans="1:4" s="10" customFormat="1" ht="15.75" hidden="1">
      <c r="A108" s="119" t="s">
        <v>442</v>
      </c>
      <c r="B108" s="100">
        <v>2</v>
      </c>
      <c r="C108" s="81"/>
      <c r="D108" s="81"/>
    </row>
    <row r="109" spans="1:4" s="10" customFormat="1" ht="15.75" hidden="1">
      <c r="A109" s="119" t="s">
        <v>459</v>
      </c>
      <c r="B109" s="100">
        <v>2</v>
      </c>
      <c r="C109" s="81"/>
      <c r="D109" s="81"/>
    </row>
    <row r="110" spans="1:4" s="10" customFormat="1" ht="15.75" hidden="1">
      <c r="A110" s="119" t="s">
        <v>543</v>
      </c>
      <c r="B110" s="100">
        <v>2</v>
      </c>
      <c r="C110" s="81"/>
      <c r="D110" s="81"/>
    </row>
    <row r="111" spans="1:4" s="10" customFormat="1" ht="15.75" hidden="1">
      <c r="A111" s="119" t="s">
        <v>460</v>
      </c>
      <c r="B111" s="100">
        <v>2</v>
      </c>
      <c r="C111" s="81"/>
      <c r="D111" s="81"/>
    </row>
    <row r="112" spans="1:4" s="10" customFormat="1" ht="15.75" hidden="1">
      <c r="A112" s="109" t="s">
        <v>195</v>
      </c>
      <c r="B112" s="100"/>
      <c r="C112" s="81">
        <f>SUM(C108:C111)</f>
        <v>0</v>
      </c>
      <c r="D112" s="81">
        <f>SUM(D108:D111)</f>
        <v>0</v>
      </c>
    </row>
    <row r="113" spans="1:4" s="10" customFormat="1" ht="15.75">
      <c r="A113" s="85" t="s">
        <v>142</v>
      </c>
      <c r="B113" s="100">
        <v>2</v>
      </c>
      <c r="C113" s="81">
        <v>20000</v>
      </c>
      <c r="D113" s="81">
        <v>20000</v>
      </c>
    </row>
    <row r="114" spans="1:4" s="10" customFormat="1" ht="15.75" hidden="1">
      <c r="A114" s="85"/>
      <c r="B114" s="100"/>
      <c r="C114" s="81"/>
      <c r="D114" s="81"/>
    </row>
    <row r="115" spans="1:4" s="10" customFormat="1" ht="15.75">
      <c r="A115" s="109" t="s">
        <v>141</v>
      </c>
      <c r="B115" s="100"/>
      <c r="C115" s="81">
        <f>SUM(C113:C114)</f>
        <v>20000</v>
      </c>
      <c r="D115" s="81">
        <f>SUM(D113:D114)</f>
        <v>20000</v>
      </c>
    </row>
    <row r="116" spans="1:4" s="10" customFormat="1" ht="15.75" hidden="1">
      <c r="A116" s="85"/>
      <c r="B116" s="100"/>
      <c r="C116" s="81"/>
      <c r="D116" s="81"/>
    </row>
    <row r="117" spans="1:4" s="10" customFormat="1" ht="15.75" hidden="1">
      <c r="A117" s="85" t="s">
        <v>547</v>
      </c>
      <c r="B117" s="100">
        <v>2</v>
      </c>
      <c r="C117" s="81"/>
      <c r="D117" s="81"/>
    </row>
    <row r="118" spans="1:4" s="10" customFormat="1" ht="15.75" hidden="1">
      <c r="A118" s="109" t="s">
        <v>196</v>
      </c>
      <c r="B118" s="100"/>
      <c r="C118" s="81">
        <f>SUM(C116:C117)</f>
        <v>0</v>
      </c>
      <c r="D118" s="81">
        <f>SUM(D116:D117)</f>
        <v>0</v>
      </c>
    </row>
    <row r="119" spans="1:4" s="10" customFormat="1" ht="15.75" hidden="1">
      <c r="A119" s="65"/>
      <c r="B119" s="100"/>
      <c r="C119" s="81"/>
      <c r="D119" s="81"/>
    </row>
    <row r="120" spans="1:4" s="10" customFormat="1" ht="15.75" hidden="1">
      <c r="A120" s="61"/>
      <c r="B120" s="100"/>
      <c r="C120" s="81"/>
      <c r="D120" s="81"/>
    </row>
    <row r="121" spans="1:4" s="10" customFormat="1" ht="26.25" customHeight="1">
      <c r="A121" s="108" t="s">
        <v>423</v>
      </c>
      <c r="B121" s="100"/>
      <c r="C121" s="81">
        <f>C112+C115+C118</f>
        <v>20000</v>
      </c>
      <c r="D121" s="81">
        <f>D112+D115+D118</f>
        <v>20000</v>
      </c>
    </row>
    <row r="122" spans="1:4" s="10" customFormat="1" ht="15.75">
      <c r="A122" s="85" t="s">
        <v>215</v>
      </c>
      <c r="B122" s="100">
        <v>2</v>
      </c>
      <c r="C122" s="81">
        <v>100000</v>
      </c>
      <c r="D122" s="81">
        <v>100000</v>
      </c>
    </row>
    <row r="123" spans="1:4" s="10" customFormat="1" ht="15.75" hidden="1">
      <c r="A123" s="85" t="s">
        <v>216</v>
      </c>
      <c r="B123" s="100">
        <v>2</v>
      </c>
      <c r="C123" s="81"/>
      <c r="D123" s="81"/>
    </row>
    <row r="124" spans="1:4" s="10" customFormat="1" ht="15.75">
      <c r="A124" s="61" t="s">
        <v>424</v>
      </c>
      <c r="B124" s="100"/>
      <c r="C124" s="81">
        <f>C122+C123</f>
        <v>100000</v>
      </c>
      <c r="D124" s="81">
        <f>D122+D123</f>
        <v>100000</v>
      </c>
    </row>
    <row r="125" spans="1:4" s="10" customFormat="1" ht="15.75">
      <c r="A125" s="63" t="s">
        <v>233</v>
      </c>
      <c r="B125" s="100"/>
      <c r="C125" s="82">
        <f>SUM(C126:C126:C128)</f>
        <v>1307518</v>
      </c>
      <c r="D125" s="82">
        <f>SUM(D126:D126:D128)</f>
        <v>1597369</v>
      </c>
    </row>
    <row r="126" spans="1:4" s="10" customFormat="1" ht="15.75">
      <c r="A126" s="85" t="s">
        <v>387</v>
      </c>
      <c r="B126" s="98">
        <v>1</v>
      </c>
      <c r="C126" s="81">
        <f>SUMIF($B$64:$B$125,"1",C$64:C$125)</f>
        <v>0</v>
      </c>
      <c r="D126" s="81">
        <f>SUMIF($B$64:$B$125,"1",D$64:D$125)</f>
        <v>0</v>
      </c>
    </row>
    <row r="127" spans="1:4" s="10" customFormat="1" ht="15.75">
      <c r="A127" s="85" t="s">
        <v>232</v>
      </c>
      <c r="B127" s="98">
        <v>2</v>
      </c>
      <c r="C127" s="81">
        <f>SUMIF($B$64:$B$125,"2",C$64:C$125)</f>
        <v>1307518</v>
      </c>
      <c r="D127" s="81">
        <f>SUMIF($B$64:$B$125,"2",D$64:D$125)</f>
        <v>1597369</v>
      </c>
    </row>
    <row r="128" spans="1:4" s="10" customFormat="1" ht="15.75">
      <c r="A128" s="85" t="s">
        <v>124</v>
      </c>
      <c r="B128" s="98">
        <v>3</v>
      </c>
      <c r="C128" s="81">
        <f>SUMIF($B$64:$B$125,"3",C$64:C$125)</f>
        <v>0</v>
      </c>
      <c r="D128" s="81">
        <f>SUMIF($B$64:$B$125,"3",D$64:D$125)</f>
        <v>0</v>
      </c>
    </row>
    <row r="129" spans="1:4" ht="15.75">
      <c r="A129" s="65" t="s">
        <v>84</v>
      </c>
      <c r="B129" s="100"/>
      <c r="C129" s="81"/>
      <c r="D129" s="81"/>
    </row>
    <row r="130" spans="1:4" ht="15.75">
      <c r="A130" s="40" t="s">
        <v>234</v>
      </c>
      <c r="B130" s="100"/>
      <c r="C130" s="82">
        <f>SUM(C131:C133)</f>
        <v>0</v>
      </c>
      <c r="D130" s="82">
        <f>SUM(D131:D133)</f>
        <v>4572000</v>
      </c>
    </row>
    <row r="131" spans="1:4" ht="15.75">
      <c r="A131" s="85" t="s">
        <v>387</v>
      </c>
      <c r="B131" s="98">
        <v>1</v>
      </c>
      <c r="C131" s="81">
        <f>Felh!H28</f>
        <v>0</v>
      </c>
      <c r="D131" s="81">
        <f>Felh!I28</f>
        <v>0</v>
      </c>
    </row>
    <row r="132" spans="1:4" ht="15.75">
      <c r="A132" s="85" t="s">
        <v>232</v>
      </c>
      <c r="B132" s="98">
        <v>2</v>
      </c>
      <c r="C132" s="81">
        <f>Felh!H29</f>
        <v>0</v>
      </c>
      <c r="D132" s="81">
        <f>Felh!I29</f>
        <v>4572000</v>
      </c>
    </row>
    <row r="133" spans="1:4" ht="15.75">
      <c r="A133" s="85" t="s">
        <v>124</v>
      </c>
      <c r="B133" s="98">
        <v>3</v>
      </c>
      <c r="C133" s="81">
        <f>Felh!H30</f>
        <v>0</v>
      </c>
      <c r="D133" s="81">
        <f>Felh!I30</f>
        <v>0</v>
      </c>
    </row>
    <row r="134" spans="1:4" ht="15.75">
      <c r="A134" s="40" t="s">
        <v>235</v>
      </c>
      <c r="B134" s="100"/>
      <c r="C134" s="82">
        <f>SUM(C135:C137)</f>
        <v>8406309</v>
      </c>
      <c r="D134" s="82">
        <f>SUM(D135:D137)</f>
        <v>8116458</v>
      </c>
    </row>
    <row r="135" spans="1:4" ht="15.75">
      <c r="A135" s="85" t="s">
        <v>387</v>
      </c>
      <c r="B135" s="98">
        <v>1</v>
      </c>
      <c r="C135" s="81">
        <f>Felh!H47</f>
        <v>0</v>
      </c>
      <c r="D135" s="81">
        <f>Felh!I47</f>
        <v>0</v>
      </c>
    </row>
    <row r="136" spans="1:4" ht="15.75">
      <c r="A136" s="85" t="s">
        <v>232</v>
      </c>
      <c r="B136" s="98">
        <v>2</v>
      </c>
      <c r="C136" s="81">
        <f>Felh!H48</f>
        <v>8406309</v>
      </c>
      <c r="D136" s="81">
        <f>Felh!I48</f>
        <v>8116458</v>
      </c>
    </row>
    <row r="137" spans="1:4" ht="15" customHeight="1">
      <c r="A137" s="85" t="s">
        <v>124</v>
      </c>
      <c r="B137" s="98">
        <v>3</v>
      </c>
      <c r="C137" s="81">
        <f>Felh!H49</f>
        <v>0</v>
      </c>
      <c r="D137" s="81">
        <f>Felh!I49</f>
        <v>0</v>
      </c>
    </row>
    <row r="138" spans="1:4" ht="15.75">
      <c r="A138" s="40" t="s">
        <v>236</v>
      </c>
      <c r="B138" s="100"/>
      <c r="C138" s="82">
        <f>SUM(C139:C141)</f>
        <v>1044302</v>
      </c>
      <c r="D138" s="82">
        <f>SUM(D139:D141)</f>
        <v>645025</v>
      </c>
    </row>
    <row r="139" spans="1:4" ht="15.75">
      <c r="A139" s="85" t="s">
        <v>387</v>
      </c>
      <c r="B139" s="98">
        <v>1</v>
      </c>
      <c r="C139" s="81">
        <f>Felh!H70</f>
        <v>0</v>
      </c>
      <c r="D139" s="81">
        <f>Felh!I70</f>
        <v>0</v>
      </c>
    </row>
    <row r="140" spans="1:4" ht="15.75">
      <c r="A140" s="85" t="s">
        <v>232</v>
      </c>
      <c r="B140" s="98">
        <v>2</v>
      </c>
      <c r="C140" s="81">
        <f>Felh!H71</f>
        <v>1044302</v>
      </c>
      <c r="D140" s="81">
        <f>Felh!I71</f>
        <v>645025</v>
      </c>
    </row>
    <row r="141" spans="1:4" ht="15.75">
      <c r="A141" s="85" t="s">
        <v>124</v>
      </c>
      <c r="B141" s="98">
        <v>3</v>
      </c>
      <c r="C141" s="81">
        <f>Felh!H72</f>
        <v>0</v>
      </c>
      <c r="D141" s="81">
        <f>Felh!I72</f>
        <v>0</v>
      </c>
    </row>
    <row r="142" spans="1:4" ht="16.5">
      <c r="A142" s="67" t="s">
        <v>237</v>
      </c>
      <c r="B142" s="101"/>
      <c r="C142" s="81"/>
      <c r="D142" s="81"/>
    </row>
    <row r="143" spans="1:4" ht="15.75">
      <c r="A143" s="65" t="s">
        <v>126</v>
      </c>
      <c r="B143" s="100"/>
      <c r="C143" s="15"/>
      <c r="D143" s="15"/>
    </row>
    <row r="144" spans="1:4" ht="15.75" hidden="1">
      <c r="A144" s="61" t="s">
        <v>222</v>
      </c>
      <c r="B144" s="100"/>
      <c r="C144" s="15"/>
      <c r="D144" s="15"/>
    </row>
    <row r="145" spans="1:4" ht="31.5" hidden="1">
      <c r="A145" s="85" t="s">
        <v>425</v>
      </c>
      <c r="B145" s="100"/>
      <c r="C145" s="15"/>
      <c r="D145" s="15"/>
    </row>
    <row r="146" spans="1:4" ht="31.5" hidden="1">
      <c r="A146" s="85" t="s">
        <v>224</v>
      </c>
      <c r="B146" s="100"/>
      <c r="C146" s="15"/>
      <c r="D146" s="15"/>
    </row>
    <row r="147" spans="1:4" ht="31.5" hidden="1">
      <c r="A147" s="85" t="s">
        <v>426</v>
      </c>
      <c r="B147" s="100"/>
      <c r="C147" s="15"/>
      <c r="D147" s="15"/>
    </row>
    <row r="148" spans="1:4" ht="31.5">
      <c r="A148" s="85" t="s">
        <v>560</v>
      </c>
      <c r="B148" s="100">
        <v>2</v>
      </c>
      <c r="C148" s="15">
        <v>548129</v>
      </c>
      <c r="D148" s="15">
        <v>548129</v>
      </c>
    </row>
    <row r="149" spans="1:4" ht="15.75" hidden="1">
      <c r="A149" s="85" t="s">
        <v>525</v>
      </c>
      <c r="B149" s="100">
        <v>2</v>
      </c>
      <c r="C149" s="15"/>
      <c r="D149" s="15"/>
    </row>
    <row r="150" spans="1:4" ht="15.75" hidden="1">
      <c r="A150" s="85" t="s">
        <v>226</v>
      </c>
      <c r="B150" s="100"/>
      <c r="C150" s="15"/>
      <c r="D150" s="15"/>
    </row>
    <row r="151" spans="1:4" ht="31.5" hidden="1">
      <c r="A151" s="85" t="s">
        <v>439</v>
      </c>
      <c r="B151" s="100"/>
      <c r="C151" s="15"/>
      <c r="D151" s="15"/>
    </row>
    <row r="152" spans="1:4" ht="15.75" hidden="1">
      <c r="A152" s="85" t="s">
        <v>230</v>
      </c>
      <c r="B152" s="100"/>
      <c r="C152" s="15"/>
      <c r="D152" s="15"/>
    </row>
    <row r="153" spans="1:4" ht="15.75" hidden="1">
      <c r="A153" s="61" t="s">
        <v>231</v>
      </c>
      <c r="B153" s="100"/>
      <c r="C153" s="15"/>
      <c r="D153" s="15"/>
    </row>
    <row r="154" spans="1:4" ht="15.75" hidden="1">
      <c r="A154" s="61" t="s">
        <v>223</v>
      </c>
      <c r="B154" s="100"/>
      <c r="C154" s="15"/>
      <c r="D154" s="15"/>
    </row>
    <row r="155" spans="1:4" ht="15.75">
      <c r="A155" s="40" t="s">
        <v>126</v>
      </c>
      <c r="B155" s="100"/>
      <c r="C155" s="82">
        <f>SUM(C156:C158)</f>
        <v>548129</v>
      </c>
      <c r="D155" s="82">
        <f>SUM(D156:D158)</f>
        <v>548129</v>
      </c>
    </row>
    <row r="156" spans="1:4" ht="15.75">
      <c r="A156" s="85" t="s">
        <v>387</v>
      </c>
      <c r="B156" s="98">
        <v>1</v>
      </c>
      <c r="C156" s="81">
        <f>SUMIF($B$143:$B$155,"1",C$143:C$155)</f>
        <v>0</v>
      </c>
      <c r="D156" s="81">
        <f>SUMIF($B$143:$B$155,"1",D$143:D$155)</f>
        <v>0</v>
      </c>
    </row>
    <row r="157" spans="1:4" ht="15.75">
      <c r="A157" s="85" t="s">
        <v>232</v>
      </c>
      <c r="B157" s="98">
        <v>2</v>
      </c>
      <c r="C157" s="81">
        <f>SUMIF($B$143:$B$155,"2",C$143:C$155)</f>
        <v>548129</v>
      </c>
      <c r="D157" s="81">
        <f>SUMIF($B$143:$B$155,"2",D$143:D$155)</f>
        <v>548129</v>
      </c>
    </row>
    <row r="158" spans="1:4" ht="15.75">
      <c r="A158" s="85" t="s">
        <v>124</v>
      </c>
      <c r="B158" s="98">
        <v>3</v>
      </c>
      <c r="C158" s="81">
        <f>SUMIF($B$143:$B$155,"3",C$143:C$155)</f>
        <v>0</v>
      </c>
      <c r="D158" s="81">
        <f>SUMIF($B$143:$B$155,"3",D$143:D$155)</f>
        <v>0</v>
      </c>
    </row>
    <row r="159" spans="1:4" ht="15.75" hidden="1">
      <c r="A159" s="65" t="s">
        <v>127</v>
      </c>
      <c r="B159" s="100"/>
      <c r="C159" s="15"/>
      <c r="D159" s="15"/>
    </row>
    <row r="160" spans="1:4" ht="15.75" hidden="1">
      <c r="A160" s="61" t="s">
        <v>222</v>
      </c>
      <c r="B160" s="100"/>
      <c r="C160" s="15"/>
      <c r="D160" s="15"/>
    </row>
    <row r="161" spans="1:4" ht="31.5" hidden="1">
      <c r="A161" s="85" t="s">
        <v>425</v>
      </c>
      <c r="B161" s="100"/>
      <c r="C161" s="15"/>
      <c r="D161" s="15"/>
    </row>
    <row r="162" spans="1:4" ht="31.5" hidden="1">
      <c r="A162" s="85" t="s">
        <v>224</v>
      </c>
      <c r="B162" s="100"/>
      <c r="C162" s="15"/>
      <c r="D162" s="15"/>
    </row>
    <row r="163" spans="1:4" ht="31.5" hidden="1">
      <c r="A163" s="85" t="s">
        <v>426</v>
      </c>
      <c r="B163" s="100"/>
      <c r="C163" s="15"/>
      <c r="D163" s="15"/>
    </row>
    <row r="164" spans="1:4" ht="15.75" hidden="1">
      <c r="A164" s="85" t="s">
        <v>225</v>
      </c>
      <c r="B164" s="100"/>
      <c r="C164" s="128"/>
      <c r="D164" s="128"/>
    </row>
    <row r="165" spans="1:4" ht="15.75" hidden="1">
      <c r="A165" s="85" t="s">
        <v>226</v>
      </c>
      <c r="B165" s="100"/>
      <c r="C165" s="15"/>
      <c r="D165" s="15"/>
    </row>
    <row r="166" spans="1:4" ht="31.5" hidden="1">
      <c r="A166" s="85" t="s">
        <v>439</v>
      </c>
      <c r="B166" s="100"/>
      <c r="C166" s="15"/>
      <c r="D166" s="15"/>
    </row>
    <row r="167" spans="1:4" ht="15.75" hidden="1">
      <c r="A167" s="85" t="s">
        <v>230</v>
      </c>
      <c r="B167" s="100"/>
      <c r="C167" s="15"/>
      <c r="D167" s="15"/>
    </row>
    <row r="168" spans="1:4" ht="15.75" hidden="1">
      <c r="A168" s="61" t="s">
        <v>231</v>
      </c>
      <c r="B168" s="100"/>
      <c r="C168" s="15"/>
      <c r="D168" s="15"/>
    </row>
    <row r="169" spans="1:4" ht="15.75" hidden="1">
      <c r="A169" s="61" t="s">
        <v>223</v>
      </c>
      <c r="B169" s="100"/>
      <c r="C169" s="15"/>
      <c r="D169" s="15"/>
    </row>
    <row r="170" spans="1:4" ht="15.75" hidden="1">
      <c r="A170" s="40" t="s">
        <v>238</v>
      </c>
      <c r="B170" s="100"/>
      <c r="C170" s="82">
        <f>SUM(C171:C173)</f>
        <v>0</v>
      </c>
      <c r="D170" s="82">
        <f>SUM(D171:D173)</f>
        <v>0</v>
      </c>
    </row>
    <row r="171" spans="1:4" ht="15.75" hidden="1">
      <c r="A171" s="85" t="s">
        <v>387</v>
      </c>
      <c r="B171" s="98">
        <v>1</v>
      </c>
      <c r="C171" s="81">
        <f>SUMIF($B$159:$B$170,"1",C$159:C$170)</f>
        <v>0</v>
      </c>
      <c r="D171" s="81">
        <f>SUMIF($B$159:$B$170,"1",D$159:D$170)</f>
        <v>0</v>
      </c>
    </row>
    <row r="172" spans="1:4" ht="15.75" hidden="1">
      <c r="A172" s="85" t="s">
        <v>232</v>
      </c>
      <c r="B172" s="98">
        <v>2</v>
      </c>
      <c r="C172" s="81">
        <f>SUMIF($B$159:$B$170,"2",C$159:C$170)</f>
        <v>0</v>
      </c>
      <c r="D172" s="81">
        <f>SUMIF($B$159:$B$170,"2",D$159:D$170)</f>
        <v>0</v>
      </c>
    </row>
    <row r="173" spans="1:4" ht="15.75" hidden="1">
      <c r="A173" s="85" t="s">
        <v>124</v>
      </c>
      <c r="B173" s="98">
        <v>3</v>
      </c>
      <c r="C173" s="81">
        <f>SUMIF($B$159:$B$170,"3",C$159:C$170)</f>
        <v>0</v>
      </c>
      <c r="D173" s="81">
        <f>SUMIF($B$159:$B$170,"3",D$159:D$170)</f>
        <v>0</v>
      </c>
    </row>
    <row r="174" spans="1:5" ht="16.5">
      <c r="A174" s="66" t="s">
        <v>128</v>
      </c>
      <c r="B174" s="101"/>
      <c r="C174" s="18">
        <f>C7+C11+C15+C60+C125+C130+C134+C138+C155+C170</f>
        <v>25271088</v>
      </c>
      <c r="D174" s="18">
        <f>D7+D11+D15+D60+D125+D130+D134+D138+D155+D170</f>
        <v>29852949</v>
      </c>
      <c r="E174" s="171"/>
    </row>
    <row r="175" ht="15.75" hidden="1"/>
    <row r="176" ht="15.75" hidden="1"/>
    <row r="177" ht="15.75" hidden="1"/>
    <row r="178" ht="15.75" hidden="1"/>
    <row r="179" ht="15.75" hidden="1"/>
    <row r="180" ht="15.75" hidden="1"/>
    <row r="369" ht="15.75"/>
    <row r="370" ht="15.75"/>
    <row r="371" ht="15.75"/>
    <row r="372" ht="15.75"/>
    <row r="373" ht="15.75"/>
    <row r="374" ht="15.75"/>
    <row r="375" ht="15.75"/>
    <row r="382" ht="15.75"/>
    <row r="383" ht="15.75"/>
    <row r="384" ht="15.75"/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8" r:id="rId3"/>
  <headerFooter>
    <oddFooter>&amp;C&amp;P. oldal, összesen: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E53"/>
  <sheetViews>
    <sheetView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" sqref="M1:R16384"/>
    </sheetView>
  </sheetViews>
  <sheetFormatPr defaultColWidth="9.140625" defaultRowHeight="15"/>
  <cols>
    <col min="1" max="1" width="59.421875" style="2" customWidth="1"/>
    <col min="2" max="2" width="5.7109375" style="2" customWidth="1"/>
    <col min="3" max="4" width="12.140625" style="197" customWidth="1"/>
    <col min="5" max="12" width="12.140625" style="2" customWidth="1"/>
    <col min="13" max="16384" width="9.140625" style="2" customWidth="1"/>
  </cols>
  <sheetData>
    <row r="1" spans="1:12" ht="15.75">
      <c r="A1" s="258" t="s">
        <v>561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5.75">
      <c r="A2" s="258" t="s">
        <v>448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4" spans="1:12" s="3" customFormat="1" ht="15.75" customHeight="1">
      <c r="A4" s="264" t="s">
        <v>266</v>
      </c>
      <c r="B4" s="279" t="s">
        <v>140</v>
      </c>
      <c r="C4" s="259" t="s">
        <v>119</v>
      </c>
      <c r="D4" s="260"/>
      <c r="E4" s="259" t="s">
        <v>120</v>
      </c>
      <c r="F4" s="260"/>
      <c r="G4" s="259" t="s">
        <v>28</v>
      </c>
      <c r="H4" s="260"/>
      <c r="I4" s="259" t="s">
        <v>15</v>
      </c>
      <c r="J4" s="260"/>
      <c r="K4" s="261" t="s">
        <v>5</v>
      </c>
      <c r="L4" s="261"/>
    </row>
    <row r="5" spans="1:31" s="3" customFormat="1" ht="15.75">
      <c r="A5" s="265"/>
      <c r="B5" s="280"/>
      <c r="C5" s="38" t="s">
        <v>169</v>
      </c>
      <c r="D5" s="38" t="s">
        <v>607</v>
      </c>
      <c r="E5" s="38" t="s">
        <v>169</v>
      </c>
      <c r="F5" s="38" t="s">
        <v>607</v>
      </c>
      <c r="G5" s="38" t="s">
        <v>169</v>
      </c>
      <c r="H5" s="38" t="s">
        <v>607</v>
      </c>
      <c r="I5" s="38" t="s">
        <v>169</v>
      </c>
      <c r="J5" s="38" t="s">
        <v>607</v>
      </c>
      <c r="K5" s="38" t="s">
        <v>169</v>
      </c>
      <c r="L5" s="38" t="s">
        <v>607</v>
      </c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</row>
    <row r="6" spans="1:12" s="3" customFormat="1" ht="31.5">
      <c r="A6" s="7" t="s">
        <v>239</v>
      </c>
      <c r="B6" s="97">
        <v>2</v>
      </c>
      <c r="C6" s="5">
        <v>3923000</v>
      </c>
      <c r="D6" s="5">
        <v>3923000</v>
      </c>
      <c r="E6" s="5">
        <v>775000</v>
      </c>
      <c r="F6" s="5">
        <v>775000</v>
      </c>
      <c r="G6" s="5">
        <v>650000</v>
      </c>
      <c r="H6" s="5">
        <v>650000</v>
      </c>
      <c r="I6" s="5">
        <v>175500</v>
      </c>
      <c r="J6" s="5">
        <v>175500</v>
      </c>
      <c r="K6" s="5">
        <f aca="true" t="shared" si="0" ref="K6:L53">C6+E6+G6+I6</f>
        <v>5523500</v>
      </c>
      <c r="L6" s="5">
        <f t="shared" si="0"/>
        <v>5523500</v>
      </c>
    </row>
    <row r="7" spans="1:12" s="3" customFormat="1" ht="31.5">
      <c r="A7" s="7" t="s">
        <v>497</v>
      </c>
      <c r="B7" s="97">
        <v>3</v>
      </c>
      <c r="C7" s="5">
        <v>324000</v>
      </c>
      <c r="D7" s="5">
        <v>324000</v>
      </c>
      <c r="E7" s="5">
        <v>64000</v>
      </c>
      <c r="F7" s="5">
        <v>64000</v>
      </c>
      <c r="G7" s="5"/>
      <c r="H7" s="5"/>
      <c r="I7" s="5"/>
      <c r="J7" s="5"/>
      <c r="K7" s="5">
        <f t="shared" si="0"/>
        <v>388000</v>
      </c>
      <c r="L7" s="5">
        <f t="shared" si="0"/>
        <v>388000</v>
      </c>
    </row>
    <row r="8" spans="1:12" s="3" customFormat="1" ht="15.75">
      <c r="A8" s="7" t="s">
        <v>498</v>
      </c>
      <c r="B8" s="97">
        <v>3</v>
      </c>
      <c r="C8" s="5">
        <v>50000</v>
      </c>
      <c r="D8" s="5">
        <v>50000</v>
      </c>
      <c r="E8" s="5">
        <v>25000</v>
      </c>
      <c r="F8" s="5">
        <v>25000</v>
      </c>
      <c r="G8" s="5"/>
      <c r="H8" s="5"/>
      <c r="I8" s="5"/>
      <c r="J8" s="5"/>
      <c r="K8" s="5">
        <f t="shared" si="0"/>
        <v>75000</v>
      </c>
      <c r="L8" s="5">
        <f t="shared" si="0"/>
        <v>75000</v>
      </c>
    </row>
    <row r="9" spans="1:12" s="3" customFormat="1" ht="15.75">
      <c r="A9" s="7" t="s">
        <v>240</v>
      </c>
      <c r="B9" s="97">
        <v>2</v>
      </c>
      <c r="C9" s="5"/>
      <c r="D9" s="5"/>
      <c r="E9" s="5"/>
      <c r="F9" s="5"/>
      <c r="G9" s="5">
        <v>200000</v>
      </c>
      <c r="H9" s="5">
        <v>200000</v>
      </c>
      <c r="I9" s="5">
        <v>54000</v>
      </c>
      <c r="J9" s="5">
        <v>54000</v>
      </c>
      <c r="K9" s="5">
        <f t="shared" si="0"/>
        <v>254000</v>
      </c>
      <c r="L9" s="5">
        <f t="shared" si="0"/>
        <v>254000</v>
      </c>
    </row>
    <row r="10" spans="1:12" s="3" customFormat="1" ht="31.5">
      <c r="A10" s="7" t="s">
        <v>241</v>
      </c>
      <c r="B10" s="97">
        <v>2</v>
      </c>
      <c r="C10" s="5"/>
      <c r="D10" s="5"/>
      <c r="E10" s="5"/>
      <c r="F10" s="5"/>
      <c r="G10" s="5">
        <v>60000</v>
      </c>
      <c r="H10" s="5">
        <v>75935</v>
      </c>
      <c r="I10" s="5">
        <v>16200</v>
      </c>
      <c r="J10" s="5">
        <v>20503</v>
      </c>
      <c r="K10" s="5">
        <f t="shared" si="0"/>
        <v>76200</v>
      </c>
      <c r="L10" s="5">
        <f t="shared" si="0"/>
        <v>96438</v>
      </c>
    </row>
    <row r="11" spans="1:12" s="3" customFormat="1" ht="15.75" hidden="1">
      <c r="A11" s="7" t="s">
        <v>242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>
        <f t="shared" si="0"/>
        <v>0</v>
      </c>
      <c r="L11" s="5">
        <f t="shared" si="0"/>
        <v>0</v>
      </c>
    </row>
    <row r="12" spans="1:12" s="3" customFormat="1" ht="15.75" hidden="1">
      <c r="A12" s="7" t="s">
        <v>243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>
        <f t="shared" si="0"/>
        <v>0</v>
      </c>
      <c r="L12" s="5">
        <f t="shared" si="0"/>
        <v>0</v>
      </c>
    </row>
    <row r="13" spans="1:12" s="3" customFormat="1" ht="15.75" hidden="1">
      <c r="A13" s="7" t="s">
        <v>244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>
        <f t="shared" si="0"/>
        <v>0</v>
      </c>
      <c r="L13" s="5">
        <f t="shared" si="0"/>
        <v>0</v>
      </c>
    </row>
    <row r="14" spans="1:12" s="3" customFormat="1" ht="15.75" hidden="1">
      <c r="A14" s="7" t="s">
        <v>509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>
        <f t="shared" si="0"/>
        <v>0</v>
      </c>
      <c r="L14" s="5">
        <f t="shared" si="0"/>
        <v>0</v>
      </c>
    </row>
    <row r="15" spans="1:12" s="3" customFormat="1" ht="18" customHeight="1" hidden="1">
      <c r="A15" s="7" t="s">
        <v>508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>
        <f t="shared" si="0"/>
        <v>0</v>
      </c>
      <c r="L15" s="5">
        <f t="shared" si="0"/>
        <v>0</v>
      </c>
    </row>
    <row r="16" spans="1:12" s="3" customFormat="1" ht="15.75" hidden="1">
      <c r="A16" s="7" t="s">
        <v>480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>
        <f t="shared" si="0"/>
        <v>0</v>
      </c>
      <c r="L16" s="5">
        <f t="shared" si="0"/>
        <v>0</v>
      </c>
    </row>
    <row r="17" spans="1:12" s="3" customFormat="1" ht="15.75" hidden="1">
      <c r="A17" s="7" t="s">
        <v>245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>
        <f t="shared" si="0"/>
        <v>0</v>
      </c>
      <c r="L17" s="5">
        <f t="shared" si="0"/>
        <v>0</v>
      </c>
    </row>
    <row r="18" spans="1:12" s="3" customFormat="1" ht="15.75" hidden="1">
      <c r="A18" s="7" t="s">
        <v>246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>
        <f t="shared" si="0"/>
        <v>0</v>
      </c>
      <c r="L18" s="5">
        <f t="shared" si="0"/>
        <v>0</v>
      </c>
    </row>
    <row r="19" spans="1:12" s="3" customFormat="1" ht="15.75">
      <c r="A19" s="7" t="s">
        <v>247</v>
      </c>
      <c r="B19" s="97">
        <v>2</v>
      </c>
      <c r="C19" s="5"/>
      <c r="D19" s="5"/>
      <c r="E19" s="5"/>
      <c r="F19" s="5"/>
      <c r="G19" s="5">
        <v>1000000</v>
      </c>
      <c r="H19" s="5">
        <v>1000000</v>
      </c>
      <c r="I19" s="5">
        <v>270000</v>
      </c>
      <c r="J19" s="5">
        <v>270000</v>
      </c>
      <c r="K19" s="5">
        <f t="shared" si="0"/>
        <v>1270000</v>
      </c>
      <c r="L19" s="5">
        <f t="shared" si="0"/>
        <v>1270000</v>
      </c>
    </row>
    <row r="20" spans="1:12" ht="15.75" hidden="1">
      <c r="A20" s="7" t="s">
        <v>449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  <c r="L20" s="5">
        <f t="shared" si="0"/>
        <v>0</v>
      </c>
    </row>
    <row r="21" spans="1:12" ht="15.75">
      <c r="A21" s="7" t="s">
        <v>248</v>
      </c>
      <c r="B21" s="97">
        <v>2</v>
      </c>
      <c r="C21" s="5"/>
      <c r="D21" s="5"/>
      <c r="E21" s="5"/>
      <c r="F21" s="5"/>
      <c r="G21" s="5">
        <v>500000</v>
      </c>
      <c r="H21" s="5">
        <v>500000</v>
      </c>
      <c r="I21" s="5">
        <v>135000</v>
      </c>
      <c r="J21" s="5">
        <v>135000</v>
      </c>
      <c r="K21" s="5">
        <f t="shared" si="0"/>
        <v>635000</v>
      </c>
      <c r="L21" s="5">
        <f t="shared" si="0"/>
        <v>635000</v>
      </c>
    </row>
    <row r="22" spans="1:12" s="3" customFormat="1" ht="31.5">
      <c r="A22" s="7" t="s">
        <v>249</v>
      </c>
      <c r="B22" s="97">
        <v>2</v>
      </c>
      <c r="C22" s="5"/>
      <c r="D22" s="5"/>
      <c r="E22" s="5"/>
      <c r="F22" s="5"/>
      <c r="G22" s="5">
        <v>20000</v>
      </c>
      <c r="H22" s="5">
        <v>20000</v>
      </c>
      <c r="I22" s="5">
        <v>5400</v>
      </c>
      <c r="J22" s="5">
        <v>5400</v>
      </c>
      <c r="K22" s="5">
        <f t="shared" si="0"/>
        <v>25400</v>
      </c>
      <c r="L22" s="5">
        <f t="shared" si="0"/>
        <v>25400</v>
      </c>
    </row>
    <row r="23" spans="1:12" s="3" customFormat="1" ht="15.75" hidden="1">
      <c r="A23" s="7" t="s">
        <v>250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>
        <f t="shared" si="0"/>
        <v>0</v>
      </c>
      <c r="L23" s="5">
        <f t="shared" si="0"/>
        <v>0</v>
      </c>
    </row>
    <row r="24" spans="1:12" ht="15.75">
      <c r="A24" s="7" t="s">
        <v>251</v>
      </c>
      <c r="B24" s="97">
        <v>2</v>
      </c>
      <c r="C24" s="5"/>
      <c r="D24" s="5"/>
      <c r="E24" s="5"/>
      <c r="F24" s="5"/>
      <c r="G24" s="5">
        <v>30000</v>
      </c>
      <c r="H24" s="5">
        <v>30000</v>
      </c>
      <c r="I24" s="5">
        <v>8100</v>
      </c>
      <c r="J24" s="5">
        <v>8100</v>
      </c>
      <c r="K24" s="5">
        <f t="shared" si="0"/>
        <v>38100</v>
      </c>
      <c r="L24" s="5">
        <f t="shared" si="0"/>
        <v>38100</v>
      </c>
    </row>
    <row r="25" spans="1:12" ht="15.75">
      <c r="A25" s="7" t="s">
        <v>252</v>
      </c>
      <c r="B25" s="97">
        <v>2</v>
      </c>
      <c r="C25" s="5"/>
      <c r="D25" s="5"/>
      <c r="E25" s="5"/>
      <c r="F25" s="5"/>
      <c r="G25" s="5">
        <v>400000</v>
      </c>
      <c r="H25" s="5">
        <v>400000</v>
      </c>
      <c r="I25" s="5">
        <v>108000</v>
      </c>
      <c r="J25" s="5">
        <v>108000</v>
      </c>
      <c r="K25" s="5">
        <f t="shared" si="0"/>
        <v>508000</v>
      </c>
      <c r="L25" s="5">
        <f t="shared" si="0"/>
        <v>508000</v>
      </c>
    </row>
    <row r="26" spans="1:12" s="3" customFormat="1" ht="15.75">
      <c r="A26" s="7" t="s">
        <v>253</v>
      </c>
      <c r="B26" s="97">
        <v>2</v>
      </c>
      <c r="C26" s="5">
        <v>676000</v>
      </c>
      <c r="D26" s="5">
        <v>676000</v>
      </c>
      <c r="E26" s="5">
        <v>131900</v>
      </c>
      <c r="F26" s="5">
        <v>131900</v>
      </c>
      <c r="G26" s="5">
        <v>400000</v>
      </c>
      <c r="H26" s="5">
        <v>400000</v>
      </c>
      <c r="I26" s="5">
        <v>108000</v>
      </c>
      <c r="J26" s="5">
        <v>108000</v>
      </c>
      <c r="K26" s="5">
        <f t="shared" si="0"/>
        <v>1315900</v>
      </c>
      <c r="L26" s="5">
        <f t="shared" si="0"/>
        <v>1315900</v>
      </c>
    </row>
    <row r="27" spans="1:12" s="3" customFormat="1" ht="15.75">
      <c r="A27" s="7" t="s">
        <v>484</v>
      </c>
      <c r="B27" s="97">
        <v>2</v>
      </c>
      <c r="C27" s="5"/>
      <c r="D27" s="5"/>
      <c r="E27" s="5"/>
      <c r="F27" s="5"/>
      <c r="G27" s="5">
        <v>20000</v>
      </c>
      <c r="H27" s="5">
        <v>20000</v>
      </c>
      <c r="I27" s="5">
        <v>5400</v>
      </c>
      <c r="J27" s="5">
        <v>5400</v>
      </c>
      <c r="K27" s="5">
        <f t="shared" si="0"/>
        <v>25400</v>
      </c>
      <c r="L27" s="5">
        <f t="shared" si="0"/>
        <v>25400</v>
      </c>
    </row>
    <row r="28" spans="1:12" s="3" customFormat="1" ht="15.75">
      <c r="A28" s="7" t="s">
        <v>254</v>
      </c>
      <c r="B28" s="97">
        <v>2</v>
      </c>
      <c r="C28" s="5"/>
      <c r="D28" s="5"/>
      <c r="E28" s="5"/>
      <c r="F28" s="5"/>
      <c r="G28" s="5">
        <v>20000</v>
      </c>
      <c r="H28" s="5">
        <v>20000</v>
      </c>
      <c r="I28" s="5">
        <v>5400</v>
      </c>
      <c r="J28" s="5">
        <v>5400</v>
      </c>
      <c r="K28" s="5">
        <f t="shared" si="0"/>
        <v>25400</v>
      </c>
      <c r="L28" s="5">
        <f t="shared" si="0"/>
        <v>25400</v>
      </c>
    </row>
    <row r="29" spans="1:12" ht="15.75" hidden="1">
      <c r="A29" s="7" t="s">
        <v>255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>
        <f t="shared" si="0"/>
        <v>0</v>
      </c>
      <c r="L29" s="5">
        <f t="shared" si="0"/>
        <v>0</v>
      </c>
    </row>
    <row r="30" spans="1:12" s="3" customFormat="1" ht="31.5" hidden="1">
      <c r="A30" s="7" t="s">
        <v>256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>
        <f t="shared" si="0"/>
        <v>0</v>
      </c>
      <c r="L30" s="5">
        <f t="shared" si="0"/>
        <v>0</v>
      </c>
    </row>
    <row r="31" spans="1:12" s="3" customFormat="1" ht="15.75" hidden="1">
      <c r="A31" s="7" t="s">
        <v>257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>
        <f t="shared" si="0"/>
        <v>0</v>
      </c>
      <c r="L31" s="5">
        <f t="shared" si="0"/>
        <v>0</v>
      </c>
    </row>
    <row r="32" spans="1:12" s="3" customFormat="1" ht="15.75">
      <c r="A32" s="7" t="s">
        <v>258</v>
      </c>
      <c r="B32" s="97">
        <v>2</v>
      </c>
      <c r="C32" s="5"/>
      <c r="D32" s="5"/>
      <c r="E32" s="5"/>
      <c r="F32" s="5"/>
      <c r="G32" s="5">
        <v>10000</v>
      </c>
      <c r="H32" s="5">
        <v>10000</v>
      </c>
      <c r="I32" s="5"/>
      <c r="J32" s="5"/>
      <c r="K32" s="5">
        <f t="shared" si="0"/>
        <v>10000</v>
      </c>
      <c r="L32" s="5">
        <f t="shared" si="0"/>
        <v>10000</v>
      </c>
    </row>
    <row r="33" spans="1:12" s="3" customFormat="1" ht="15.75" hidden="1">
      <c r="A33" s="7" t="s">
        <v>259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>
        <f t="shared" si="0"/>
        <v>0</v>
      </c>
      <c r="L33" s="5">
        <f t="shared" si="0"/>
        <v>0</v>
      </c>
    </row>
    <row r="34" spans="1:12" s="3" customFormat="1" ht="31.5" hidden="1">
      <c r="A34" s="7" t="s">
        <v>260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>
        <f t="shared" si="0"/>
        <v>0</v>
      </c>
      <c r="L34" s="5">
        <f t="shared" si="0"/>
        <v>0</v>
      </c>
    </row>
    <row r="35" spans="1:12" s="3" customFormat="1" ht="31.5" hidden="1">
      <c r="A35" s="7" t="s">
        <v>261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>
        <f t="shared" si="0"/>
        <v>0</v>
      </c>
      <c r="L35" s="5">
        <f t="shared" si="0"/>
        <v>0</v>
      </c>
    </row>
    <row r="36" spans="1:12" s="3" customFormat="1" ht="15.75" hidden="1">
      <c r="A36" s="7" t="s">
        <v>477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>
        <f t="shared" si="0"/>
        <v>0</v>
      </c>
      <c r="L36" s="5">
        <f t="shared" si="0"/>
        <v>0</v>
      </c>
    </row>
    <row r="37" spans="1:12" s="3" customFormat="1" ht="15.75" hidden="1">
      <c r="A37" s="7" t="s">
        <v>262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>
        <f t="shared" si="0"/>
        <v>0</v>
      </c>
      <c r="L37" s="5">
        <f t="shared" si="0"/>
        <v>0</v>
      </c>
    </row>
    <row r="38" spans="1:12" s="3" customFormat="1" ht="15.75">
      <c r="A38" s="7" t="s">
        <v>263</v>
      </c>
      <c r="B38" s="97">
        <v>2</v>
      </c>
      <c r="C38" s="5"/>
      <c r="D38" s="5"/>
      <c r="E38" s="5"/>
      <c r="F38" s="5"/>
      <c r="G38" s="5">
        <v>500000</v>
      </c>
      <c r="H38" s="5">
        <v>500000</v>
      </c>
      <c r="I38" s="5">
        <v>135000</v>
      </c>
      <c r="J38" s="5">
        <v>135000</v>
      </c>
      <c r="K38" s="5">
        <f t="shared" si="0"/>
        <v>635000</v>
      </c>
      <c r="L38" s="5">
        <f t="shared" si="0"/>
        <v>635000</v>
      </c>
    </row>
    <row r="39" spans="1:12" s="3" customFormat="1" ht="31.5">
      <c r="A39" s="7" t="s">
        <v>264</v>
      </c>
      <c r="B39" s="97">
        <v>2</v>
      </c>
      <c r="C39" s="5">
        <v>207000</v>
      </c>
      <c r="D39" s="5">
        <v>207000</v>
      </c>
      <c r="E39" s="5">
        <v>41000</v>
      </c>
      <c r="F39" s="5">
        <v>41000</v>
      </c>
      <c r="G39" s="5">
        <v>500000</v>
      </c>
      <c r="H39" s="5">
        <v>500000</v>
      </c>
      <c r="I39" s="5">
        <v>135000</v>
      </c>
      <c r="J39" s="5">
        <v>135000</v>
      </c>
      <c r="K39" s="5">
        <f t="shared" si="0"/>
        <v>883000</v>
      </c>
      <c r="L39" s="5">
        <f t="shared" si="0"/>
        <v>883000</v>
      </c>
    </row>
    <row r="40" spans="1:12" s="3" customFormat="1" ht="31.5" hidden="1">
      <c r="A40" s="7" t="s">
        <v>264</v>
      </c>
      <c r="B40" s="97">
        <v>2</v>
      </c>
      <c r="C40" s="5"/>
      <c r="D40" s="5"/>
      <c r="E40" s="5"/>
      <c r="F40" s="5"/>
      <c r="G40" s="5"/>
      <c r="H40" s="5"/>
      <c r="I40" s="5"/>
      <c r="J40" s="5"/>
      <c r="K40" s="5">
        <f t="shared" si="0"/>
        <v>0</v>
      </c>
      <c r="L40" s="5">
        <f t="shared" si="0"/>
        <v>0</v>
      </c>
    </row>
    <row r="41" spans="1:12" s="3" customFormat="1" ht="15.75">
      <c r="A41" s="7" t="s">
        <v>499</v>
      </c>
      <c r="B41" s="97">
        <v>2</v>
      </c>
      <c r="C41" s="5">
        <v>500000</v>
      </c>
      <c r="D41" s="5">
        <v>500000</v>
      </c>
      <c r="E41" s="5"/>
      <c r="F41" s="5"/>
      <c r="G41" s="5"/>
      <c r="H41" s="5"/>
      <c r="I41" s="5"/>
      <c r="J41" s="5"/>
      <c r="K41" s="5">
        <f t="shared" si="0"/>
        <v>500000</v>
      </c>
      <c r="L41" s="5">
        <f t="shared" si="0"/>
        <v>500000</v>
      </c>
    </row>
    <row r="42" spans="1:12" s="3" customFormat="1" ht="31.5">
      <c r="A42" s="7" t="s">
        <v>500</v>
      </c>
      <c r="B42" s="97">
        <v>2</v>
      </c>
      <c r="C42" s="5"/>
      <c r="D42" s="5"/>
      <c r="E42" s="5"/>
      <c r="F42" s="5"/>
      <c r="G42" s="5">
        <v>200000</v>
      </c>
      <c r="H42" s="5">
        <v>500000</v>
      </c>
      <c r="I42" s="5">
        <v>54000</v>
      </c>
      <c r="J42" s="5">
        <v>54000</v>
      </c>
      <c r="K42" s="5">
        <f t="shared" si="0"/>
        <v>254000</v>
      </c>
      <c r="L42" s="5">
        <f t="shared" si="0"/>
        <v>554000</v>
      </c>
    </row>
    <row r="43" spans="1:12" ht="15.75">
      <c r="A43" s="7" t="s">
        <v>470</v>
      </c>
      <c r="B43" s="97">
        <v>2</v>
      </c>
      <c r="C43" s="5"/>
      <c r="D43" s="5"/>
      <c r="E43" s="5"/>
      <c r="F43" s="5"/>
      <c r="G43" s="5">
        <v>63496</v>
      </c>
      <c r="H43" s="5">
        <v>63496</v>
      </c>
      <c r="I43" s="5">
        <v>17144</v>
      </c>
      <c r="J43" s="5">
        <v>17144</v>
      </c>
      <c r="K43" s="5">
        <f t="shared" si="0"/>
        <v>80640</v>
      </c>
      <c r="L43" s="5">
        <f t="shared" si="0"/>
        <v>80640</v>
      </c>
    </row>
    <row r="44" spans="1:12" ht="15.75">
      <c r="A44" s="7" t="s">
        <v>611</v>
      </c>
      <c r="B44" s="97">
        <v>2</v>
      </c>
      <c r="C44" s="5"/>
      <c r="D44" s="5"/>
      <c r="E44" s="5"/>
      <c r="F44" s="5"/>
      <c r="G44" s="5">
        <v>0</v>
      </c>
      <c r="H44" s="5">
        <v>70000</v>
      </c>
      <c r="I44" s="5">
        <v>0</v>
      </c>
      <c r="J44" s="5">
        <v>18900</v>
      </c>
      <c r="K44" s="5">
        <f>C44+E44+G44+I44</f>
        <v>0</v>
      </c>
      <c r="L44" s="5">
        <f>D44+F44+H44+J44</f>
        <v>88900</v>
      </c>
    </row>
    <row r="45" spans="1:12" ht="15.75">
      <c r="A45" s="7" t="s">
        <v>265</v>
      </c>
      <c r="B45" s="97">
        <v>2</v>
      </c>
      <c r="C45" s="5"/>
      <c r="D45" s="5"/>
      <c r="E45" s="5"/>
      <c r="F45" s="5"/>
      <c r="G45" s="5">
        <v>373535</v>
      </c>
      <c r="H45" s="5">
        <v>373535</v>
      </c>
      <c r="I45" s="5">
        <v>100855</v>
      </c>
      <c r="J45" s="5">
        <v>100855</v>
      </c>
      <c r="K45" s="5">
        <f t="shared" si="0"/>
        <v>474390</v>
      </c>
      <c r="L45" s="5">
        <f t="shared" si="0"/>
        <v>474390</v>
      </c>
    </row>
    <row r="46" spans="1:12" s="3" customFormat="1" ht="15.75">
      <c r="A46" s="7" t="s">
        <v>145</v>
      </c>
      <c r="B46" s="97"/>
      <c r="C46" s="5"/>
      <c r="D46" s="5"/>
      <c r="E46" s="5"/>
      <c r="F46" s="5"/>
      <c r="G46" s="5">
        <f>SUM(G47:G49)</f>
        <v>1332999</v>
      </c>
      <c r="H46" s="5">
        <f>SUM(H47:H49)</f>
        <v>1356202</v>
      </c>
      <c r="I46" s="5"/>
      <c r="J46" s="5"/>
      <c r="K46" s="5">
        <f t="shared" si="0"/>
        <v>1332999</v>
      </c>
      <c r="L46" s="5">
        <f t="shared" si="0"/>
        <v>1356202</v>
      </c>
    </row>
    <row r="47" spans="1:12" s="3" customFormat="1" ht="15.75">
      <c r="A47" s="85" t="s">
        <v>387</v>
      </c>
      <c r="B47" s="97">
        <v>1</v>
      </c>
      <c r="C47" s="5"/>
      <c r="D47" s="5"/>
      <c r="E47" s="5"/>
      <c r="F47" s="5"/>
      <c r="G47" s="5">
        <f>SUMIF($B$6:$B$46,"1",I$6:I$46)</f>
        <v>0</v>
      </c>
      <c r="H47" s="5">
        <f>SUMIF($B$6:$B$46,"1",J$6:J$46)</f>
        <v>0</v>
      </c>
      <c r="I47" s="5"/>
      <c r="J47" s="5"/>
      <c r="K47" s="5">
        <f t="shared" si="0"/>
        <v>0</v>
      </c>
      <c r="L47" s="5">
        <f t="shared" si="0"/>
        <v>0</v>
      </c>
    </row>
    <row r="48" spans="1:12" s="3" customFormat="1" ht="15.75">
      <c r="A48" s="85" t="s">
        <v>232</v>
      </c>
      <c r="B48" s="97">
        <v>2</v>
      </c>
      <c r="C48" s="5"/>
      <c r="D48" s="5"/>
      <c r="E48" s="5"/>
      <c r="F48" s="5"/>
      <c r="G48" s="5">
        <f>SUMIF($B$6:$B$46,"2",I$6:I$46)</f>
        <v>1332999</v>
      </c>
      <c r="H48" s="5">
        <f>SUMIF($B$6:$B$46,"2",J$6:J$46)</f>
        <v>1356202</v>
      </c>
      <c r="I48" s="5"/>
      <c r="J48" s="5"/>
      <c r="K48" s="5">
        <f t="shared" si="0"/>
        <v>1332999</v>
      </c>
      <c r="L48" s="5">
        <f t="shared" si="0"/>
        <v>1356202</v>
      </c>
    </row>
    <row r="49" spans="1:12" s="3" customFormat="1" ht="15.75">
      <c r="A49" s="85" t="s">
        <v>124</v>
      </c>
      <c r="B49" s="97">
        <v>3</v>
      </c>
      <c r="C49" s="5"/>
      <c r="D49" s="5"/>
      <c r="E49" s="5"/>
      <c r="F49" s="5"/>
      <c r="G49" s="5">
        <f>SUMIF($B$6:$B$46,"3",I$6:I$46)</f>
        <v>0</v>
      </c>
      <c r="H49" s="5">
        <f>SUMIF($B$6:$B$46,"3",J$6:J$46)</f>
        <v>0</v>
      </c>
      <c r="I49" s="5"/>
      <c r="J49" s="5"/>
      <c r="K49" s="5">
        <f t="shared" si="0"/>
        <v>0</v>
      </c>
      <c r="L49" s="5">
        <f t="shared" si="0"/>
        <v>0</v>
      </c>
    </row>
    <row r="50" spans="1:12" s="3" customFormat="1" ht="15.75">
      <c r="A50" s="8" t="s">
        <v>394</v>
      </c>
      <c r="B50" s="97"/>
      <c r="C50" s="14">
        <f aca="true" t="shared" si="1" ref="C50:H50">SUM(C51:C53)</f>
        <v>5680000</v>
      </c>
      <c r="D50" s="14">
        <f t="shared" si="1"/>
        <v>5680000</v>
      </c>
      <c r="E50" s="14">
        <f t="shared" si="1"/>
        <v>1036900</v>
      </c>
      <c r="F50" s="14">
        <f t="shared" si="1"/>
        <v>1036900</v>
      </c>
      <c r="G50" s="14">
        <f t="shared" si="1"/>
        <v>6280030</v>
      </c>
      <c r="H50" s="14">
        <f t="shared" si="1"/>
        <v>6689168</v>
      </c>
      <c r="I50" s="14"/>
      <c r="J50" s="14"/>
      <c r="K50" s="14">
        <f t="shared" si="0"/>
        <v>12996930</v>
      </c>
      <c r="L50" s="14">
        <f t="shared" si="0"/>
        <v>13406068</v>
      </c>
    </row>
    <row r="51" spans="1:12" s="3" customFormat="1" ht="15.75">
      <c r="A51" s="85" t="s">
        <v>387</v>
      </c>
      <c r="B51" s="97">
        <v>1</v>
      </c>
      <c r="C51" s="196">
        <f aca="true" t="shared" si="2" ref="C51:H51">SUMIF($B$6:$B$50,"1",C$6:C$50)</f>
        <v>0</v>
      </c>
      <c r="D51" s="196">
        <f t="shared" si="2"/>
        <v>0</v>
      </c>
      <c r="E51" s="81">
        <f t="shared" si="2"/>
        <v>0</v>
      </c>
      <c r="F51" s="81">
        <f t="shared" si="2"/>
        <v>0</v>
      </c>
      <c r="G51" s="81">
        <f t="shared" si="2"/>
        <v>0</v>
      </c>
      <c r="H51" s="81">
        <f t="shared" si="2"/>
        <v>0</v>
      </c>
      <c r="I51" s="5"/>
      <c r="J51" s="5"/>
      <c r="K51" s="5">
        <f t="shared" si="0"/>
        <v>0</v>
      </c>
      <c r="L51" s="5">
        <f t="shared" si="0"/>
        <v>0</v>
      </c>
    </row>
    <row r="52" spans="1:12" s="3" customFormat="1" ht="15.75">
      <c r="A52" s="85" t="s">
        <v>232</v>
      </c>
      <c r="B52" s="97">
        <v>2</v>
      </c>
      <c r="C52" s="196">
        <f aca="true" t="shared" si="3" ref="C52:H52">SUMIF($B$6:$B$50,"2",C$6:C$50)</f>
        <v>5306000</v>
      </c>
      <c r="D52" s="196">
        <f t="shared" si="3"/>
        <v>5306000</v>
      </c>
      <c r="E52" s="81">
        <f t="shared" si="3"/>
        <v>947900</v>
      </c>
      <c r="F52" s="81">
        <f t="shared" si="3"/>
        <v>947900</v>
      </c>
      <c r="G52" s="81">
        <f t="shared" si="3"/>
        <v>6280030</v>
      </c>
      <c r="H52" s="81">
        <f t="shared" si="3"/>
        <v>6689168</v>
      </c>
      <c r="I52" s="5"/>
      <c r="J52" s="5"/>
      <c r="K52" s="5">
        <f t="shared" si="0"/>
        <v>12533930</v>
      </c>
      <c r="L52" s="5">
        <f t="shared" si="0"/>
        <v>12943068</v>
      </c>
    </row>
    <row r="53" spans="1:12" s="3" customFormat="1" ht="15.75">
      <c r="A53" s="85" t="s">
        <v>124</v>
      </c>
      <c r="B53" s="97">
        <v>3</v>
      </c>
      <c r="C53" s="196">
        <f aca="true" t="shared" si="4" ref="C53:H53">SUMIF($B$6:$B$50,"3",C$6:C$50)</f>
        <v>374000</v>
      </c>
      <c r="D53" s="196">
        <f t="shared" si="4"/>
        <v>374000</v>
      </c>
      <c r="E53" s="81">
        <f t="shared" si="4"/>
        <v>89000</v>
      </c>
      <c r="F53" s="81">
        <f t="shared" si="4"/>
        <v>89000</v>
      </c>
      <c r="G53" s="81">
        <f t="shared" si="4"/>
        <v>0</v>
      </c>
      <c r="H53" s="81">
        <f t="shared" si="4"/>
        <v>0</v>
      </c>
      <c r="I53" s="5"/>
      <c r="J53" s="5"/>
      <c r="K53" s="5">
        <f t="shared" si="0"/>
        <v>463000</v>
      </c>
      <c r="L53" s="5">
        <f t="shared" si="0"/>
        <v>463000</v>
      </c>
    </row>
  </sheetData>
  <sheetProtection/>
  <mergeCells count="9">
    <mergeCell ref="A1:L1"/>
    <mergeCell ref="A2:L2"/>
    <mergeCell ref="A4:A5"/>
    <mergeCell ref="B4:B5"/>
    <mergeCell ref="C4:D4"/>
    <mergeCell ref="E4:F4"/>
    <mergeCell ref="G4:H4"/>
    <mergeCell ref="I4:J4"/>
    <mergeCell ref="K4:L4"/>
  </mergeCells>
  <printOptions horizontalCentered="1"/>
  <pageMargins left="0.7086614173228347" right="0.4724409448818898" top="0.51" bottom="0.46" header="0.24" footer="0.31496062992125984"/>
  <pageSetup fitToHeight="1" fitToWidth="1" horizontalDpi="300" verticalDpi="300" orientation="landscape" paperSize="9" scale="71" r:id="rId1"/>
  <headerFoot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81" t="s">
        <v>573</v>
      </c>
      <c r="B1" s="281"/>
      <c r="C1" s="281"/>
      <c r="D1" s="281"/>
      <c r="E1" s="281"/>
      <c r="F1" s="117"/>
    </row>
    <row r="2" spans="1:5" s="23" customFormat="1" ht="13.5" customHeight="1">
      <c r="A2" s="122"/>
      <c r="B2" s="122"/>
      <c r="C2" s="122"/>
      <c r="D2" s="122"/>
      <c r="E2" s="122"/>
    </row>
    <row r="3" spans="1:5" s="23" customFormat="1" ht="40.5" customHeight="1">
      <c r="A3" s="282" t="s">
        <v>569</v>
      </c>
      <c r="B3" s="282"/>
      <c r="C3" s="282"/>
      <c r="D3" s="282"/>
      <c r="E3" s="282"/>
    </row>
    <row r="4" spans="1:5" s="23" customFormat="1" ht="14.25" customHeight="1">
      <c r="A4" s="24"/>
      <c r="B4" s="24"/>
      <c r="C4" s="24"/>
      <c r="D4" s="24"/>
      <c r="E4" s="123" t="s">
        <v>479</v>
      </c>
    </row>
    <row r="5" spans="1:6" s="27" customFormat="1" ht="21.75" customHeight="1">
      <c r="A5" s="114" t="s">
        <v>9</v>
      </c>
      <c r="B5" s="25" t="s">
        <v>475</v>
      </c>
      <c r="C5" s="25" t="s">
        <v>520</v>
      </c>
      <c r="D5" s="25" t="s">
        <v>564</v>
      </c>
      <c r="E5" s="25" t="s">
        <v>5</v>
      </c>
      <c r="F5" s="26"/>
    </row>
    <row r="6" spans="1:5" ht="15">
      <c r="A6" s="28" t="s">
        <v>391</v>
      </c>
      <c r="B6" s="29">
        <v>535000</v>
      </c>
      <c r="C6" s="29">
        <v>535000</v>
      </c>
      <c r="D6" s="29">
        <v>535000</v>
      </c>
      <c r="E6" s="29">
        <f aca="true" t="shared" si="0" ref="E6:E21">SUM(B6:D6)</f>
        <v>1605000</v>
      </c>
    </row>
    <row r="7" spans="1:5" ht="15">
      <c r="A7" s="28" t="s">
        <v>389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5000</v>
      </c>
      <c r="C8" s="29">
        <v>5000</v>
      </c>
      <c r="D8" s="29">
        <v>5000</v>
      </c>
      <c r="E8" s="29">
        <f t="shared" si="0"/>
        <v>15000</v>
      </c>
    </row>
    <row r="9" spans="1:5" ht="32.25" customHeight="1">
      <c r="A9" s="31" t="s">
        <v>30</v>
      </c>
      <c r="B9" s="29">
        <v>80000</v>
      </c>
      <c r="C9" s="29">
        <v>80000</v>
      </c>
      <c r="D9" s="29">
        <v>80000</v>
      </c>
      <c r="E9" s="29">
        <f t="shared" si="0"/>
        <v>240000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390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620000</v>
      </c>
      <c r="C13" s="33">
        <f>SUM(C6:C12)</f>
        <v>620000</v>
      </c>
      <c r="D13" s="33">
        <f>SUM(D6:D12)</f>
        <v>620000</v>
      </c>
      <c r="E13" s="33">
        <f>SUM(E6:E12)</f>
        <v>1860000</v>
      </c>
    </row>
    <row r="14" spans="1:5" ht="15">
      <c r="A14" s="32" t="s">
        <v>41</v>
      </c>
      <c r="B14" s="33">
        <f>ROUNDDOWN(B13*0.5,0)</f>
        <v>310000</v>
      </c>
      <c r="C14" s="33">
        <f>ROUNDDOWN(C13*0.5,0)</f>
        <v>310000</v>
      </c>
      <c r="D14" s="33">
        <f>ROUNDDOWN(D13*0.5,0)</f>
        <v>310000</v>
      </c>
      <c r="E14" s="33">
        <f t="shared" si="0"/>
        <v>930000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310000</v>
      </c>
      <c r="C23" s="33">
        <f>C14-C22</f>
        <v>310000</v>
      </c>
      <c r="D23" s="33">
        <f>D14-D22</f>
        <v>310000</v>
      </c>
      <c r="E23" s="33">
        <f>E14-E22</f>
        <v>930000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283" t="s">
        <v>383</v>
      </c>
      <c r="B26" s="283"/>
      <c r="C26" s="283"/>
      <c r="D26" s="283"/>
      <c r="E26" s="283"/>
    </row>
    <row r="27" ht="18.75" customHeight="1"/>
    <row r="28" ht="15">
      <c r="A28" s="96" t="s">
        <v>570</v>
      </c>
    </row>
    <row r="29" spans="1:3" ht="15">
      <c r="A29" s="37" t="s">
        <v>505</v>
      </c>
      <c r="C29" s="62"/>
    </row>
    <row r="30" ht="15">
      <c r="C30" s="62"/>
    </row>
    <row r="31" spans="1:4" ht="15">
      <c r="A31" s="62" t="s">
        <v>523</v>
      </c>
      <c r="B31" s="26"/>
      <c r="D31" s="62" t="s">
        <v>572</v>
      </c>
    </row>
    <row r="32" spans="1:4" ht="15">
      <c r="A32" s="62" t="s">
        <v>524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.28125" style="0" customWidth="1"/>
    <col min="2" max="2" width="2.421875" style="0" customWidth="1"/>
    <col min="3" max="3" width="27.8515625" style="0" bestFit="1" customWidth="1"/>
    <col min="4" max="4" width="1.57421875" style="0" customWidth="1"/>
    <col min="5" max="5" width="8.421875" style="0" bestFit="1" customWidth="1"/>
    <col min="6" max="6" width="3.57421875" style="0" customWidth="1"/>
    <col min="7" max="7" width="4.421875" style="0" customWidth="1"/>
    <col min="8" max="8" width="6.421875" style="0" customWidth="1"/>
    <col min="9" max="9" width="9.00390625" style="39" customWidth="1"/>
    <col min="10" max="10" width="11.421875" style="0" customWidth="1"/>
  </cols>
  <sheetData>
    <row r="1" spans="1:11" s="145" customFormat="1" ht="20.25">
      <c r="A1" s="245" t="s">
        <v>530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s="145" customFormat="1" ht="18.75">
      <c r="A2" s="243" t="s">
        <v>531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s="145" customFormat="1" ht="18.75">
      <c r="A3" s="243" t="s">
        <v>583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s="145" customFormat="1" ht="18.75">
      <c r="A4" s="133"/>
      <c r="B4" s="133"/>
      <c r="C4" s="133"/>
      <c r="D4" s="133"/>
      <c r="E4" s="133"/>
      <c r="F4" s="133"/>
      <c r="G4" s="135" t="s">
        <v>532</v>
      </c>
      <c r="H4" s="133"/>
      <c r="I4" s="134"/>
      <c r="J4"/>
      <c r="K4"/>
    </row>
    <row r="5" spans="1:9" ht="18.75">
      <c r="A5" s="136"/>
      <c r="B5" s="136"/>
      <c r="C5" s="136"/>
      <c r="D5" s="136"/>
      <c r="E5" s="136"/>
      <c r="F5" s="136"/>
      <c r="G5" s="136"/>
      <c r="H5" s="136"/>
      <c r="I5" s="137"/>
    </row>
    <row r="6" spans="1:11" s="145" customFormat="1" ht="19.5">
      <c r="A6" s="138" t="s">
        <v>536</v>
      </c>
      <c r="B6" s="172"/>
      <c r="C6" s="172"/>
      <c r="D6" s="172"/>
      <c r="E6" s="172"/>
      <c r="F6" s="173"/>
      <c r="G6" s="172"/>
      <c r="H6" s="172"/>
      <c r="I6" s="172"/>
      <c r="J6" s="173"/>
      <c r="K6" s="143"/>
    </row>
    <row r="7" spans="1:11" s="145" customFormat="1" ht="19.5">
      <c r="A7" s="142" t="s">
        <v>537</v>
      </c>
      <c r="B7" s="189"/>
      <c r="C7" s="189"/>
      <c r="D7" s="189"/>
      <c r="E7" s="189"/>
      <c r="F7" s="190"/>
      <c r="G7" s="189" t="s">
        <v>594</v>
      </c>
      <c r="H7" s="189"/>
      <c r="I7" s="189"/>
      <c r="J7" s="190"/>
      <c r="K7" s="143"/>
    </row>
    <row r="8" spans="1:11" s="145" customFormat="1" ht="19.5">
      <c r="A8" s="152" t="s">
        <v>534</v>
      </c>
      <c r="B8" s="189"/>
      <c r="C8" s="189"/>
      <c r="D8" s="189"/>
      <c r="E8" s="189"/>
      <c r="F8" s="212"/>
      <c r="G8" s="156"/>
      <c r="H8" s="156"/>
      <c r="I8" s="156"/>
      <c r="J8" s="213"/>
      <c r="K8" s="143"/>
    </row>
    <row r="9" spans="1:11" s="145" customFormat="1" ht="18.75" customHeight="1">
      <c r="A9" s="152"/>
      <c r="B9" s="160" t="s">
        <v>596</v>
      </c>
      <c r="C9" s="164"/>
      <c r="D9" s="164"/>
      <c r="E9" s="158"/>
      <c r="F9" s="212"/>
      <c r="G9" s="227" t="s">
        <v>631</v>
      </c>
      <c r="H9" s="227"/>
      <c r="I9" s="227"/>
      <c r="J9" s="228"/>
      <c r="K9" s="183">
        <v>289851</v>
      </c>
    </row>
    <row r="10" spans="1:11" s="145" customFormat="1" ht="18.75" customHeight="1">
      <c r="A10" s="152"/>
      <c r="B10" s="160"/>
      <c r="C10" s="174" t="s">
        <v>597</v>
      </c>
      <c r="D10" s="222"/>
      <c r="E10" s="183">
        <v>228229</v>
      </c>
      <c r="F10" s="212"/>
      <c r="G10" s="163"/>
      <c r="H10" s="163"/>
      <c r="I10" s="163"/>
      <c r="J10" s="147"/>
      <c r="K10" s="158"/>
    </row>
    <row r="11" spans="1:11" s="145" customFormat="1" ht="18.75">
      <c r="A11" s="140"/>
      <c r="B11" s="156"/>
      <c r="C11" s="176" t="s">
        <v>598</v>
      </c>
      <c r="D11" s="176"/>
      <c r="E11" s="176">
        <v>61622</v>
      </c>
      <c r="F11" s="157"/>
      <c r="G11" s="160"/>
      <c r="H11" s="223"/>
      <c r="I11" s="224"/>
      <c r="J11" s="157"/>
      <c r="K11" s="150"/>
    </row>
    <row r="12" spans="1:11" s="145" customFormat="1" ht="18.75">
      <c r="A12"/>
      <c r="B12"/>
      <c r="C12"/>
      <c r="D12"/>
      <c r="E12"/>
      <c r="F12" s="39"/>
      <c r="G12"/>
      <c r="H12"/>
      <c r="I12"/>
      <c r="J12" s="151"/>
      <c r="K12" s="150"/>
    </row>
    <row r="13" spans="1:11" s="145" customFormat="1" ht="18.75">
      <c r="A13" s="180" t="s">
        <v>599</v>
      </c>
      <c r="B13" s="146"/>
      <c r="C13" s="146"/>
      <c r="D13" s="146"/>
      <c r="E13" s="146"/>
      <c r="F13" s="167"/>
      <c r="G13" s="146"/>
      <c r="H13" s="168"/>
      <c r="I13" s="169"/>
      <c r="J13" s="151"/>
      <c r="K13" s="150"/>
    </row>
    <row r="14" spans="1:11" s="145" customFormat="1" ht="18.75">
      <c r="A14" s="154"/>
      <c r="B14" s="154"/>
      <c r="C14" s="154"/>
      <c r="D14" s="154"/>
      <c r="E14" s="154"/>
      <c r="F14" s="170"/>
      <c r="G14" s="154"/>
      <c r="H14" s="154"/>
      <c r="I14" s="154"/>
      <c r="J14" s="151"/>
      <c r="K14" s="150"/>
    </row>
    <row r="15" spans="1:11" ht="16.5">
      <c r="A15" s="166"/>
      <c r="B15" s="146"/>
      <c r="C15" s="146"/>
      <c r="D15" s="146"/>
      <c r="E15" s="146"/>
      <c r="F15" s="167"/>
      <c r="G15" s="240" t="s">
        <v>535</v>
      </c>
      <c r="H15" s="240"/>
      <c r="I15" s="240"/>
      <c r="J15" s="153"/>
      <c r="K15" s="157"/>
    </row>
    <row r="16" spans="1:9" ht="16.5">
      <c r="A16" s="166"/>
      <c r="B16" s="146"/>
      <c r="C16" s="146"/>
      <c r="D16" s="146"/>
      <c r="E16" s="146"/>
      <c r="F16" s="167"/>
      <c r="G16" s="240" t="s">
        <v>78</v>
      </c>
      <c r="H16" s="240"/>
      <c r="I16" s="240"/>
    </row>
    <row r="17" spans="1:8" ht="18.75">
      <c r="A17" s="136"/>
      <c r="F17" s="136"/>
      <c r="G17" s="136"/>
      <c r="H17" s="149"/>
    </row>
  </sheetData>
  <sheetProtection/>
  <mergeCells count="5">
    <mergeCell ref="A1:K1"/>
    <mergeCell ref="A2:K2"/>
    <mergeCell ref="A3:K3"/>
    <mergeCell ref="G15:I15"/>
    <mergeCell ref="G16:I16"/>
  </mergeCells>
  <printOptions/>
  <pageMargins left="0.7" right="0.4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32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0" width="12.140625" style="0" customWidth="1"/>
    <col min="11" max="11" width="25.7109375" style="0" customWidth="1"/>
    <col min="12" max="19" width="12.140625" style="0" customWidth="1"/>
  </cols>
  <sheetData>
    <row r="1" spans="1:19" s="2" customFormat="1" ht="15.75">
      <c r="A1" s="258" t="s">
        <v>566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</row>
    <row r="2" spans="2:18" s="2" customFormat="1" ht="15" customHeight="1">
      <c r="B2" s="115"/>
      <c r="C2" s="115"/>
      <c r="D2" s="115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9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619</v>
      </c>
      <c r="Q3" s="1" t="s">
        <v>620</v>
      </c>
      <c r="R3" s="1" t="s">
        <v>621</v>
      </c>
      <c r="S3" s="1" t="s">
        <v>622</v>
      </c>
    </row>
    <row r="4" spans="1:19" s="11" customFormat="1" ht="15.75">
      <c r="A4" s="1">
        <v>1</v>
      </c>
      <c r="B4" s="248" t="s">
        <v>9</v>
      </c>
      <c r="C4" s="248" t="s">
        <v>386</v>
      </c>
      <c r="D4" s="248"/>
      <c r="E4" s="248" t="s">
        <v>122</v>
      </c>
      <c r="F4" s="248"/>
      <c r="G4" s="248" t="s">
        <v>123</v>
      </c>
      <c r="H4" s="248"/>
      <c r="I4" s="248" t="s">
        <v>5</v>
      </c>
      <c r="J4" s="248"/>
      <c r="K4" s="248" t="s">
        <v>9</v>
      </c>
      <c r="L4" s="248" t="s">
        <v>386</v>
      </c>
      <c r="M4" s="248"/>
      <c r="N4" s="248" t="s">
        <v>122</v>
      </c>
      <c r="O4" s="248"/>
      <c r="P4" s="248" t="s">
        <v>123</v>
      </c>
      <c r="Q4" s="248"/>
      <c r="R4" s="248" t="s">
        <v>5</v>
      </c>
      <c r="S4" s="248"/>
    </row>
    <row r="5" spans="1:19" s="11" customFormat="1" ht="15.75">
      <c r="A5" s="1">
        <v>2</v>
      </c>
      <c r="B5" s="248"/>
      <c r="C5" s="86" t="s">
        <v>4</v>
      </c>
      <c r="D5" s="86" t="s">
        <v>607</v>
      </c>
      <c r="E5" s="86" t="s">
        <v>4</v>
      </c>
      <c r="F5" s="86" t="s">
        <v>607</v>
      </c>
      <c r="G5" s="86" t="s">
        <v>4</v>
      </c>
      <c r="H5" s="86" t="s">
        <v>607</v>
      </c>
      <c r="I5" s="86" t="s">
        <v>4</v>
      </c>
      <c r="J5" s="86" t="s">
        <v>607</v>
      </c>
      <c r="K5" s="248"/>
      <c r="L5" s="86" t="s">
        <v>4</v>
      </c>
      <c r="M5" s="86" t="s">
        <v>607</v>
      </c>
      <c r="N5" s="86" t="s">
        <v>4</v>
      </c>
      <c r="O5" s="86" t="s">
        <v>607</v>
      </c>
      <c r="P5" s="86" t="s">
        <v>4</v>
      </c>
      <c r="Q5" s="86" t="s">
        <v>607</v>
      </c>
      <c r="R5" s="86" t="s">
        <v>4</v>
      </c>
      <c r="S5" s="86" t="s">
        <v>607</v>
      </c>
    </row>
    <row r="6" spans="1:19" s="93" customFormat="1" ht="16.5">
      <c r="A6" s="1">
        <v>3</v>
      </c>
      <c r="B6" s="251" t="s">
        <v>44</v>
      </c>
      <c r="C6" s="251"/>
      <c r="D6" s="251"/>
      <c r="E6" s="251"/>
      <c r="F6" s="251"/>
      <c r="G6" s="251"/>
      <c r="H6" s="251"/>
      <c r="I6" s="251"/>
      <c r="J6" s="251"/>
      <c r="K6" s="251" t="s">
        <v>134</v>
      </c>
      <c r="L6" s="251"/>
      <c r="M6" s="251"/>
      <c r="N6" s="251"/>
      <c r="O6" s="251"/>
      <c r="P6" s="251"/>
      <c r="Q6" s="251"/>
      <c r="R6" s="251"/>
      <c r="S6" s="251"/>
    </row>
    <row r="7" spans="1:19" s="11" customFormat="1" ht="47.25">
      <c r="A7" s="1">
        <v>4</v>
      </c>
      <c r="B7" s="88" t="s">
        <v>290</v>
      </c>
      <c r="C7" s="5">
        <f>Bevételek!C91</f>
        <v>0</v>
      </c>
      <c r="D7" s="5">
        <f>Bevételek!D91</f>
        <v>0</v>
      </c>
      <c r="E7" s="5">
        <f>Bevételek!C92</f>
        <v>13744899</v>
      </c>
      <c r="F7" s="5">
        <f>Bevételek!D92</f>
        <v>14133799</v>
      </c>
      <c r="G7" s="5">
        <f>Bevételek!C93</f>
        <v>0</v>
      </c>
      <c r="H7" s="5">
        <f>Bevételek!D93</f>
        <v>0</v>
      </c>
      <c r="I7" s="5">
        <f aca="true" t="shared" si="0" ref="I7:J10">C7+E7+G7</f>
        <v>13744899</v>
      </c>
      <c r="J7" s="5">
        <f t="shared" si="0"/>
        <v>14133799</v>
      </c>
      <c r="K7" s="90" t="s">
        <v>39</v>
      </c>
      <c r="L7" s="5">
        <f>Kiadás!C8</f>
        <v>0</v>
      </c>
      <c r="M7" s="5">
        <f>Kiadás!D8</f>
        <v>0</v>
      </c>
      <c r="N7" s="5">
        <f>Kiadás!C9</f>
        <v>5306000</v>
      </c>
      <c r="O7" s="5">
        <f>Kiadás!D9</f>
        <v>5306000</v>
      </c>
      <c r="P7" s="5">
        <f>Kiadás!C10</f>
        <v>374000</v>
      </c>
      <c r="Q7" s="5">
        <f>Kiadás!D10</f>
        <v>374000</v>
      </c>
      <c r="R7" s="5">
        <f aca="true" t="shared" si="1" ref="R7:S11">L7+N7+P7</f>
        <v>5680000</v>
      </c>
      <c r="S7" s="5">
        <f t="shared" si="1"/>
        <v>5680000</v>
      </c>
    </row>
    <row r="8" spans="1:19" s="11" customFormat="1" ht="45">
      <c r="A8" s="1">
        <v>5</v>
      </c>
      <c r="B8" s="88" t="s">
        <v>312</v>
      </c>
      <c r="C8" s="5">
        <f>Bevételek!C154</f>
        <v>0</v>
      </c>
      <c r="D8" s="5">
        <f>Bevételek!D154</f>
        <v>0</v>
      </c>
      <c r="E8" s="5">
        <f>Bevételek!C155</f>
        <v>206000</v>
      </c>
      <c r="F8" s="5">
        <f>Bevételek!D155</f>
        <v>206000</v>
      </c>
      <c r="G8" s="5">
        <f>Bevételek!C156</f>
        <v>1157000</v>
      </c>
      <c r="H8" s="5">
        <f>Bevételek!D156</f>
        <v>1157000</v>
      </c>
      <c r="I8" s="5">
        <f t="shared" si="0"/>
        <v>1363000</v>
      </c>
      <c r="J8" s="5">
        <f t="shared" si="0"/>
        <v>1363000</v>
      </c>
      <c r="K8" s="90" t="s">
        <v>80</v>
      </c>
      <c r="L8" s="5">
        <f>Kiadás!C12</f>
        <v>0</v>
      </c>
      <c r="M8" s="5">
        <f>Kiadás!D12</f>
        <v>0</v>
      </c>
      <c r="N8" s="5">
        <f>Kiadás!C13</f>
        <v>947900</v>
      </c>
      <c r="O8" s="5">
        <f>Kiadás!D13</f>
        <v>947900</v>
      </c>
      <c r="P8" s="5">
        <f>Kiadás!C14</f>
        <v>89000</v>
      </c>
      <c r="Q8" s="5">
        <f>Kiadás!D14</f>
        <v>89000</v>
      </c>
      <c r="R8" s="5">
        <f t="shared" si="1"/>
        <v>1036900</v>
      </c>
      <c r="S8" s="5">
        <f t="shared" si="1"/>
        <v>1036900</v>
      </c>
    </row>
    <row r="9" spans="1:19" s="11" customFormat="1" ht="15.75">
      <c r="A9" s="1">
        <v>6</v>
      </c>
      <c r="B9" s="88" t="s">
        <v>44</v>
      </c>
      <c r="C9" s="5">
        <f>Bevételek!C211</f>
        <v>0</v>
      </c>
      <c r="D9" s="5">
        <f>Bevételek!D211</f>
        <v>0</v>
      </c>
      <c r="E9" s="5">
        <f>Bevételek!C212</f>
        <v>407310</v>
      </c>
      <c r="F9" s="5">
        <f>Bevételek!D212</f>
        <v>485471</v>
      </c>
      <c r="G9" s="5">
        <f>Bevételek!C213</f>
        <v>0</v>
      </c>
      <c r="H9" s="5">
        <f>Bevételek!D213</f>
        <v>0</v>
      </c>
      <c r="I9" s="5">
        <f t="shared" si="0"/>
        <v>407310</v>
      </c>
      <c r="J9" s="5">
        <f t="shared" si="0"/>
        <v>485471</v>
      </c>
      <c r="K9" s="90" t="s">
        <v>81</v>
      </c>
      <c r="L9" s="5">
        <f>Kiadás!C16</f>
        <v>0</v>
      </c>
      <c r="M9" s="5">
        <f>Kiadás!D16</f>
        <v>0</v>
      </c>
      <c r="N9" s="5">
        <f>Kiadás!C17</f>
        <v>6280030</v>
      </c>
      <c r="O9" s="5">
        <f>Kiadás!D17</f>
        <v>6689168</v>
      </c>
      <c r="P9" s="5">
        <f>Kiadás!C18</f>
        <v>0</v>
      </c>
      <c r="Q9" s="5">
        <f>Kiadás!D18</f>
        <v>0</v>
      </c>
      <c r="R9" s="5">
        <f t="shared" si="1"/>
        <v>6280030</v>
      </c>
      <c r="S9" s="5">
        <f t="shared" si="1"/>
        <v>6689168</v>
      </c>
    </row>
    <row r="10" spans="1:19" s="11" customFormat="1" ht="15.75">
      <c r="A10" s="1">
        <v>7</v>
      </c>
      <c r="B10" s="249" t="s">
        <v>368</v>
      </c>
      <c r="C10" s="250">
        <f>Bevételek!C244</f>
        <v>0</v>
      </c>
      <c r="D10" s="250">
        <f>Bevételek!D244</f>
        <v>0</v>
      </c>
      <c r="E10" s="250">
        <f>Bevételek!C245</f>
        <v>0</v>
      </c>
      <c r="F10" s="250">
        <f>Bevételek!D245</f>
        <v>0</v>
      </c>
      <c r="G10" s="250">
        <f>Bevételek!C246</f>
        <v>0</v>
      </c>
      <c r="H10" s="250">
        <f>Bevételek!D246</f>
        <v>0</v>
      </c>
      <c r="I10" s="250">
        <f t="shared" si="0"/>
        <v>0</v>
      </c>
      <c r="J10" s="250">
        <f t="shared" si="0"/>
        <v>0</v>
      </c>
      <c r="K10" s="90" t="s">
        <v>82</v>
      </c>
      <c r="L10" s="5">
        <f>Kiadás!C61</f>
        <v>0</v>
      </c>
      <c r="M10" s="5">
        <f>Kiadás!D61</f>
        <v>0</v>
      </c>
      <c r="N10" s="5">
        <f>Kiadás!C62</f>
        <v>967900</v>
      </c>
      <c r="O10" s="5">
        <f>Kiadás!D62</f>
        <v>967900</v>
      </c>
      <c r="P10" s="5">
        <f>Kiadás!C63</f>
        <v>0</v>
      </c>
      <c r="Q10" s="5">
        <f>Kiadás!D63</f>
        <v>0</v>
      </c>
      <c r="R10" s="5">
        <f t="shared" si="1"/>
        <v>967900</v>
      </c>
      <c r="S10" s="5">
        <f t="shared" si="1"/>
        <v>967900</v>
      </c>
    </row>
    <row r="11" spans="1:19" s="11" customFormat="1" ht="30">
      <c r="A11" s="1">
        <v>8</v>
      </c>
      <c r="B11" s="249"/>
      <c r="C11" s="250"/>
      <c r="D11" s="250"/>
      <c r="E11" s="250"/>
      <c r="F11" s="250"/>
      <c r="G11" s="250"/>
      <c r="H11" s="250"/>
      <c r="I11" s="250"/>
      <c r="J11" s="250"/>
      <c r="K11" s="90" t="s">
        <v>83</v>
      </c>
      <c r="L11" s="5">
        <f>Kiadás!C126</f>
        <v>0</v>
      </c>
      <c r="M11" s="5">
        <f>Kiadás!D126</f>
        <v>0</v>
      </c>
      <c r="N11" s="5">
        <f>Kiadás!C127</f>
        <v>1307518</v>
      </c>
      <c r="O11" s="5">
        <f>Kiadás!D127</f>
        <v>1597369</v>
      </c>
      <c r="P11" s="5">
        <f>Kiadás!C128</f>
        <v>0</v>
      </c>
      <c r="Q11" s="5">
        <f>Kiadás!D128</f>
        <v>0</v>
      </c>
      <c r="R11" s="5">
        <f t="shared" si="1"/>
        <v>1307518</v>
      </c>
      <c r="S11" s="5">
        <f t="shared" si="1"/>
        <v>1597369</v>
      </c>
    </row>
    <row r="12" spans="1:19" s="11" customFormat="1" ht="15.75">
      <c r="A12" s="1">
        <v>9</v>
      </c>
      <c r="B12" s="89" t="s">
        <v>85</v>
      </c>
      <c r="C12" s="13">
        <f aca="true" t="shared" si="2" ref="C12:J12">SUM(C7:C11)</f>
        <v>0</v>
      </c>
      <c r="D12" s="13">
        <f t="shared" si="2"/>
        <v>0</v>
      </c>
      <c r="E12" s="13">
        <f t="shared" si="2"/>
        <v>14358209</v>
      </c>
      <c r="F12" s="13">
        <f t="shared" si="2"/>
        <v>14825270</v>
      </c>
      <c r="G12" s="13">
        <f t="shared" si="2"/>
        <v>1157000</v>
      </c>
      <c r="H12" s="13">
        <f t="shared" si="2"/>
        <v>1157000</v>
      </c>
      <c r="I12" s="13">
        <f t="shared" si="2"/>
        <v>15515209</v>
      </c>
      <c r="J12" s="13">
        <f t="shared" si="2"/>
        <v>15982270</v>
      </c>
      <c r="K12" s="89" t="s">
        <v>86</v>
      </c>
      <c r="L12" s="13">
        <f aca="true" t="shared" si="3" ref="L12:S12">SUM(L7:L11)</f>
        <v>0</v>
      </c>
      <c r="M12" s="13">
        <f t="shared" si="3"/>
        <v>0</v>
      </c>
      <c r="N12" s="13">
        <f t="shared" si="3"/>
        <v>14809348</v>
      </c>
      <c r="O12" s="13">
        <f t="shared" si="3"/>
        <v>15508337</v>
      </c>
      <c r="P12" s="13">
        <f t="shared" si="3"/>
        <v>463000</v>
      </c>
      <c r="Q12" s="13">
        <f t="shared" si="3"/>
        <v>463000</v>
      </c>
      <c r="R12" s="13">
        <f t="shared" si="3"/>
        <v>15272348</v>
      </c>
      <c r="S12" s="13">
        <f t="shared" si="3"/>
        <v>15971337</v>
      </c>
    </row>
    <row r="13" spans="1:19" s="11" customFormat="1" ht="15.75">
      <c r="A13" s="1">
        <v>10</v>
      </c>
      <c r="B13" s="91" t="s">
        <v>139</v>
      </c>
      <c r="C13" s="92">
        <f aca="true" t="shared" si="4" ref="C13:J13">C12-L12</f>
        <v>0</v>
      </c>
      <c r="D13" s="92">
        <f t="shared" si="4"/>
        <v>0</v>
      </c>
      <c r="E13" s="92">
        <f t="shared" si="4"/>
        <v>-451139</v>
      </c>
      <c r="F13" s="92">
        <f t="shared" si="4"/>
        <v>-683067</v>
      </c>
      <c r="G13" s="92">
        <f t="shared" si="4"/>
        <v>694000</v>
      </c>
      <c r="H13" s="92">
        <f t="shared" si="4"/>
        <v>694000</v>
      </c>
      <c r="I13" s="92">
        <f t="shared" si="4"/>
        <v>242861</v>
      </c>
      <c r="J13" s="92">
        <f t="shared" si="4"/>
        <v>10933</v>
      </c>
      <c r="K13" s="246" t="s">
        <v>125</v>
      </c>
      <c r="L13" s="247">
        <f>Kiadás!C156</f>
        <v>0</v>
      </c>
      <c r="M13" s="247">
        <f>Kiadás!D156</f>
        <v>0</v>
      </c>
      <c r="N13" s="247">
        <f>Kiadás!C157</f>
        <v>548129</v>
      </c>
      <c r="O13" s="247">
        <f>Kiadás!D157</f>
        <v>548129</v>
      </c>
      <c r="P13" s="247">
        <f>Kiadás!C158</f>
        <v>0</v>
      </c>
      <c r="Q13" s="247">
        <f>Kiadás!D158</f>
        <v>0</v>
      </c>
      <c r="R13" s="247">
        <f>L13+N13+P13</f>
        <v>548129</v>
      </c>
      <c r="S13" s="247">
        <f>M13+O13+Q13</f>
        <v>548129</v>
      </c>
    </row>
    <row r="14" spans="1:19" s="11" customFormat="1" ht="15.75">
      <c r="A14" s="1">
        <v>11</v>
      </c>
      <c r="B14" s="91" t="s">
        <v>130</v>
      </c>
      <c r="C14" s="5">
        <f>Bevételek!C265</f>
        <v>0</v>
      </c>
      <c r="D14" s="5">
        <f>Bevételek!D265</f>
        <v>0</v>
      </c>
      <c r="E14" s="5">
        <f>Bevételek!C266</f>
        <v>9755879</v>
      </c>
      <c r="F14" s="5">
        <f>Bevételek!D266</f>
        <v>9755879</v>
      </c>
      <c r="G14" s="5">
        <f>Bevételek!C267</f>
        <v>0</v>
      </c>
      <c r="H14" s="5">
        <f>Bevételek!D267</f>
        <v>0</v>
      </c>
      <c r="I14" s="5">
        <f>C14+E14+G14</f>
        <v>9755879</v>
      </c>
      <c r="J14" s="5">
        <f>D14+F14+H14</f>
        <v>9755879</v>
      </c>
      <c r="K14" s="246"/>
      <c r="L14" s="247"/>
      <c r="M14" s="247"/>
      <c r="N14" s="247"/>
      <c r="O14" s="247"/>
      <c r="P14" s="247"/>
      <c r="Q14" s="247"/>
      <c r="R14" s="247"/>
      <c r="S14" s="247"/>
    </row>
    <row r="15" spans="1:19" s="11" customFormat="1" ht="15.75">
      <c r="A15" s="1">
        <v>12</v>
      </c>
      <c r="B15" s="91" t="s">
        <v>131</v>
      </c>
      <c r="C15" s="5">
        <f>Bevételek!C286</f>
        <v>0</v>
      </c>
      <c r="D15" s="5">
        <f>Bevételek!D286</f>
        <v>0</v>
      </c>
      <c r="E15" s="5">
        <f>Bevételek!C287</f>
        <v>0</v>
      </c>
      <c r="F15" s="5">
        <f>Bevételek!D287</f>
        <v>0</v>
      </c>
      <c r="G15" s="5">
        <f>Bevételek!C288</f>
        <v>0</v>
      </c>
      <c r="H15" s="5">
        <f>Bevételek!D288</f>
        <v>0</v>
      </c>
      <c r="I15" s="5">
        <f>C15+E15+G15</f>
        <v>0</v>
      </c>
      <c r="J15" s="5">
        <f>D15+F15+H15</f>
        <v>0</v>
      </c>
      <c r="K15" s="246"/>
      <c r="L15" s="247"/>
      <c r="M15" s="247"/>
      <c r="N15" s="247"/>
      <c r="O15" s="247"/>
      <c r="P15" s="247"/>
      <c r="Q15" s="247"/>
      <c r="R15" s="247"/>
      <c r="S15" s="247"/>
    </row>
    <row r="16" spans="1:19" s="11" customFormat="1" ht="31.5">
      <c r="A16" s="1">
        <v>13</v>
      </c>
      <c r="B16" s="89" t="s">
        <v>10</v>
      </c>
      <c r="C16" s="14">
        <f aca="true" t="shared" si="5" ref="C16:J16">C12+C14+C15</f>
        <v>0</v>
      </c>
      <c r="D16" s="14">
        <f t="shared" si="5"/>
        <v>0</v>
      </c>
      <c r="E16" s="14">
        <f t="shared" si="5"/>
        <v>24114088</v>
      </c>
      <c r="F16" s="14">
        <f t="shared" si="5"/>
        <v>24581149</v>
      </c>
      <c r="G16" s="14">
        <f t="shared" si="5"/>
        <v>1157000</v>
      </c>
      <c r="H16" s="14">
        <f t="shared" si="5"/>
        <v>1157000</v>
      </c>
      <c r="I16" s="14">
        <f t="shared" si="5"/>
        <v>25271088</v>
      </c>
      <c r="J16" s="14">
        <f t="shared" si="5"/>
        <v>25738149</v>
      </c>
      <c r="K16" s="89" t="s">
        <v>11</v>
      </c>
      <c r="L16" s="14">
        <f aca="true" t="shared" si="6" ref="L16:S16">L12+L13</f>
        <v>0</v>
      </c>
      <c r="M16" s="14">
        <f t="shared" si="6"/>
        <v>0</v>
      </c>
      <c r="N16" s="14">
        <f t="shared" si="6"/>
        <v>15357477</v>
      </c>
      <c r="O16" s="14">
        <f t="shared" si="6"/>
        <v>16056466</v>
      </c>
      <c r="P16" s="14">
        <f t="shared" si="6"/>
        <v>463000</v>
      </c>
      <c r="Q16" s="14">
        <f t="shared" si="6"/>
        <v>463000</v>
      </c>
      <c r="R16" s="14">
        <f t="shared" si="6"/>
        <v>15820477</v>
      </c>
      <c r="S16" s="14">
        <f t="shared" si="6"/>
        <v>16519466</v>
      </c>
    </row>
    <row r="17" spans="1:19" s="93" customFormat="1" ht="16.5">
      <c r="A17" s="1">
        <v>14</v>
      </c>
      <c r="B17" s="255" t="s">
        <v>133</v>
      </c>
      <c r="C17" s="256"/>
      <c r="D17" s="256"/>
      <c r="E17" s="256"/>
      <c r="F17" s="256"/>
      <c r="G17" s="256"/>
      <c r="H17" s="256"/>
      <c r="I17" s="256"/>
      <c r="J17" s="257"/>
      <c r="K17" s="251" t="s">
        <v>112</v>
      </c>
      <c r="L17" s="251"/>
      <c r="M17" s="251"/>
      <c r="N17" s="251"/>
      <c r="O17" s="251"/>
      <c r="P17" s="251"/>
      <c r="Q17" s="251"/>
      <c r="R17" s="251"/>
      <c r="S17" s="251"/>
    </row>
    <row r="18" spans="1:19" s="11" customFormat="1" ht="47.25">
      <c r="A18" s="1">
        <v>15</v>
      </c>
      <c r="B18" s="88" t="s">
        <v>299</v>
      </c>
      <c r="C18" s="5">
        <f>Bevételek!C125</f>
        <v>0</v>
      </c>
      <c r="D18" s="5">
        <f>Bevételek!D125</f>
        <v>0</v>
      </c>
      <c r="E18" s="5">
        <f>Bevételek!C126</f>
        <v>0</v>
      </c>
      <c r="F18" s="5">
        <f>Bevételek!D126</f>
        <v>4114800</v>
      </c>
      <c r="G18" s="5">
        <f>Bevételek!C127</f>
        <v>0</v>
      </c>
      <c r="H18" s="5">
        <f>Bevételek!D127</f>
        <v>0</v>
      </c>
      <c r="I18" s="5">
        <f aca="true" t="shared" si="7" ref="I18:J20">C18+E18+G18</f>
        <v>0</v>
      </c>
      <c r="J18" s="5">
        <f t="shared" si="7"/>
        <v>4114800</v>
      </c>
      <c r="K18" s="88" t="s">
        <v>110</v>
      </c>
      <c r="L18" s="5">
        <f>Kiadás!C131</f>
        <v>0</v>
      </c>
      <c r="M18" s="5">
        <f>Kiadás!D131</f>
        <v>0</v>
      </c>
      <c r="N18" s="5">
        <f>Kiadás!C132</f>
        <v>0</v>
      </c>
      <c r="O18" s="5">
        <f>Kiadás!D132</f>
        <v>4572000</v>
      </c>
      <c r="P18" s="5">
        <f>Kiadás!C133</f>
        <v>0</v>
      </c>
      <c r="Q18" s="5">
        <f>Kiadás!D133</f>
        <v>0</v>
      </c>
      <c r="R18" s="5">
        <f aca="true" t="shared" si="8" ref="R18:S20">L18+N18+P18</f>
        <v>0</v>
      </c>
      <c r="S18" s="5">
        <f t="shared" si="8"/>
        <v>4572000</v>
      </c>
    </row>
    <row r="19" spans="1:19" s="11" customFormat="1" ht="15.75">
      <c r="A19" s="1">
        <v>16</v>
      </c>
      <c r="B19" s="88" t="s">
        <v>133</v>
      </c>
      <c r="C19" s="5">
        <f>Bevételek!C230</f>
        <v>0</v>
      </c>
      <c r="D19" s="5">
        <f>Bevételek!D230</f>
        <v>0</v>
      </c>
      <c r="E19" s="5">
        <f>Bevételek!C231</f>
        <v>0</v>
      </c>
      <c r="F19" s="5">
        <f>Bevételek!D231</f>
        <v>0</v>
      </c>
      <c r="G19" s="5">
        <f>Bevételek!C232</f>
        <v>0</v>
      </c>
      <c r="H19" s="5">
        <f>Bevételek!D232</f>
        <v>0</v>
      </c>
      <c r="I19" s="5">
        <f t="shared" si="7"/>
        <v>0</v>
      </c>
      <c r="J19" s="5">
        <f t="shared" si="7"/>
        <v>0</v>
      </c>
      <c r="K19" s="88" t="s">
        <v>45</v>
      </c>
      <c r="L19" s="5">
        <f>Kiadás!C135</f>
        <v>0</v>
      </c>
      <c r="M19" s="5">
        <f>Kiadás!D135</f>
        <v>0</v>
      </c>
      <c r="N19" s="5">
        <f>Kiadás!C136</f>
        <v>8406309</v>
      </c>
      <c r="O19" s="5">
        <f>Kiadás!D136</f>
        <v>8116458</v>
      </c>
      <c r="P19" s="5">
        <f>Kiadás!C137</f>
        <v>0</v>
      </c>
      <c r="Q19" s="5">
        <f>Kiadás!D137</f>
        <v>0</v>
      </c>
      <c r="R19" s="5">
        <f t="shared" si="8"/>
        <v>8406309</v>
      </c>
      <c r="S19" s="5">
        <f t="shared" si="8"/>
        <v>8116458</v>
      </c>
    </row>
    <row r="20" spans="1:19" s="11" customFormat="1" ht="31.5">
      <c r="A20" s="1">
        <v>17</v>
      </c>
      <c r="B20" s="88" t="s">
        <v>369</v>
      </c>
      <c r="C20" s="5">
        <f>Bevételek!C257</f>
        <v>0</v>
      </c>
      <c r="D20" s="5">
        <f>Bevételek!D257</f>
        <v>0</v>
      </c>
      <c r="E20" s="5">
        <f>Bevételek!C258</f>
        <v>0</v>
      </c>
      <c r="F20" s="5">
        <f>Bevételek!D258</f>
        <v>0</v>
      </c>
      <c r="G20" s="5">
        <f>Bevételek!C259</f>
        <v>0</v>
      </c>
      <c r="H20" s="5">
        <f>Bevételek!D259</f>
        <v>0</v>
      </c>
      <c r="I20" s="5">
        <f t="shared" si="7"/>
        <v>0</v>
      </c>
      <c r="J20" s="5">
        <f t="shared" si="7"/>
        <v>0</v>
      </c>
      <c r="K20" s="88" t="s">
        <v>207</v>
      </c>
      <c r="L20" s="5">
        <f>Kiadás!C139</f>
        <v>0</v>
      </c>
      <c r="M20" s="5">
        <f>Kiadás!D139</f>
        <v>0</v>
      </c>
      <c r="N20" s="5">
        <f>Kiadás!C140</f>
        <v>1044302</v>
      </c>
      <c r="O20" s="5">
        <f>Kiadás!D140</f>
        <v>645025</v>
      </c>
      <c r="P20" s="5">
        <f>Kiadás!C141</f>
        <v>0</v>
      </c>
      <c r="Q20" s="5">
        <f>Kiadás!D141</f>
        <v>0</v>
      </c>
      <c r="R20" s="5">
        <f t="shared" si="8"/>
        <v>1044302</v>
      </c>
      <c r="S20" s="5">
        <f t="shared" si="8"/>
        <v>645025</v>
      </c>
    </row>
    <row r="21" spans="1:19" s="11" customFormat="1" ht="15.75">
      <c r="A21" s="1">
        <v>18</v>
      </c>
      <c r="B21" s="89" t="s">
        <v>85</v>
      </c>
      <c r="C21" s="13">
        <f aca="true" t="shared" si="9" ref="C21:J21">SUM(C18:C20)</f>
        <v>0</v>
      </c>
      <c r="D21" s="13">
        <f t="shared" si="9"/>
        <v>0</v>
      </c>
      <c r="E21" s="13">
        <f t="shared" si="9"/>
        <v>0</v>
      </c>
      <c r="F21" s="13">
        <f t="shared" si="9"/>
        <v>4114800</v>
      </c>
      <c r="G21" s="13">
        <f t="shared" si="9"/>
        <v>0</v>
      </c>
      <c r="H21" s="13">
        <f t="shared" si="9"/>
        <v>0</v>
      </c>
      <c r="I21" s="13">
        <f t="shared" si="9"/>
        <v>0</v>
      </c>
      <c r="J21" s="13">
        <f t="shared" si="9"/>
        <v>4114800</v>
      </c>
      <c r="K21" s="89" t="s">
        <v>86</v>
      </c>
      <c r="L21" s="13">
        <f aca="true" t="shared" si="10" ref="L21:S21">SUM(L18:L20)</f>
        <v>0</v>
      </c>
      <c r="M21" s="13">
        <f t="shared" si="10"/>
        <v>0</v>
      </c>
      <c r="N21" s="13">
        <f t="shared" si="10"/>
        <v>9450611</v>
      </c>
      <c r="O21" s="13">
        <f t="shared" si="10"/>
        <v>13333483</v>
      </c>
      <c r="P21" s="13">
        <f t="shared" si="10"/>
        <v>0</v>
      </c>
      <c r="Q21" s="13">
        <f t="shared" si="10"/>
        <v>0</v>
      </c>
      <c r="R21" s="13">
        <f t="shared" si="10"/>
        <v>9450611</v>
      </c>
      <c r="S21" s="13">
        <f t="shared" si="10"/>
        <v>13333483</v>
      </c>
    </row>
    <row r="22" spans="1:19" s="11" customFormat="1" ht="15.75">
      <c r="A22" s="1">
        <v>19</v>
      </c>
      <c r="B22" s="91" t="s">
        <v>139</v>
      </c>
      <c r="C22" s="92">
        <f aca="true" t="shared" si="11" ref="C22:J22">C21-L21</f>
        <v>0</v>
      </c>
      <c r="D22" s="92">
        <f t="shared" si="11"/>
        <v>0</v>
      </c>
      <c r="E22" s="92">
        <f t="shared" si="11"/>
        <v>-9450611</v>
      </c>
      <c r="F22" s="92">
        <f t="shared" si="11"/>
        <v>-9218683</v>
      </c>
      <c r="G22" s="92">
        <f t="shared" si="11"/>
        <v>0</v>
      </c>
      <c r="H22" s="92">
        <f t="shared" si="11"/>
        <v>0</v>
      </c>
      <c r="I22" s="92">
        <f t="shared" si="11"/>
        <v>-9450611</v>
      </c>
      <c r="J22" s="92">
        <f t="shared" si="11"/>
        <v>-9218683</v>
      </c>
      <c r="K22" s="246" t="s">
        <v>125</v>
      </c>
      <c r="L22" s="247">
        <f>Kiadás!C171</f>
        <v>0</v>
      </c>
      <c r="M22" s="247">
        <f>Kiadás!D171</f>
        <v>0</v>
      </c>
      <c r="N22" s="247">
        <f>Kiadás!C172</f>
        <v>0</v>
      </c>
      <c r="O22" s="247">
        <f>Kiadás!D172</f>
        <v>0</v>
      </c>
      <c r="P22" s="247">
        <f>Kiadás!C173</f>
        <v>0</v>
      </c>
      <c r="Q22" s="247">
        <f>Kiadás!D173</f>
        <v>0</v>
      </c>
      <c r="R22" s="247">
        <f>L22+N22+P22</f>
        <v>0</v>
      </c>
      <c r="S22" s="247">
        <f>M22+O22+Q22</f>
        <v>0</v>
      </c>
    </row>
    <row r="23" spans="1:19" s="11" customFormat="1" ht="15.75">
      <c r="A23" s="1">
        <v>20</v>
      </c>
      <c r="B23" s="91" t="s">
        <v>130</v>
      </c>
      <c r="C23" s="5">
        <f>Bevételek!C272</f>
        <v>0</v>
      </c>
      <c r="D23" s="5">
        <f>Bevételek!D272</f>
        <v>0</v>
      </c>
      <c r="E23" s="5">
        <f>Bevételek!C273</f>
        <v>0</v>
      </c>
      <c r="F23" s="5">
        <f>Bevételek!D273</f>
        <v>0</v>
      </c>
      <c r="G23" s="5">
        <f>Bevételek!C274</f>
        <v>0</v>
      </c>
      <c r="H23" s="5">
        <f>Bevételek!D274</f>
        <v>0</v>
      </c>
      <c r="I23" s="5">
        <f>C23+E23+G23</f>
        <v>0</v>
      </c>
      <c r="J23" s="5">
        <f>D23+F23+H23</f>
        <v>0</v>
      </c>
      <c r="K23" s="246"/>
      <c r="L23" s="247"/>
      <c r="M23" s="247"/>
      <c r="N23" s="247"/>
      <c r="O23" s="247"/>
      <c r="P23" s="247"/>
      <c r="Q23" s="247"/>
      <c r="R23" s="247"/>
      <c r="S23" s="247"/>
    </row>
    <row r="24" spans="1:19" s="11" customFormat="1" ht="15.75">
      <c r="A24" s="1">
        <v>21</v>
      </c>
      <c r="B24" s="91" t="s">
        <v>131</v>
      </c>
      <c r="C24" s="5">
        <f>Bevételek!C299</f>
        <v>0</v>
      </c>
      <c r="D24" s="5">
        <f>Bevételek!D299</f>
        <v>0</v>
      </c>
      <c r="E24" s="5">
        <f>Bevételek!C300</f>
        <v>0</v>
      </c>
      <c r="F24" s="5">
        <f>Bevételek!D300</f>
        <v>0</v>
      </c>
      <c r="G24" s="5">
        <f>Bevételek!C301</f>
        <v>0</v>
      </c>
      <c r="H24" s="5">
        <f>Bevételek!D301</f>
        <v>0</v>
      </c>
      <c r="I24" s="5">
        <f>C24+E24+G24</f>
        <v>0</v>
      </c>
      <c r="J24" s="5">
        <f>D24+F24+H24</f>
        <v>0</v>
      </c>
      <c r="K24" s="246"/>
      <c r="L24" s="247"/>
      <c r="M24" s="247"/>
      <c r="N24" s="247"/>
      <c r="O24" s="247"/>
      <c r="P24" s="247"/>
      <c r="Q24" s="247"/>
      <c r="R24" s="247"/>
      <c r="S24" s="247"/>
    </row>
    <row r="25" spans="1:19" s="11" customFormat="1" ht="31.5">
      <c r="A25" s="1">
        <v>22</v>
      </c>
      <c r="B25" s="89" t="s">
        <v>12</v>
      </c>
      <c r="C25" s="14">
        <f aca="true" t="shared" si="12" ref="C25:J25">C21+C23+C24</f>
        <v>0</v>
      </c>
      <c r="D25" s="14">
        <f t="shared" si="12"/>
        <v>0</v>
      </c>
      <c r="E25" s="14">
        <f t="shared" si="12"/>
        <v>0</v>
      </c>
      <c r="F25" s="14">
        <f t="shared" si="12"/>
        <v>4114800</v>
      </c>
      <c r="G25" s="14">
        <f t="shared" si="12"/>
        <v>0</v>
      </c>
      <c r="H25" s="14">
        <f t="shared" si="12"/>
        <v>0</v>
      </c>
      <c r="I25" s="14">
        <f t="shared" si="12"/>
        <v>0</v>
      </c>
      <c r="J25" s="14">
        <f t="shared" si="12"/>
        <v>4114800</v>
      </c>
      <c r="K25" s="89" t="s">
        <v>13</v>
      </c>
      <c r="L25" s="14">
        <f aca="true" t="shared" si="13" ref="L25:S25">L21+L22</f>
        <v>0</v>
      </c>
      <c r="M25" s="14">
        <f t="shared" si="13"/>
        <v>0</v>
      </c>
      <c r="N25" s="14">
        <f t="shared" si="13"/>
        <v>9450611</v>
      </c>
      <c r="O25" s="14">
        <f t="shared" si="13"/>
        <v>13333483</v>
      </c>
      <c r="P25" s="14">
        <f t="shared" si="13"/>
        <v>0</v>
      </c>
      <c r="Q25" s="14">
        <f t="shared" si="13"/>
        <v>0</v>
      </c>
      <c r="R25" s="14">
        <f t="shared" si="13"/>
        <v>9450611</v>
      </c>
      <c r="S25" s="14">
        <f t="shared" si="13"/>
        <v>13333483</v>
      </c>
    </row>
    <row r="26" spans="1:19" s="93" customFormat="1" ht="16.5">
      <c r="A26" s="1">
        <v>23</v>
      </c>
      <c r="B26" s="252" t="s">
        <v>135</v>
      </c>
      <c r="C26" s="253"/>
      <c r="D26" s="253"/>
      <c r="E26" s="253"/>
      <c r="F26" s="253"/>
      <c r="G26" s="253"/>
      <c r="H26" s="253"/>
      <c r="I26" s="253"/>
      <c r="J26" s="254"/>
      <c r="K26" s="251" t="s">
        <v>136</v>
      </c>
      <c r="L26" s="251"/>
      <c r="M26" s="251"/>
      <c r="N26" s="251"/>
      <c r="O26" s="251"/>
      <c r="P26" s="251"/>
      <c r="Q26" s="251"/>
      <c r="R26" s="251"/>
      <c r="S26" s="251"/>
    </row>
    <row r="27" spans="1:19" s="11" customFormat="1" ht="15.75">
      <c r="A27" s="1">
        <v>24</v>
      </c>
      <c r="B27" s="88" t="s">
        <v>137</v>
      </c>
      <c r="C27" s="5">
        <f aca="true" t="shared" si="14" ref="C27:J27">C12+C21</f>
        <v>0</v>
      </c>
      <c r="D27" s="5">
        <f t="shared" si="14"/>
        <v>0</v>
      </c>
      <c r="E27" s="5">
        <f t="shared" si="14"/>
        <v>14358209</v>
      </c>
      <c r="F27" s="5">
        <f t="shared" si="14"/>
        <v>18940070</v>
      </c>
      <c r="G27" s="5">
        <f t="shared" si="14"/>
        <v>1157000</v>
      </c>
      <c r="H27" s="5">
        <f t="shared" si="14"/>
        <v>1157000</v>
      </c>
      <c r="I27" s="5">
        <f t="shared" si="14"/>
        <v>15515209</v>
      </c>
      <c r="J27" s="5">
        <f t="shared" si="14"/>
        <v>20097070</v>
      </c>
      <c r="K27" s="88" t="s">
        <v>138</v>
      </c>
      <c r="L27" s="5">
        <f aca="true" t="shared" si="15" ref="L27:R28">L12+L21</f>
        <v>0</v>
      </c>
      <c r="M27" s="5">
        <f>M12+M21</f>
        <v>0</v>
      </c>
      <c r="N27" s="5">
        <f t="shared" si="15"/>
        <v>24259959</v>
      </c>
      <c r="O27" s="5">
        <f>O12+O21</f>
        <v>28841820</v>
      </c>
      <c r="P27" s="5">
        <f t="shared" si="15"/>
        <v>463000</v>
      </c>
      <c r="Q27" s="5">
        <f>Q12+Q21</f>
        <v>463000</v>
      </c>
      <c r="R27" s="5">
        <f t="shared" si="15"/>
        <v>24722959</v>
      </c>
      <c r="S27" s="5">
        <f>S12+S21</f>
        <v>29304820</v>
      </c>
    </row>
    <row r="28" spans="1:19" s="11" customFormat="1" ht="15.75">
      <c r="A28" s="1">
        <v>25</v>
      </c>
      <c r="B28" s="91" t="s">
        <v>139</v>
      </c>
      <c r="C28" s="92">
        <f aca="true" t="shared" si="16" ref="C28:J28">C27-L27</f>
        <v>0</v>
      </c>
      <c r="D28" s="92">
        <f t="shared" si="16"/>
        <v>0</v>
      </c>
      <c r="E28" s="92">
        <f t="shared" si="16"/>
        <v>-9901750</v>
      </c>
      <c r="F28" s="92">
        <f t="shared" si="16"/>
        <v>-9901750</v>
      </c>
      <c r="G28" s="92">
        <f t="shared" si="16"/>
        <v>694000</v>
      </c>
      <c r="H28" s="92">
        <f t="shared" si="16"/>
        <v>694000</v>
      </c>
      <c r="I28" s="92">
        <f t="shared" si="16"/>
        <v>-9207750</v>
      </c>
      <c r="J28" s="92">
        <f t="shared" si="16"/>
        <v>-9207750</v>
      </c>
      <c r="K28" s="246" t="s">
        <v>132</v>
      </c>
      <c r="L28" s="247">
        <f t="shared" si="15"/>
        <v>0</v>
      </c>
      <c r="M28" s="247">
        <f>M13+M22</f>
        <v>0</v>
      </c>
      <c r="N28" s="247">
        <f t="shared" si="15"/>
        <v>548129</v>
      </c>
      <c r="O28" s="247">
        <f>O13+O22</f>
        <v>548129</v>
      </c>
      <c r="P28" s="247">
        <f t="shared" si="15"/>
        <v>0</v>
      </c>
      <c r="Q28" s="247">
        <f>Q13+Q22</f>
        <v>0</v>
      </c>
      <c r="R28" s="247">
        <f t="shared" si="15"/>
        <v>548129</v>
      </c>
      <c r="S28" s="247">
        <f>S13+S22</f>
        <v>548129</v>
      </c>
    </row>
    <row r="29" spans="1:19" s="11" customFormat="1" ht="15.75">
      <c r="A29" s="1">
        <v>26</v>
      </c>
      <c r="B29" s="91" t="s">
        <v>130</v>
      </c>
      <c r="C29" s="5">
        <f aca="true" t="shared" si="17" ref="C29:I30">C14+C23</f>
        <v>0</v>
      </c>
      <c r="D29" s="5">
        <f>D14+D23</f>
        <v>0</v>
      </c>
      <c r="E29" s="5">
        <f t="shared" si="17"/>
        <v>9755879</v>
      </c>
      <c r="F29" s="5">
        <f>F14+F23</f>
        <v>9755879</v>
      </c>
      <c r="G29" s="5">
        <f t="shared" si="17"/>
        <v>0</v>
      </c>
      <c r="H29" s="5">
        <f>H14+H23</f>
        <v>0</v>
      </c>
      <c r="I29" s="5">
        <f t="shared" si="17"/>
        <v>9755879</v>
      </c>
      <c r="J29" s="5">
        <f>J14+J23</f>
        <v>9755879</v>
      </c>
      <c r="K29" s="246"/>
      <c r="L29" s="247"/>
      <c r="M29" s="247"/>
      <c r="N29" s="247"/>
      <c r="O29" s="247"/>
      <c r="P29" s="247"/>
      <c r="Q29" s="247"/>
      <c r="R29" s="247"/>
      <c r="S29" s="247"/>
    </row>
    <row r="30" spans="1:19" s="11" customFormat="1" ht="15.75">
      <c r="A30" s="1">
        <v>27</v>
      </c>
      <c r="B30" s="91" t="s">
        <v>131</v>
      </c>
      <c r="C30" s="5">
        <f t="shared" si="17"/>
        <v>0</v>
      </c>
      <c r="D30" s="5">
        <f>D15+D24</f>
        <v>0</v>
      </c>
      <c r="E30" s="5">
        <f t="shared" si="17"/>
        <v>0</v>
      </c>
      <c r="F30" s="5">
        <f>F15+F24</f>
        <v>0</v>
      </c>
      <c r="G30" s="5">
        <f t="shared" si="17"/>
        <v>0</v>
      </c>
      <c r="H30" s="5">
        <f>H15+H24</f>
        <v>0</v>
      </c>
      <c r="I30" s="5">
        <f t="shared" si="17"/>
        <v>0</v>
      </c>
      <c r="J30" s="5">
        <f>J15+J24</f>
        <v>0</v>
      </c>
      <c r="K30" s="246"/>
      <c r="L30" s="247"/>
      <c r="M30" s="247"/>
      <c r="N30" s="247"/>
      <c r="O30" s="247"/>
      <c r="P30" s="247"/>
      <c r="Q30" s="247"/>
      <c r="R30" s="247"/>
      <c r="S30" s="247"/>
    </row>
    <row r="31" spans="1:19" s="11" customFormat="1" ht="15.75">
      <c r="A31" s="1">
        <v>28</v>
      </c>
      <c r="B31" s="87" t="s">
        <v>7</v>
      </c>
      <c r="C31" s="14">
        <f aca="true" t="shared" si="18" ref="C31:J31">C27+C29+C30</f>
        <v>0</v>
      </c>
      <c r="D31" s="14">
        <f t="shared" si="18"/>
        <v>0</v>
      </c>
      <c r="E31" s="14">
        <f t="shared" si="18"/>
        <v>24114088</v>
      </c>
      <c r="F31" s="14">
        <f t="shared" si="18"/>
        <v>28695949</v>
      </c>
      <c r="G31" s="14">
        <f t="shared" si="18"/>
        <v>1157000</v>
      </c>
      <c r="H31" s="14">
        <f t="shared" si="18"/>
        <v>1157000</v>
      </c>
      <c r="I31" s="14">
        <f t="shared" si="18"/>
        <v>25271088</v>
      </c>
      <c r="J31" s="14">
        <f t="shared" si="18"/>
        <v>29852949</v>
      </c>
      <c r="K31" s="87" t="s">
        <v>8</v>
      </c>
      <c r="L31" s="14">
        <f aca="true" t="shared" si="19" ref="L31:S31">SUM(L27:L30)</f>
        <v>0</v>
      </c>
      <c r="M31" s="14">
        <f t="shared" si="19"/>
        <v>0</v>
      </c>
      <c r="N31" s="14">
        <f t="shared" si="19"/>
        <v>24808088</v>
      </c>
      <c r="O31" s="14">
        <f t="shared" si="19"/>
        <v>29389949</v>
      </c>
      <c r="P31" s="14">
        <f t="shared" si="19"/>
        <v>463000</v>
      </c>
      <c r="Q31" s="14">
        <f t="shared" si="19"/>
        <v>463000</v>
      </c>
      <c r="R31" s="14">
        <f t="shared" si="19"/>
        <v>25271088</v>
      </c>
      <c r="S31" s="14">
        <f t="shared" si="19"/>
        <v>29852949</v>
      </c>
    </row>
    <row r="32" ht="15">
      <c r="S32" s="238" t="s">
        <v>630</v>
      </c>
    </row>
    <row r="34" ht="15" hidden="1"/>
  </sheetData>
  <sheetProtection/>
  <mergeCells count="53">
    <mergeCell ref="A1:S1"/>
    <mergeCell ref="C4:D4"/>
    <mergeCell ref="E4:F4"/>
    <mergeCell ref="G4:H4"/>
    <mergeCell ref="I4:J4"/>
    <mergeCell ref="L4:M4"/>
    <mergeCell ref="J10:J11"/>
    <mergeCell ref="G10:G11"/>
    <mergeCell ref="I10:I11"/>
    <mergeCell ref="P4:Q4"/>
    <mergeCell ref="R4:S4"/>
    <mergeCell ref="B6:J6"/>
    <mergeCell ref="K6:S6"/>
    <mergeCell ref="K17:S17"/>
    <mergeCell ref="B26:J26"/>
    <mergeCell ref="B17:J17"/>
    <mergeCell ref="S13:S15"/>
    <mergeCell ref="S22:S24"/>
    <mergeCell ref="M13:M15"/>
    <mergeCell ref="P13:P15"/>
    <mergeCell ref="K13:K15"/>
    <mergeCell ref="L13:L15"/>
    <mergeCell ref="Q13:Q15"/>
    <mergeCell ref="S28:S30"/>
    <mergeCell ref="Q28:Q30"/>
    <mergeCell ref="O28:O30"/>
    <mergeCell ref="M28:M30"/>
    <mergeCell ref="M22:M24"/>
    <mergeCell ref="O22:O24"/>
    <mergeCell ref="Q22:Q24"/>
    <mergeCell ref="R22:R24"/>
    <mergeCell ref="N22:N24"/>
    <mergeCell ref="N28:N30"/>
    <mergeCell ref="B4:B5"/>
    <mergeCell ref="K4:K5"/>
    <mergeCell ref="N13:N15"/>
    <mergeCell ref="B10:B11"/>
    <mergeCell ref="C10:C11"/>
    <mergeCell ref="E10:E11"/>
    <mergeCell ref="N4:O4"/>
    <mergeCell ref="D10:D11"/>
    <mergeCell ref="F10:F11"/>
    <mergeCell ref="H10:H11"/>
    <mergeCell ref="K22:K24"/>
    <mergeCell ref="L28:L30"/>
    <mergeCell ref="R13:R15"/>
    <mergeCell ref="R28:R30"/>
    <mergeCell ref="P22:P24"/>
    <mergeCell ref="P28:P30"/>
    <mergeCell ref="L22:L24"/>
    <mergeCell ref="K28:K30"/>
    <mergeCell ref="O13:O15"/>
    <mergeCell ref="K26:S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2" r:id="rId1"/>
  <headerFooter>
    <oddHeader>&amp;R&amp;"Arial,Normál"&amp;10 1. melléklet az 5/2018.(V.29.) önkormányzati rendelethez 
"&amp;"Arial,Dőlt"1. melléklet a 2/2018.(III.12.) önkormányzati rendelethez &amp;"Arial,Normál"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74"/>
  <sheetViews>
    <sheetView zoomScalePageLayoutView="0" workbookViewId="0" topLeftCell="A1">
      <selection activeCell="I74" sqref="I74"/>
    </sheetView>
  </sheetViews>
  <sheetFormatPr defaultColWidth="9.140625" defaultRowHeight="15"/>
  <cols>
    <col min="1" max="1" width="5.7109375" style="16" customWidth="1"/>
    <col min="2" max="2" width="35.421875" style="16" customWidth="1"/>
    <col min="3" max="3" width="5.7109375" style="16" customWidth="1"/>
    <col min="4" max="9" width="12.140625" style="16" customWidth="1"/>
    <col min="10" max="16384" width="9.140625" style="16" customWidth="1"/>
  </cols>
  <sheetData>
    <row r="1" spans="1:9" ht="15.75">
      <c r="A1" s="262" t="s">
        <v>561</v>
      </c>
      <c r="B1" s="262"/>
      <c r="C1" s="262"/>
      <c r="D1" s="262"/>
      <c r="E1" s="262"/>
      <c r="F1" s="262"/>
      <c r="G1" s="262"/>
      <c r="H1" s="262"/>
      <c r="I1" s="262"/>
    </row>
    <row r="2" spans="1:9" ht="15.75">
      <c r="A2" s="262" t="s">
        <v>513</v>
      </c>
      <c r="B2" s="262"/>
      <c r="C2" s="262"/>
      <c r="D2" s="262"/>
      <c r="E2" s="262"/>
      <c r="F2" s="262"/>
      <c r="G2" s="262"/>
      <c r="H2" s="262"/>
      <c r="I2" s="262"/>
    </row>
    <row r="3" ht="15.75"/>
    <row r="4" spans="1:9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  <c r="I4" s="1" t="s">
        <v>49</v>
      </c>
    </row>
    <row r="5" spans="1:9" s="3" customFormat="1" ht="15.75">
      <c r="A5" s="1">
        <v>1</v>
      </c>
      <c r="B5" s="248" t="s">
        <v>9</v>
      </c>
      <c r="C5" s="248" t="s">
        <v>140</v>
      </c>
      <c r="D5" s="259" t="s">
        <v>14</v>
      </c>
      <c r="E5" s="260"/>
      <c r="F5" s="259" t="s">
        <v>15</v>
      </c>
      <c r="G5" s="260"/>
      <c r="H5" s="261" t="s">
        <v>16</v>
      </c>
      <c r="I5" s="261"/>
    </row>
    <row r="6" spans="1:9" s="3" customFormat="1" ht="31.5">
      <c r="A6" s="1">
        <v>2</v>
      </c>
      <c r="B6" s="248"/>
      <c r="C6" s="248"/>
      <c r="D6" s="38" t="s">
        <v>4</v>
      </c>
      <c r="E6" s="38" t="s">
        <v>607</v>
      </c>
      <c r="F6" s="38" t="s">
        <v>4</v>
      </c>
      <c r="G6" s="38" t="s">
        <v>607</v>
      </c>
      <c r="H6" s="38" t="s">
        <v>4</v>
      </c>
      <c r="I6" s="38" t="s">
        <v>607</v>
      </c>
    </row>
    <row r="7" spans="1:9" s="3" customFormat="1" ht="15.75">
      <c r="A7" s="1">
        <v>3</v>
      </c>
      <c r="B7" s="102" t="s">
        <v>110</v>
      </c>
      <c r="C7" s="97"/>
      <c r="D7" s="14"/>
      <c r="E7" s="14"/>
      <c r="F7" s="14"/>
      <c r="G7" s="14"/>
      <c r="H7" s="14"/>
      <c r="I7" s="14"/>
    </row>
    <row r="8" spans="1:9" s="3" customFormat="1" ht="15.75" hidden="1">
      <c r="A8" s="1"/>
      <c r="B8" s="7"/>
      <c r="C8" s="97"/>
      <c r="D8" s="5"/>
      <c r="E8" s="5"/>
      <c r="F8" s="5"/>
      <c r="G8" s="5"/>
      <c r="H8" s="5">
        <f>D8+F8</f>
        <v>0</v>
      </c>
      <c r="I8" s="5">
        <f>E8+G8</f>
        <v>0</v>
      </c>
    </row>
    <row r="9" spans="1:9" s="3" customFormat="1" ht="31.5" hidden="1">
      <c r="A9" s="1"/>
      <c r="B9" s="7" t="s">
        <v>199</v>
      </c>
      <c r="C9" s="97"/>
      <c r="D9" s="5">
        <f>SUM(D8)</f>
        <v>0</v>
      </c>
      <c r="E9" s="5"/>
      <c r="F9" s="113"/>
      <c r="G9" s="113"/>
      <c r="H9" s="113"/>
      <c r="I9" s="113"/>
    </row>
    <row r="10" spans="1:9" s="3" customFormat="1" ht="15.75" hidden="1">
      <c r="A10" s="1">
        <v>4</v>
      </c>
      <c r="B10" s="118" t="s">
        <v>496</v>
      </c>
      <c r="C10" s="97">
        <v>2</v>
      </c>
      <c r="D10" s="5"/>
      <c r="E10" s="5"/>
      <c r="F10" s="5"/>
      <c r="G10" s="5"/>
      <c r="H10" s="5">
        <f aca="true" t="shared" si="0" ref="H10:I14">D10+F10</f>
        <v>0</v>
      </c>
      <c r="I10" s="5">
        <f t="shared" si="0"/>
        <v>0</v>
      </c>
    </row>
    <row r="11" spans="1:9" s="3" customFormat="1" ht="15.75" hidden="1">
      <c r="A11" s="1"/>
      <c r="B11" s="118"/>
      <c r="C11" s="97"/>
      <c r="D11" s="5"/>
      <c r="E11" s="5"/>
      <c r="F11" s="5"/>
      <c r="G11" s="5"/>
      <c r="H11" s="5">
        <f t="shared" si="0"/>
        <v>0</v>
      </c>
      <c r="I11" s="5">
        <f t="shared" si="0"/>
        <v>0</v>
      </c>
    </row>
    <row r="12" spans="1:9" s="3" customFormat="1" ht="15.75" hidden="1">
      <c r="A12" s="1"/>
      <c r="B12" s="7"/>
      <c r="C12" s="97"/>
      <c r="D12" s="5"/>
      <c r="E12" s="5"/>
      <c r="F12" s="5"/>
      <c r="G12" s="5"/>
      <c r="H12" s="5">
        <f t="shared" si="0"/>
        <v>0</v>
      </c>
      <c r="I12" s="5">
        <f t="shared" si="0"/>
        <v>0</v>
      </c>
    </row>
    <row r="13" spans="1:9" s="3" customFormat="1" ht="15.75" hidden="1">
      <c r="A13" s="1"/>
      <c r="B13" s="118"/>
      <c r="C13" s="97"/>
      <c r="D13" s="5"/>
      <c r="E13" s="5"/>
      <c r="F13" s="5"/>
      <c r="G13" s="5"/>
      <c r="H13" s="5">
        <f t="shared" si="0"/>
        <v>0</v>
      </c>
      <c r="I13" s="5">
        <f t="shared" si="0"/>
        <v>0</v>
      </c>
    </row>
    <row r="14" spans="1:9" s="3" customFormat="1" ht="15.75" hidden="1">
      <c r="A14" s="1"/>
      <c r="B14" s="118"/>
      <c r="C14" s="97"/>
      <c r="D14" s="5"/>
      <c r="E14" s="5"/>
      <c r="F14" s="5"/>
      <c r="G14" s="5"/>
      <c r="H14" s="5">
        <f t="shared" si="0"/>
        <v>0</v>
      </c>
      <c r="I14" s="5">
        <f t="shared" si="0"/>
        <v>0</v>
      </c>
    </row>
    <row r="15" spans="1:9" s="3" customFormat="1" ht="31.5" hidden="1">
      <c r="A15" s="1">
        <v>5</v>
      </c>
      <c r="B15" s="7" t="s">
        <v>198</v>
      </c>
      <c r="C15" s="97"/>
      <c r="D15" s="5">
        <f>SUM(D10:D14)</f>
        <v>0</v>
      </c>
      <c r="E15" s="5"/>
      <c r="F15" s="113"/>
      <c r="G15" s="113"/>
      <c r="H15" s="113"/>
      <c r="I15" s="113"/>
    </row>
    <row r="16" spans="1:9" s="3" customFormat="1" ht="15.75" hidden="1">
      <c r="A16" s="1"/>
      <c r="B16" s="7"/>
      <c r="C16" s="97"/>
      <c r="D16" s="5"/>
      <c r="E16" s="5"/>
      <c r="F16" s="5"/>
      <c r="G16" s="5"/>
      <c r="H16" s="5">
        <f>D16+F16</f>
        <v>0</v>
      </c>
      <c r="I16" s="5">
        <f>E16+G16</f>
        <v>0</v>
      </c>
    </row>
    <row r="17" spans="1:9" s="3" customFormat="1" ht="31.5" hidden="1">
      <c r="A17" s="1" t="s">
        <v>511</v>
      </c>
      <c r="B17" s="7" t="s">
        <v>197</v>
      </c>
      <c r="C17" s="97"/>
      <c r="D17" s="5">
        <f>SUM(D16)</f>
        <v>0</v>
      </c>
      <c r="E17" s="5"/>
      <c r="F17" s="113"/>
      <c r="G17" s="113"/>
      <c r="H17" s="113"/>
      <c r="I17" s="113"/>
    </row>
    <row r="18" spans="1:9" s="3" customFormat="1" ht="31.5">
      <c r="A18" s="1" t="s">
        <v>616</v>
      </c>
      <c r="B18" s="118" t="s">
        <v>614</v>
      </c>
      <c r="C18" s="97">
        <v>2</v>
      </c>
      <c r="D18" s="5">
        <v>0</v>
      </c>
      <c r="E18" s="5">
        <v>3600000</v>
      </c>
      <c r="F18" s="5">
        <v>0</v>
      </c>
      <c r="G18" s="5">
        <v>972000</v>
      </c>
      <c r="H18" s="5">
        <f aca="true" t="shared" si="1" ref="H18:I22">D18+F18</f>
        <v>0</v>
      </c>
      <c r="I18" s="5">
        <f t="shared" si="1"/>
        <v>4572000</v>
      </c>
    </row>
    <row r="19" spans="1:9" s="3" customFormat="1" ht="15.75" hidden="1">
      <c r="A19" s="1"/>
      <c r="B19" s="118"/>
      <c r="C19" s="97">
        <v>2</v>
      </c>
      <c r="D19" s="5"/>
      <c r="E19" s="5"/>
      <c r="F19" s="5"/>
      <c r="G19" s="5"/>
      <c r="H19" s="5">
        <f t="shared" si="1"/>
        <v>0</v>
      </c>
      <c r="I19" s="5">
        <f t="shared" si="1"/>
        <v>0</v>
      </c>
    </row>
    <row r="20" spans="1:9" s="3" customFormat="1" ht="15.75" hidden="1">
      <c r="A20" s="1"/>
      <c r="B20" s="118"/>
      <c r="C20" s="97">
        <v>2</v>
      </c>
      <c r="D20" s="5"/>
      <c r="E20" s="5"/>
      <c r="F20" s="5"/>
      <c r="G20" s="5"/>
      <c r="H20" s="5">
        <f t="shared" si="1"/>
        <v>0</v>
      </c>
      <c r="I20" s="5">
        <f t="shared" si="1"/>
        <v>0</v>
      </c>
    </row>
    <row r="21" spans="1:9" s="3" customFormat="1" ht="15.75" hidden="1">
      <c r="A21" s="1"/>
      <c r="B21" s="7"/>
      <c r="C21" s="97"/>
      <c r="D21" s="5"/>
      <c r="E21" s="5"/>
      <c r="F21" s="5"/>
      <c r="G21" s="5"/>
      <c r="H21" s="5">
        <f t="shared" si="1"/>
        <v>0</v>
      </c>
      <c r="I21" s="5">
        <f t="shared" si="1"/>
        <v>0</v>
      </c>
    </row>
    <row r="22" spans="1:9" s="3" customFormat="1" ht="15.75" hidden="1">
      <c r="A22" s="1"/>
      <c r="B22" s="118"/>
      <c r="C22" s="97"/>
      <c r="D22" s="5"/>
      <c r="E22" s="5"/>
      <c r="F22" s="5"/>
      <c r="G22" s="5"/>
      <c r="H22" s="5">
        <f t="shared" si="1"/>
        <v>0</v>
      </c>
      <c r="I22" s="5">
        <f t="shared" si="1"/>
        <v>0</v>
      </c>
    </row>
    <row r="23" spans="1:9" s="3" customFormat="1" ht="47.25">
      <c r="A23" s="1" t="s">
        <v>617</v>
      </c>
      <c r="B23" s="7" t="s">
        <v>200</v>
      </c>
      <c r="C23" s="97"/>
      <c r="D23" s="5">
        <f>SUM(D18:D21)</f>
        <v>0</v>
      </c>
      <c r="E23" s="5">
        <f>SUM(E18:E21)</f>
        <v>3600000</v>
      </c>
      <c r="F23" s="113"/>
      <c r="G23" s="113"/>
      <c r="H23" s="113"/>
      <c r="I23" s="113"/>
    </row>
    <row r="24" spans="1:9" s="3" customFormat="1" ht="15.75" hidden="1">
      <c r="A24" s="1"/>
      <c r="B24" s="7" t="s">
        <v>201</v>
      </c>
      <c r="C24" s="97"/>
      <c r="D24" s="5"/>
      <c r="E24" s="5"/>
      <c r="F24" s="113"/>
      <c r="G24" s="113"/>
      <c r="H24" s="113"/>
      <c r="I24" s="113"/>
    </row>
    <row r="25" spans="1:9" s="3" customFormat="1" ht="31.5" hidden="1">
      <c r="A25" s="1"/>
      <c r="B25" s="7" t="s">
        <v>202</v>
      </c>
      <c r="C25" s="97"/>
      <c r="D25" s="5"/>
      <c r="E25" s="5"/>
      <c r="F25" s="113"/>
      <c r="G25" s="113"/>
      <c r="H25" s="113"/>
      <c r="I25" s="113"/>
    </row>
    <row r="26" spans="1:9" s="3" customFormat="1" ht="47.25">
      <c r="A26" s="1" t="s">
        <v>618</v>
      </c>
      <c r="B26" s="7" t="s">
        <v>221</v>
      </c>
      <c r="C26" s="97"/>
      <c r="D26" s="113"/>
      <c r="E26" s="113"/>
      <c r="F26" s="5">
        <f>SUM(F7:F25)</f>
        <v>0</v>
      </c>
      <c r="G26" s="5">
        <f>SUM(G7:G25)</f>
        <v>972000</v>
      </c>
      <c r="H26" s="113"/>
      <c r="I26" s="113"/>
    </row>
    <row r="27" spans="1:9" s="3" customFormat="1" ht="15.75">
      <c r="A27" s="1">
        <v>4</v>
      </c>
      <c r="B27" s="9" t="s">
        <v>110</v>
      </c>
      <c r="C27" s="97"/>
      <c r="D27" s="14">
        <f>SUM(D28:D30)</f>
        <v>0</v>
      </c>
      <c r="E27" s="14">
        <f>SUM(E28:E30)</f>
        <v>3600000</v>
      </c>
      <c r="F27" s="14">
        <f>SUM(F28:F30)</f>
        <v>0</v>
      </c>
      <c r="G27" s="14">
        <f>SUM(G28:G30)</f>
        <v>972000</v>
      </c>
      <c r="H27" s="14">
        <f aca="true" t="shared" si="2" ref="H27:I30">D27+F27</f>
        <v>0</v>
      </c>
      <c r="I27" s="14">
        <f t="shared" si="2"/>
        <v>4572000</v>
      </c>
    </row>
    <row r="28" spans="1:9" s="3" customFormat="1" ht="31.5">
      <c r="A28" s="1">
        <v>5</v>
      </c>
      <c r="B28" s="85" t="s">
        <v>387</v>
      </c>
      <c r="C28" s="97">
        <v>1</v>
      </c>
      <c r="D28" s="5">
        <f>SUMIF($C$7:$C$27,"1",D$7:D$27)</f>
        <v>0</v>
      </c>
      <c r="E28" s="5">
        <f>SUMIF($C$7:$C$27,"1",E$7:E$27)</f>
        <v>0</v>
      </c>
      <c r="F28" s="5">
        <f>SUMIF($C$7:$C$27,"1",F$7:F$27)</f>
        <v>0</v>
      </c>
      <c r="G28" s="5">
        <f>SUMIF($C$7:$C$27,"1",G$7:G$27)</f>
        <v>0</v>
      </c>
      <c r="H28" s="5">
        <f t="shared" si="2"/>
        <v>0</v>
      </c>
      <c r="I28" s="5">
        <f t="shared" si="2"/>
        <v>0</v>
      </c>
    </row>
    <row r="29" spans="1:9" s="3" customFormat="1" ht="15.75">
      <c r="A29" s="1">
        <v>6</v>
      </c>
      <c r="B29" s="85" t="s">
        <v>232</v>
      </c>
      <c r="C29" s="97">
        <v>2</v>
      </c>
      <c r="D29" s="5">
        <f>SUMIF($C$7:$C$27,"2",D$7:D$27)</f>
        <v>0</v>
      </c>
      <c r="E29" s="5">
        <f>SUMIF($C$7:$C$27,"2",E$7:E$27)</f>
        <v>3600000</v>
      </c>
      <c r="F29" s="5">
        <f>SUMIF($C$7:$C$27,"2",F$7:F$27)</f>
        <v>0</v>
      </c>
      <c r="G29" s="5">
        <f>SUMIF($C$7:$C$27,"2",G$7:G$27)</f>
        <v>972000</v>
      </c>
      <c r="H29" s="5">
        <f t="shared" si="2"/>
        <v>0</v>
      </c>
      <c r="I29" s="5">
        <f t="shared" si="2"/>
        <v>4572000</v>
      </c>
    </row>
    <row r="30" spans="1:9" s="3" customFormat="1" ht="15.75">
      <c r="A30" s="1">
        <v>7</v>
      </c>
      <c r="B30" s="85" t="s">
        <v>124</v>
      </c>
      <c r="C30" s="97">
        <v>3</v>
      </c>
      <c r="D30" s="5">
        <f>SUMIF($C$7:$C$27,"3",D$7:D$27)</f>
        <v>0</v>
      </c>
      <c r="E30" s="5">
        <f>SUMIF($C$7:$C$27,"3",E$7:E$27)</f>
        <v>0</v>
      </c>
      <c r="F30" s="5">
        <f>SUMIF($C$7:$C$27,"3",F$7:F$27)</f>
        <v>0</v>
      </c>
      <c r="G30" s="5">
        <f>SUMIF($C$7:$C$27,"3",G$7:G$27)</f>
        <v>0</v>
      </c>
      <c r="H30" s="5">
        <f t="shared" si="2"/>
        <v>0</v>
      </c>
      <c r="I30" s="5">
        <f t="shared" si="2"/>
        <v>0</v>
      </c>
    </row>
    <row r="31" spans="1:9" s="3" customFormat="1" ht="15.75">
      <c r="A31" s="1">
        <v>8</v>
      </c>
      <c r="B31" s="102" t="s">
        <v>45</v>
      </c>
      <c r="C31" s="97"/>
      <c r="D31" s="14"/>
      <c r="E31" s="14"/>
      <c r="F31" s="14"/>
      <c r="G31" s="14"/>
      <c r="H31" s="14"/>
      <c r="I31" s="14"/>
    </row>
    <row r="32" spans="1:9" s="3" customFormat="1" ht="15.75">
      <c r="A32" s="1">
        <v>9</v>
      </c>
      <c r="B32" s="118" t="s">
        <v>476</v>
      </c>
      <c r="C32" s="97">
        <v>2</v>
      </c>
      <c r="D32" s="5">
        <v>196523</v>
      </c>
      <c r="E32" s="5">
        <v>196523</v>
      </c>
      <c r="F32" s="5">
        <v>53061</v>
      </c>
      <c r="G32" s="5">
        <v>53061</v>
      </c>
      <c r="H32" s="5">
        <f aca="true" t="shared" si="3" ref="H32:I39">D32+F32</f>
        <v>249584</v>
      </c>
      <c r="I32" s="5">
        <f t="shared" si="3"/>
        <v>249584</v>
      </c>
    </row>
    <row r="33" spans="1:9" s="3" customFormat="1" ht="31.5">
      <c r="A33" s="1">
        <v>10</v>
      </c>
      <c r="B33" s="7" t="s">
        <v>558</v>
      </c>
      <c r="C33" s="97">
        <v>2</v>
      </c>
      <c r="D33" s="5">
        <v>901350</v>
      </c>
      <c r="E33" s="5">
        <v>901350</v>
      </c>
      <c r="F33" s="5">
        <v>162905</v>
      </c>
      <c r="G33" s="5">
        <v>162905</v>
      </c>
      <c r="H33" s="5">
        <f t="shared" si="3"/>
        <v>1064255</v>
      </c>
      <c r="I33" s="5">
        <f t="shared" si="3"/>
        <v>1064255</v>
      </c>
    </row>
    <row r="34" spans="1:9" s="3" customFormat="1" ht="15.75">
      <c r="A34" s="1">
        <v>11</v>
      </c>
      <c r="B34" s="7" t="s">
        <v>559</v>
      </c>
      <c r="C34" s="97">
        <v>2</v>
      </c>
      <c r="D34" s="5">
        <v>582500</v>
      </c>
      <c r="E34" s="5">
        <v>582500</v>
      </c>
      <c r="F34" s="5">
        <v>149175</v>
      </c>
      <c r="G34" s="5">
        <v>149175</v>
      </c>
      <c r="H34" s="5">
        <f t="shared" si="3"/>
        <v>731675</v>
      </c>
      <c r="I34" s="5">
        <f t="shared" si="3"/>
        <v>731675</v>
      </c>
    </row>
    <row r="35" spans="1:9" s="3" customFormat="1" ht="15.75">
      <c r="A35" s="1">
        <v>12</v>
      </c>
      <c r="B35" s="118" t="s">
        <v>562</v>
      </c>
      <c r="C35" s="97">
        <v>2</v>
      </c>
      <c r="D35" s="5">
        <v>2500000</v>
      </c>
      <c r="E35" s="5">
        <v>2271771</v>
      </c>
      <c r="F35" s="5">
        <v>675000</v>
      </c>
      <c r="G35" s="5">
        <v>613378</v>
      </c>
      <c r="H35" s="5">
        <f t="shared" si="3"/>
        <v>3175000</v>
      </c>
      <c r="I35" s="5">
        <f t="shared" si="3"/>
        <v>2885149</v>
      </c>
    </row>
    <row r="36" spans="1:9" s="3" customFormat="1" ht="31.5">
      <c r="A36" s="1">
        <v>13</v>
      </c>
      <c r="B36" s="118" t="s">
        <v>563</v>
      </c>
      <c r="C36" s="97">
        <v>2</v>
      </c>
      <c r="D36" s="5">
        <v>2508500</v>
      </c>
      <c r="E36" s="5">
        <v>2508500</v>
      </c>
      <c r="F36" s="5">
        <v>677295</v>
      </c>
      <c r="G36" s="5">
        <v>677295</v>
      </c>
      <c r="H36" s="5">
        <f t="shared" si="3"/>
        <v>3185795</v>
      </c>
      <c r="I36" s="5">
        <f t="shared" si="3"/>
        <v>3185795</v>
      </c>
    </row>
    <row r="37" spans="1:9" s="3" customFormat="1" ht="15.75" hidden="1">
      <c r="A37" s="1"/>
      <c r="B37" s="118"/>
      <c r="C37" s="97"/>
      <c r="D37" s="5"/>
      <c r="E37" s="5"/>
      <c r="F37" s="5"/>
      <c r="G37" s="5"/>
      <c r="H37" s="5">
        <f t="shared" si="3"/>
        <v>0</v>
      </c>
      <c r="I37" s="5">
        <f t="shared" si="3"/>
        <v>0</v>
      </c>
    </row>
    <row r="38" spans="1:9" s="3" customFormat="1" ht="15.75" hidden="1">
      <c r="A38" s="1"/>
      <c r="B38" s="7"/>
      <c r="C38" s="97"/>
      <c r="D38" s="5"/>
      <c r="E38" s="5"/>
      <c r="F38" s="5"/>
      <c r="G38" s="5"/>
      <c r="H38" s="5">
        <f t="shared" si="3"/>
        <v>0</v>
      </c>
      <c r="I38" s="5">
        <f t="shared" si="3"/>
        <v>0</v>
      </c>
    </row>
    <row r="39" spans="1:9" s="3" customFormat="1" ht="15.75" hidden="1">
      <c r="A39" s="1"/>
      <c r="B39" s="7"/>
      <c r="C39" s="97"/>
      <c r="D39" s="5"/>
      <c r="E39" s="5"/>
      <c r="F39" s="5"/>
      <c r="G39" s="5"/>
      <c r="H39" s="5">
        <f t="shared" si="3"/>
        <v>0</v>
      </c>
      <c r="I39" s="5">
        <f t="shared" si="3"/>
        <v>0</v>
      </c>
    </row>
    <row r="40" spans="1:9" s="3" customFormat="1" ht="15.75">
      <c r="A40" s="1">
        <v>14</v>
      </c>
      <c r="B40" s="7" t="s">
        <v>203</v>
      </c>
      <c r="C40" s="97"/>
      <c r="D40" s="5">
        <f>SUM(D32:D39)</f>
        <v>6688873</v>
      </c>
      <c r="E40" s="5">
        <f>SUM(E32:E39)</f>
        <v>6460644</v>
      </c>
      <c r="F40" s="113"/>
      <c r="G40" s="113"/>
      <c r="H40" s="113"/>
      <c r="I40" s="113"/>
    </row>
    <row r="41" spans="1:9" s="3" customFormat="1" ht="31.5" hidden="1">
      <c r="A41" s="1"/>
      <c r="B41" s="7" t="s">
        <v>204</v>
      </c>
      <c r="C41" s="97"/>
      <c r="D41" s="5"/>
      <c r="E41" s="5"/>
      <c r="F41" s="113"/>
      <c r="G41" s="113"/>
      <c r="H41" s="113"/>
      <c r="I41" s="113"/>
    </row>
    <row r="42" spans="1:9" s="3" customFormat="1" ht="15.75" hidden="1">
      <c r="A42" s="1"/>
      <c r="B42" s="7"/>
      <c r="C42" s="97"/>
      <c r="D42" s="5"/>
      <c r="E42" s="5"/>
      <c r="F42" s="5"/>
      <c r="G42" s="5"/>
      <c r="H42" s="5">
        <f>D42+F42</f>
        <v>0</v>
      </c>
      <c r="I42" s="5">
        <f>E42+G42</f>
        <v>0</v>
      </c>
    </row>
    <row r="43" spans="1:9" s="3" customFormat="1" ht="15.75" hidden="1">
      <c r="A43" s="1"/>
      <c r="B43" s="7"/>
      <c r="C43" s="97"/>
      <c r="D43" s="5"/>
      <c r="E43" s="5"/>
      <c r="F43" s="5"/>
      <c r="G43" s="5"/>
      <c r="H43" s="5">
        <f>D43+F43</f>
        <v>0</v>
      </c>
      <c r="I43" s="5">
        <f>E43+G43</f>
        <v>0</v>
      </c>
    </row>
    <row r="44" spans="1:9" s="3" customFormat="1" ht="31.5" hidden="1">
      <c r="A44" s="1"/>
      <c r="B44" s="7" t="s">
        <v>205</v>
      </c>
      <c r="C44" s="97"/>
      <c r="D44" s="5">
        <f>SUM(D42:D43)</f>
        <v>0</v>
      </c>
      <c r="E44" s="5">
        <f>SUM(E42:E43)</f>
        <v>0</v>
      </c>
      <c r="F44" s="113"/>
      <c r="G44" s="113"/>
      <c r="H44" s="113"/>
      <c r="I44" s="113"/>
    </row>
    <row r="45" spans="1:9" s="3" customFormat="1" ht="47.25">
      <c r="A45" s="1">
        <v>15</v>
      </c>
      <c r="B45" s="7" t="s">
        <v>206</v>
      </c>
      <c r="C45" s="97"/>
      <c r="D45" s="113"/>
      <c r="E45" s="113"/>
      <c r="F45" s="5">
        <f>SUM(F31:F44)</f>
        <v>1717436</v>
      </c>
      <c r="G45" s="5">
        <f>SUM(G31:G44)</f>
        <v>1655814</v>
      </c>
      <c r="H45" s="113"/>
      <c r="I45" s="113"/>
    </row>
    <row r="46" spans="1:9" s="3" customFormat="1" ht="15.75">
      <c r="A46" s="1">
        <v>16</v>
      </c>
      <c r="B46" s="9" t="s">
        <v>45</v>
      </c>
      <c r="C46" s="97"/>
      <c r="D46" s="14">
        <f>SUM(D47:D49)</f>
        <v>6688873</v>
      </c>
      <c r="E46" s="14">
        <f>SUM(E47:E49)</f>
        <v>6460644</v>
      </c>
      <c r="F46" s="14">
        <f>SUM(F47:F49)</f>
        <v>1717436</v>
      </c>
      <c r="G46" s="14">
        <f>SUM(G47:G49)</f>
        <v>1655814</v>
      </c>
      <c r="H46" s="14">
        <f aca="true" t="shared" si="4" ref="H46:I49">D46+F46</f>
        <v>8406309</v>
      </c>
      <c r="I46" s="14">
        <f t="shared" si="4"/>
        <v>8116458</v>
      </c>
    </row>
    <row r="47" spans="1:9" s="3" customFormat="1" ht="31.5">
      <c r="A47" s="1">
        <v>17</v>
      </c>
      <c r="B47" s="85" t="s">
        <v>387</v>
      </c>
      <c r="C47" s="97">
        <v>1</v>
      </c>
      <c r="D47" s="5">
        <f>SUMIF($C$31:$C$46,"1",D$31:D$46)</f>
        <v>0</v>
      </c>
      <c r="E47" s="5">
        <f>SUMIF($C$31:$C$46,"1",E$31:E$46)</f>
        <v>0</v>
      </c>
      <c r="F47" s="5">
        <f>SUMIF($C$31:$C$46,"1",F$31:F$46)</f>
        <v>0</v>
      </c>
      <c r="G47" s="5">
        <f>SUMIF($C$31:$C$46,"1",G$31:G$46)</f>
        <v>0</v>
      </c>
      <c r="H47" s="5">
        <f t="shared" si="4"/>
        <v>0</v>
      </c>
      <c r="I47" s="5">
        <f t="shared" si="4"/>
        <v>0</v>
      </c>
    </row>
    <row r="48" spans="1:9" s="3" customFormat="1" ht="15.75">
      <c r="A48" s="1">
        <v>18</v>
      </c>
      <c r="B48" s="85" t="s">
        <v>232</v>
      </c>
      <c r="C48" s="97">
        <v>2</v>
      </c>
      <c r="D48" s="5">
        <f>SUMIF($C$31:$C$46,"2",D$31:D$46)</f>
        <v>6688873</v>
      </c>
      <c r="E48" s="5">
        <f>SUMIF($C$31:$C$46,"2",E$31:E$46)</f>
        <v>6460644</v>
      </c>
      <c r="F48" s="5">
        <f>SUMIF($C$31:$C$46,"2",F$31:F$46)</f>
        <v>1717436</v>
      </c>
      <c r="G48" s="5">
        <f>SUMIF($C$31:$C$46,"2",G$31:G$46)</f>
        <v>1655814</v>
      </c>
      <c r="H48" s="5">
        <f t="shared" si="4"/>
        <v>8406309</v>
      </c>
      <c r="I48" s="5">
        <f t="shared" si="4"/>
        <v>8116458</v>
      </c>
    </row>
    <row r="49" spans="1:9" s="3" customFormat="1" ht="15.75">
      <c r="A49" s="1">
        <v>19</v>
      </c>
      <c r="B49" s="85" t="s">
        <v>124</v>
      </c>
      <c r="C49" s="97">
        <v>3</v>
      </c>
      <c r="D49" s="5">
        <f>SUMIF($C$31:$C$46,"3",D$31:D$46)</f>
        <v>0</v>
      </c>
      <c r="E49" s="5">
        <f>SUMIF($C$31:$C$46,"3",E$31:E$46)</f>
        <v>0</v>
      </c>
      <c r="F49" s="5">
        <f>SUMIF($C$31:$C$46,"3",F$31:F$46)</f>
        <v>0</v>
      </c>
      <c r="G49" s="5">
        <f>SUMIF($C$31:$C$46,"3",G$31:G$46)</f>
        <v>0</v>
      </c>
      <c r="H49" s="5">
        <f t="shared" si="4"/>
        <v>0</v>
      </c>
      <c r="I49" s="5">
        <f t="shared" si="4"/>
        <v>0</v>
      </c>
    </row>
    <row r="50" spans="1:9" s="3" customFormat="1" ht="31.5">
      <c r="A50" s="1">
        <v>20</v>
      </c>
      <c r="B50" s="102" t="s">
        <v>207</v>
      </c>
      <c r="C50" s="97"/>
      <c r="D50" s="14"/>
      <c r="E50" s="14"/>
      <c r="F50" s="14"/>
      <c r="G50" s="14"/>
      <c r="H50" s="14"/>
      <c r="I50" s="14"/>
    </row>
    <row r="51" spans="1:9" s="3" customFormat="1" ht="47.25" hidden="1">
      <c r="A51" s="1">
        <v>21</v>
      </c>
      <c r="B51" s="61" t="s">
        <v>210</v>
      </c>
      <c r="C51" s="97"/>
      <c r="D51" s="5"/>
      <c r="E51" s="5"/>
      <c r="F51" s="113"/>
      <c r="G51" s="113"/>
      <c r="H51" s="5">
        <f aca="true" t="shared" si="5" ref="H51:I73">D51+F51</f>
        <v>0</v>
      </c>
      <c r="I51" s="5">
        <f t="shared" si="5"/>
        <v>0</v>
      </c>
    </row>
    <row r="52" spans="1:9" s="3" customFormat="1" ht="15.75" hidden="1">
      <c r="A52" s="1">
        <v>22</v>
      </c>
      <c r="B52" s="61"/>
      <c r="C52" s="97"/>
      <c r="D52" s="5"/>
      <c r="E52" s="5"/>
      <c r="F52" s="113"/>
      <c r="G52" s="113"/>
      <c r="H52" s="5">
        <f t="shared" si="5"/>
        <v>0</v>
      </c>
      <c r="I52" s="5">
        <f t="shared" si="5"/>
        <v>0</v>
      </c>
    </row>
    <row r="53" spans="1:9" s="3" customFormat="1" ht="47.25" hidden="1">
      <c r="A53" s="1">
        <v>23</v>
      </c>
      <c r="B53" s="61" t="s">
        <v>209</v>
      </c>
      <c r="C53" s="97"/>
      <c r="D53" s="5"/>
      <c r="E53" s="5"/>
      <c r="F53" s="113"/>
      <c r="G53" s="113"/>
      <c r="H53" s="5">
        <f t="shared" si="5"/>
        <v>0</v>
      </c>
      <c r="I53" s="5">
        <f t="shared" si="5"/>
        <v>0</v>
      </c>
    </row>
    <row r="54" spans="1:9" s="3" customFormat="1" ht="15.75" hidden="1">
      <c r="A54" s="1">
        <v>24</v>
      </c>
      <c r="B54" s="61"/>
      <c r="C54" s="97"/>
      <c r="D54" s="5"/>
      <c r="E54" s="5"/>
      <c r="F54" s="113"/>
      <c r="G54" s="113"/>
      <c r="H54" s="5">
        <f t="shared" si="5"/>
        <v>0</v>
      </c>
      <c r="I54" s="5">
        <f t="shared" si="5"/>
        <v>0</v>
      </c>
    </row>
    <row r="55" spans="1:9" s="3" customFormat="1" ht="47.25" hidden="1">
      <c r="A55" s="1">
        <v>25</v>
      </c>
      <c r="B55" s="61" t="s">
        <v>208</v>
      </c>
      <c r="C55" s="97"/>
      <c r="D55" s="5"/>
      <c r="E55" s="5"/>
      <c r="F55" s="113"/>
      <c r="G55" s="113"/>
      <c r="H55" s="5">
        <f t="shared" si="5"/>
        <v>0</v>
      </c>
      <c r="I55" s="5">
        <f t="shared" si="5"/>
        <v>0</v>
      </c>
    </row>
    <row r="56" spans="1:9" s="3" customFormat="1" ht="31.5">
      <c r="A56" s="1">
        <v>21</v>
      </c>
      <c r="B56" s="118" t="s">
        <v>519</v>
      </c>
      <c r="C56" s="97">
        <v>2</v>
      </c>
      <c r="D56" s="5">
        <v>399277</v>
      </c>
      <c r="E56" s="5">
        <v>0</v>
      </c>
      <c r="F56" s="113"/>
      <c r="G56" s="113"/>
      <c r="H56" s="5">
        <f t="shared" si="5"/>
        <v>399277</v>
      </c>
      <c r="I56" s="5">
        <f t="shared" si="5"/>
        <v>0</v>
      </c>
    </row>
    <row r="57" spans="1:9" s="3" customFormat="1" ht="31.5">
      <c r="A57" s="1">
        <v>22</v>
      </c>
      <c r="B57" s="85" t="s">
        <v>568</v>
      </c>
      <c r="C57" s="97">
        <v>2</v>
      </c>
      <c r="D57" s="5">
        <v>10025</v>
      </c>
      <c r="E57" s="5">
        <v>10025</v>
      </c>
      <c r="F57" s="113"/>
      <c r="G57" s="113"/>
      <c r="H57" s="5">
        <f t="shared" si="5"/>
        <v>10025</v>
      </c>
      <c r="I57" s="5">
        <f t="shared" si="5"/>
        <v>10025</v>
      </c>
    </row>
    <row r="58" spans="1:9" s="3" customFormat="1" ht="47.25" hidden="1">
      <c r="A58" s="1">
        <v>22</v>
      </c>
      <c r="B58" s="85" t="s">
        <v>522</v>
      </c>
      <c r="C58" s="97">
        <v>2</v>
      </c>
      <c r="D58" s="5"/>
      <c r="E58" s="5"/>
      <c r="F58" s="113"/>
      <c r="G58" s="113"/>
      <c r="H58" s="5">
        <f t="shared" si="5"/>
        <v>0</v>
      </c>
      <c r="I58" s="5">
        <f t="shared" si="5"/>
        <v>0</v>
      </c>
    </row>
    <row r="59" spans="1:9" s="3" customFormat="1" ht="63">
      <c r="A59" s="1">
        <v>23</v>
      </c>
      <c r="B59" s="61" t="s">
        <v>375</v>
      </c>
      <c r="C59" s="97"/>
      <c r="D59" s="5">
        <f>SUM(D56:D58)</f>
        <v>409302</v>
      </c>
      <c r="E59" s="5">
        <f>SUM(E56:E58)</f>
        <v>10025</v>
      </c>
      <c r="F59" s="113"/>
      <c r="G59" s="113"/>
      <c r="H59" s="5">
        <f t="shared" si="5"/>
        <v>409302</v>
      </c>
      <c r="I59" s="5">
        <f t="shared" si="5"/>
        <v>10025</v>
      </c>
    </row>
    <row r="60" spans="1:9" s="3" customFormat="1" ht="47.25" hidden="1">
      <c r="A60" s="1"/>
      <c r="B60" s="61" t="s">
        <v>211</v>
      </c>
      <c r="C60" s="97"/>
      <c r="D60" s="5"/>
      <c r="E60" s="5"/>
      <c r="F60" s="113"/>
      <c r="G60" s="113"/>
      <c r="H60" s="5">
        <f t="shared" si="5"/>
        <v>0</v>
      </c>
      <c r="I60" s="5">
        <f t="shared" si="5"/>
        <v>0</v>
      </c>
    </row>
    <row r="61" spans="1:9" s="3" customFormat="1" ht="15.75" hidden="1">
      <c r="A61" s="1"/>
      <c r="B61" s="61"/>
      <c r="C61" s="97"/>
      <c r="D61" s="5"/>
      <c r="E61" s="5"/>
      <c r="F61" s="113"/>
      <c r="G61" s="113"/>
      <c r="H61" s="5">
        <f t="shared" si="5"/>
        <v>0</v>
      </c>
      <c r="I61" s="5">
        <f t="shared" si="5"/>
        <v>0</v>
      </c>
    </row>
    <row r="62" spans="1:9" s="3" customFormat="1" ht="47.25" hidden="1">
      <c r="A62" s="1"/>
      <c r="B62" s="61" t="s">
        <v>212</v>
      </c>
      <c r="C62" s="97"/>
      <c r="D62" s="5"/>
      <c r="E62" s="5"/>
      <c r="F62" s="113"/>
      <c r="G62" s="113"/>
      <c r="H62" s="5">
        <f t="shared" si="5"/>
        <v>0</v>
      </c>
      <c r="I62" s="5">
        <f t="shared" si="5"/>
        <v>0</v>
      </c>
    </row>
    <row r="63" spans="1:9" s="3" customFormat="1" ht="15.75" hidden="1">
      <c r="A63" s="1"/>
      <c r="B63" s="61"/>
      <c r="C63" s="97"/>
      <c r="D63" s="5"/>
      <c r="E63" s="5"/>
      <c r="F63" s="113"/>
      <c r="G63" s="113"/>
      <c r="H63" s="5">
        <f t="shared" si="5"/>
        <v>0</v>
      </c>
      <c r="I63" s="5">
        <f t="shared" si="5"/>
        <v>0</v>
      </c>
    </row>
    <row r="64" spans="1:9" s="3" customFormat="1" ht="15.75" hidden="1">
      <c r="A64" s="1"/>
      <c r="B64" s="61" t="s">
        <v>213</v>
      </c>
      <c r="C64" s="97"/>
      <c r="D64" s="5"/>
      <c r="E64" s="5"/>
      <c r="F64" s="113"/>
      <c r="G64" s="113"/>
      <c r="H64" s="5">
        <f t="shared" si="5"/>
        <v>0</v>
      </c>
      <c r="I64" s="5">
        <f t="shared" si="5"/>
        <v>0</v>
      </c>
    </row>
    <row r="65" spans="1:9" s="3" customFormat="1" ht="15.75" hidden="1">
      <c r="A65" s="1"/>
      <c r="B65" s="61"/>
      <c r="C65" s="97"/>
      <c r="D65" s="5"/>
      <c r="E65" s="5"/>
      <c r="F65" s="113"/>
      <c r="G65" s="113"/>
      <c r="H65" s="5">
        <f t="shared" si="5"/>
        <v>0</v>
      </c>
      <c r="I65" s="5">
        <f t="shared" si="5"/>
        <v>0</v>
      </c>
    </row>
    <row r="66" spans="1:9" s="3" customFormat="1" ht="15.75" hidden="1">
      <c r="A66" s="1"/>
      <c r="B66" s="61"/>
      <c r="C66" s="97"/>
      <c r="D66" s="5">
        <v>0</v>
      </c>
      <c r="E66" s="5">
        <v>0</v>
      </c>
      <c r="F66" s="113"/>
      <c r="G66" s="113"/>
      <c r="H66" s="5">
        <f t="shared" si="5"/>
        <v>0</v>
      </c>
      <c r="I66" s="5">
        <f t="shared" si="5"/>
        <v>0</v>
      </c>
    </row>
    <row r="67" spans="1:9" s="3" customFormat="1" ht="31.5">
      <c r="A67" s="1">
        <v>24</v>
      </c>
      <c r="B67" s="85" t="s">
        <v>571</v>
      </c>
      <c r="C67" s="97">
        <v>2</v>
      </c>
      <c r="D67" s="5">
        <v>635000</v>
      </c>
      <c r="E67" s="5">
        <v>635000</v>
      </c>
      <c r="F67" s="113"/>
      <c r="G67" s="113"/>
      <c r="H67" s="5">
        <f t="shared" si="5"/>
        <v>635000</v>
      </c>
      <c r="I67" s="5">
        <f t="shared" si="5"/>
        <v>635000</v>
      </c>
    </row>
    <row r="68" spans="1:9" s="3" customFormat="1" ht="63">
      <c r="A68" s="1">
        <v>25</v>
      </c>
      <c r="B68" s="61" t="s">
        <v>214</v>
      </c>
      <c r="C68" s="97"/>
      <c r="D68" s="5">
        <f>SUM(D66:D67)</f>
        <v>635000</v>
      </c>
      <c r="E68" s="5">
        <f>SUM(E66:E67)</f>
        <v>635000</v>
      </c>
      <c r="F68" s="113"/>
      <c r="G68" s="113"/>
      <c r="H68" s="5">
        <f t="shared" si="5"/>
        <v>635000</v>
      </c>
      <c r="I68" s="5">
        <f t="shared" si="5"/>
        <v>635000</v>
      </c>
    </row>
    <row r="69" spans="1:9" s="3" customFormat="1" ht="31.5">
      <c r="A69" s="1">
        <v>26</v>
      </c>
      <c r="B69" s="9" t="s">
        <v>46</v>
      </c>
      <c r="C69" s="97"/>
      <c r="D69" s="14">
        <f>SUM(D70:D72)</f>
        <v>1044302</v>
      </c>
      <c r="E69" s="14">
        <f>SUM(E70:E72)</f>
        <v>645025</v>
      </c>
      <c r="F69" s="14">
        <f>SUM(F70:F72)</f>
        <v>0</v>
      </c>
      <c r="G69" s="14">
        <f>SUM(G70:G72)</f>
        <v>0</v>
      </c>
      <c r="H69" s="14">
        <f t="shared" si="5"/>
        <v>1044302</v>
      </c>
      <c r="I69" s="14">
        <f t="shared" si="5"/>
        <v>645025</v>
      </c>
    </row>
    <row r="70" spans="1:9" s="3" customFormat="1" ht="31.5">
      <c r="A70" s="1">
        <v>27</v>
      </c>
      <c r="B70" s="85" t="s">
        <v>387</v>
      </c>
      <c r="C70" s="97">
        <v>1</v>
      </c>
      <c r="D70" s="5">
        <f>SUMIF($C$50:$C$69,"1",D$50:D$69)</f>
        <v>0</v>
      </c>
      <c r="E70" s="5">
        <f>SUMIF($C$50:$C$69,"1",E$50:E$69)</f>
        <v>0</v>
      </c>
      <c r="F70" s="5">
        <f>SUMIF($C$50:$C$69,"1",F$50:F$69)</f>
        <v>0</v>
      </c>
      <c r="G70" s="5">
        <f>SUMIF($C$50:$C$69,"1",G$50:G$69)</f>
        <v>0</v>
      </c>
      <c r="H70" s="5">
        <f t="shared" si="5"/>
        <v>0</v>
      </c>
      <c r="I70" s="5">
        <f t="shared" si="5"/>
        <v>0</v>
      </c>
    </row>
    <row r="71" spans="1:9" s="3" customFormat="1" ht="15.75">
      <c r="A71" s="1">
        <v>28</v>
      </c>
      <c r="B71" s="85" t="s">
        <v>232</v>
      </c>
      <c r="C71" s="97">
        <v>2</v>
      </c>
      <c r="D71" s="5">
        <f>SUMIF($C$50:$C$69,"2",D$50:D$69)</f>
        <v>1044302</v>
      </c>
      <c r="E71" s="5">
        <f>SUMIF($C$50:$C$69,"2",E$50:E$69)</f>
        <v>645025</v>
      </c>
      <c r="F71" s="5">
        <f>SUMIF($C$50:$C$69,"2",F$50:F$69)</f>
        <v>0</v>
      </c>
      <c r="G71" s="5">
        <f>SUMIF($C$50:$C$69,"2",G$50:G$69)</f>
        <v>0</v>
      </c>
      <c r="H71" s="5">
        <f t="shared" si="5"/>
        <v>1044302</v>
      </c>
      <c r="I71" s="5">
        <f t="shared" si="5"/>
        <v>645025</v>
      </c>
    </row>
    <row r="72" spans="1:9" s="3" customFormat="1" ht="15.75">
      <c r="A72" s="1">
        <v>29</v>
      </c>
      <c r="B72" s="85" t="s">
        <v>124</v>
      </c>
      <c r="C72" s="97">
        <v>3</v>
      </c>
      <c r="D72" s="5">
        <f>SUMIF($C$50:$C$69,"3",D$50:D$69)</f>
        <v>0</v>
      </c>
      <c r="E72" s="5">
        <f>SUMIF($C$50:$C$69,"3",E$50:E$69)</f>
        <v>0</v>
      </c>
      <c r="F72" s="5">
        <f>SUMIF($C$50:$C$69,"3",F$50:F$69)</f>
        <v>0</v>
      </c>
      <c r="G72" s="5">
        <f>SUMIF($C$50:$C$69,"3",G$50:G$69)</f>
        <v>0</v>
      </c>
      <c r="H72" s="5">
        <f t="shared" si="5"/>
        <v>0</v>
      </c>
      <c r="I72" s="5">
        <f t="shared" si="5"/>
        <v>0</v>
      </c>
    </row>
    <row r="73" spans="1:9" s="3" customFormat="1" ht="31.5">
      <c r="A73" s="1">
        <v>30</v>
      </c>
      <c r="B73" s="9" t="s">
        <v>167</v>
      </c>
      <c r="C73" s="97"/>
      <c r="D73" s="14">
        <f>D27+D46+D69</f>
        <v>7733175</v>
      </c>
      <c r="E73" s="14">
        <f>E27+E46+E69</f>
        <v>10705669</v>
      </c>
      <c r="F73" s="14">
        <f>F27+F46+F69</f>
        <v>1717436</v>
      </c>
      <c r="G73" s="14">
        <f>G27+G46+G69</f>
        <v>2627814</v>
      </c>
      <c r="H73" s="14">
        <f t="shared" si="5"/>
        <v>9450611</v>
      </c>
      <c r="I73" s="14">
        <f t="shared" si="5"/>
        <v>13333483</v>
      </c>
    </row>
    <row r="74" ht="15.75">
      <c r="I74" s="239" t="s">
        <v>630</v>
      </c>
    </row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</sheetData>
  <sheetProtection/>
  <mergeCells count="7">
    <mergeCell ref="B5:B6"/>
    <mergeCell ref="C5:C6"/>
    <mergeCell ref="D5:E5"/>
    <mergeCell ref="F5:G5"/>
    <mergeCell ref="H5:I5"/>
    <mergeCell ref="A1:I1"/>
    <mergeCell ref="A2:I2"/>
  </mergeCells>
  <printOptions horizontalCentered="1"/>
  <pageMargins left="0.7086614173228347" right="0.4724409448818898" top="0.7480314960629921" bottom="0.7480314960629921" header="0.31496062992125984" footer="0.31496062992125984"/>
  <pageSetup fitToHeight="2" fitToWidth="1" horizontalDpi="300" verticalDpi="300" orientation="portrait" paperSize="9" scale="75" r:id="rId3"/>
  <headerFooter>
    <oddHeader>&amp;R&amp;"Arial,Normál"&amp;10 2. melléklet az 5/2018.(V.29.) önkormányzati rendelethez
"&amp;"Arial,Dőlt"2. melléklet a 2/2018.(III.12.) önkormányzati rendelethez&amp;"Arial,Normál"
</oddHeader>
    <oddFooter>&amp;C&amp;P. oldal, összesen: &amp;N</oddFooter>
    <firstHeader>&amp;R&amp;"Arial,Normál"&amp;10 2. melléklet a 9/2016.(XII.1.) önkormányzati rendelethez
"&amp;"Arial,Dőlt"2. melléklet a 3/2016.(II.23.) önkormányzati rendelethez</first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4" width="12.140625" style="21" customWidth="1"/>
    <col min="5" max="5" width="11.7109375" style="21" customWidth="1"/>
    <col min="6" max="7" width="9.140625" style="21" customWidth="1"/>
    <col min="8" max="8" width="11.7109375" style="21" customWidth="1"/>
    <col min="9" max="16384" width="9.140625" style="21" customWidth="1"/>
  </cols>
  <sheetData>
    <row r="1" spans="1:8" s="16" customFormat="1" ht="15.75">
      <c r="A1" s="263" t="s">
        <v>502</v>
      </c>
      <c r="B1" s="263"/>
      <c r="C1" s="263"/>
      <c r="D1" s="263"/>
      <c r="E1" s="263"/>
      <c r="F1" s="263"/>
      <c r="G1" s="263"/>
      <c r="H1" s="263"/>
    </row>
    <row r="2" spans="1:8" s="16" customFormat="1" ht="15.75">
      <c r="A2" s="262" t="s">
        <v>565</v>
      </c>
      <c r="B2" s="262"/>
      <c r="C2" s="262"/>
      <c r="D2" s="262"/>
      <c r="E2" s="262"/>
      <c r="F2" s="262"/>
      <c r="G2" s="262"/>
      <c r="H2" s="262"/>
    </row>
    <row r="3" spans="1:8" s="16" customFormat="1" ht="15.75">
      <c r="A3" s="262" t="s">
        <v>166</v>
      </c>
      <c r="B3" s="262"/>
      <c r="C3" s="262"/>
      <c r="D3" s="262"/>
      <c r="E3" s="262"/>
      <c r="F3" s="262"/>
      <c r="G3" s="262"/>
      <c r="H3" s="262"/>
    </row>
    <row r="4" spans="1:8" ht="15.75">
      <c r="A4" s="262" t="s">
        <v>474</v>
      </c>
      <c r="B4" s="262"/>
      <c r="C4" s="262"/>
      <c r="D4" s="262"/>
      <c r="E4" s="262"/>
      <c r="F4" s="262"/>
      <c r="G4" s="262"/>
      <c r="H4" s="262"/>
    </row>
    <row r="5" spans="1:8" ht="15.75">
      <c r="A5" s="41"/>
      <c r="B5" s="41"/>
      <c r="C5" s="41"/>
      <c r="D5" s="41"/>
      <c r="E5" s="16"/>
      <c r="F5" s="16"/>
      <c r="G5" s="16"/>
      <c r="H5" s="16"/>
    </row>
    <row r="6" spans="1:8" s="3" customFormat="1" ht="15.75">
      <c r="A6" s="1"/>
      <c r="B6" s="1" t="s">
        <v>0</v>
      </c>
      <c r="C6" s="177" t="s">
        <v>1</v>
      </c>
      <c r="D6" s="43" t="s">
        <v>2</v>
      </c>
      <c r="E6" s="43" t="s">
        <v>3</v>
      </c>
      <c r="F6" s="43" t="s">
        <v>6</v>
      </c>
      <c r="G6" s="43" t="s">
        <v>47</v>
      </c>
      <c r="H6" s="43" t="s">
        <v>48</v>
      </c>
    </row>
    <row r="7" spans="1:8" s="3" customFormat="1" ht="15.75">
      <c r="A7" s="1">
        <v>1</v>
      </c>
      <c r="B7" s="264" t="s">
        <v>9</v>
      </c>
      <c r="C7" s="259" t="s">
        <v>393</v>
      </c>
      <c r="D7" s="260"/>
      <c r="E7" s="4" t="s">
        <v>475</v>
      </c>
      <c r="F7" s="4" t="s">
        <v>520</v>
      </c>
      <c r="G7" s="4" t="s">
        <v>564</v>
      </c>
      <c r="H7" s="4" t="s">
        <v>5</v>
      </c>
    </row>
    <row r="8" spans="1:8" s="3" customFormat="1" ht="15.75">
      <c r="A8" s="1">
        <v>2</v>
      </c>
      <c r="B8" s="265"/>
      <c r="C8" s="6" t="s">
        <v>4</v>
      </c>
      <c r="D8" s="38" t="s">
        <v>607</v>
      </c>
      <c r="E8" s="6" t="s">
        <v>4</v>
      </c>
      <c r="F8" s="6" t="s">
        <v>4</v>
      </c>
      <c r="G8" s="6" t="s">
        <v>4</v>
      </c>
      <c r="H8" s="6" t="s">
        <v>4</v>
      </c>
    </row>
    <row r="9" spans="1:8" ht="15.75">
      <c r="A9" s="1">
        <v>3</v>
      </c>
      <c r="B9" s="44" t="s">
        <v>388</v>
      </c>
      <c r="C9" s="15">
        <f>Bevételek!C131+Bevételek!C132+Bevételek!C134+Bevételek!C135+Bevételek!C140</f>
        <v>1157000</v>
      </c>
      <c r="D9" s="15">
        <f>Bevételek!D131+Bevételek!D132+Bevételek!D134+Bevételek!D135+Bevételek!D140</f>
        <v>1157000</v>
      </c>
      <c r="E9" s="45"/>
      <c r="F9" s="45"/>
      <c r="G9" s="45"/>
      <c r="H9" s="45"/>
    </row>
    <row r="10" spans="1:8" ht="30">
      <c r="A10" s="1">
        <v>4</v>
      </c>
      <c r="B10" s="44" t="s">
        <v>389</v>
      </c>
      <c r="C10" s="15">
        <f>Bevételek!C180+Bevételek!C181+Bevételek!C182</f>
        <v>0</v>
      </c>
      <c r="D10" s="15">
        <f>Bevételek!D180+Bevételek!D181+Bevételek!D182</f>
        <v>0</v>
      </c>
      <c r="E10" s="45"/>
      <c r="F10" s="45"/>
      <c r="G10" s="45"/>
      <c r="H10" s="45"/>
    </row>
    <row r="11" spans="1:8" ht="15.75">
      <c r="A11" s="1">
        <v>5</v>
      </c>
      <c r="B11" s="44" t="s">
        <v>29</v>
      </c>
      <c r="C11" s="15">
        <f>Bevételek!C138+Bevételek!C152+Bevételek!C167</f>
        <v>20000</v>
      </c>
      <c r="D11" s="15">
        <f>Bevételek!D138+Bevételek!D152+Bevételek!D167</f>
        <v>20000</v>
      </c>
      <c r="E11" s="45"/>
      <c r="F11" s="45"/>
      <c r="G11" s="45"/>
      <c r="H11" s="45"/>
    </row>
    <row r="12" spans="1:8" ht="45">
      <c r="A12" s="1">
        <v>6</v>
      </c>
      <c r="B12" s="44" t="s">
        <v>30</v>
      </c>
      <c r="C12" s="15">
        <f>Bevételek!C161+Bevételek!C177+Bevételek!C178+Bevételek!C179+Bevételek!C216+Bevételek!C221+Bevételek!C224</f>
        <v>94000</v>
      </c>
      <c r="D12" s="15">
        <f>Bevételek!D161+Bevételek!D177+Bevételek!D178+Bevételek!D179+Bevételek!D216+Bevételek!D221+Bevételek!D224</f>
        <v>139000</v>
      </c>
      <c r="E12" s="45"/>
      <c r="F12" s="45"/>
      <c r="G12" s="45"/>
      <c r="H12" s="45"/>
    </row>
    <row r="13" spans="1:8" ht="15.75">
      <c r="A13" s="1">
        <v>7</v>
      </c>
      <c r="B13" s="44" t="s">
        <v>31</v>
      </c>
      <c r="C13" s="15">
        <f>Bevételek!C226</f>
        <v>0</v>
      </c>
      <c r="D13" s="15">
        <f>Bevételek!D226</f>
        <v>0</v>
      </c>
      <c r="E13" s="45"/>
      <c r="F13" s="45"/>
      <c r="G13" s="45"/>
      <c r="H13" s="45"/>
    </row>
    <row r="14" spans="1:8" ht="30">
      <c r="A14" s="1">
        <v>8</v>
      </c>
      <c r="B14" s="44" t="s">
        <v>32</v>
      </c>
      <c r="C14" s="15">
        <f>Bevételek!C225</f>
        <v>0</v>
      </c>
      <c r="D14" s="15">
        <f>Bevételek!D225</f>
        <v>0</v>
      </c>
      <c r="E14" s="45"/>
      <c r="F14" s="45"/>
      <c r="G14" s="45"/>
      <c r="H14" s="45"/>
    </row>
    <row r="15" spans="1:8" ht="30">
      <c r="A15" s="1">
        <v>9</v>
      </c>
      <c r="B15" s="44" t="s">
        <v>390</v>
      </c>
      <c r="C15" s="15">
        <f>Bevételek!C52+Bevételek!C107+Bevételek!C235+Bevételek!C249</f>
        <v>0</v>
      </c>
      <c r="D15" s="15">
        <f>Bevételek!D52+Bevételek!D107+Bevételek!D235+Bevételek!D249</f>
        <v>0</v>
      </c>
      <c r="E15" s="45"/>
      <c r="F15" s="45"/>
      <c r="G15" s="45"/>
      <c r="H15" s="45"/>
    </row>
    <row r="16" spans="1:8" s="22" customFormat="1" ht="15.75">
      <c r="A16" s="1">
        <v>10</v>
      </c>
      <c r="B16" s="46" t="s">
        <v>51</v>
      </c>
      <c r="C16" s="18">
        <f>SUM(C9:C15)</f>
        <v>1271000</v>
      </c>
      <c r="D16" s="18">
        <f>SUM(D9:D15)</f>
        <v>1316000</v>
      </c>
      <c r="E16" s="45"/>
      <c r="F16" s="45"/>
      <c r="G16" s="45"/>
      <c r="H16" s="45"/>
    </row>
    <row r="17" spans="1:8" ht="15.75">
      <c r="A17" s="1">
        <v>11</v>
      </c>
      <c r="B17" s="46" t="s">
        <v>52</v>
      </c>
      <c r="C17" s="18">
        <f>ROUNDDOWN(C16*0.5,0)</f>
        <v>635500</v>
      </c>
      <c r="D17" s="18">
        <f>ROUNDDOWN(D16*0.5,0)</f>
        <v>658000</v>
      </c>
      <c r="E17" s="45"/>
      <c r="F17" s="45"/>
      <c r="G17" s="45"/>
      <c r="H17" s="45"/>
    </row>
    <row r="18" spans="1:8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>C18+E18+F18+G18</f>
        <v>0</v>
      </c>
    </row>
    <row r="19" spans="1:8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aca="true" t="shared" si="0" ref="H19:H32">C19+E19+F19+G19</f>
        <v>0</v>
      </c>
    </row>
    <row r="20" spans="1:8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8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8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1:8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1:8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1:8" s="22" customFormat="1" ht="15.75">
      <c r="A25" s="1">
        <v>19</v>
      </c>
      <c r="B25" s="46" t="s">
        <v>53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>SUM(G18:G24)</f>
        <v>0</v>
      </c>
      <c r="H25" s="15">
        <f t="shared" si="0"/>
        <v>0</v>
      </c>
    </row>
    <row r="26" spans="1:8" s="22" customFormat="1" ht="29.25">
      <c r="A26" s="1">
        <v>20</v>
      </c>
      <c r="B26" s="46" t="s">
        <v>54</v>
      </c>
      <c r="C26" s="18">
        <f>C17-C25</f>
        <v>635500</v>
      </c>
      <c r="D26" s="18">
        <f>D17-D25</f>
        <v>658000</v>
      </c>
      <c r="E26" s="45"/>
      <c r="F26" s="45"/>
      <c r="G26" s="45"/>
      <c r="H26" s="45"/>
    </row>
    <row r="27" spans="1:8" s="22" customFormat="1" ht="42.75">
      <c r="A27" s="1">
        <v>21</v>
      </c>
      <c r="B27" s="47" t="s">
        <v>385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>SUM(G28:G32)</f>
        <v>0</v>
      </c>
      <c r="H27" s="15">
        <f t="shared" si="0"/>
        <v>0</v>
      </c>
    </row>
    <row r="28" spans="1:8" ht="30">
      <c r="A28" s="1">
        <v>22</v>
      </c>
      <c r="B28" s="44" t="s">
        <v>392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1:8" ht="45">
      <c r="A29" s="1">
        <v>23</v>
      </c>
      <c r="B29" s="44" t="s">
        <v>121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1:8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1:8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1:8" ht="45">
      <c r="A32" s="1">
        <v>26</v>
      </c>
      <c r="B32" s="44" t="s">
        <v>384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ht="15">
      <c r="H33" s="129" t="s">
        <v>630</v>
      </c>
    </row>
  </sheetData>
  <sheetProtection/>
  <mergeCells count="6">
    <mergeCell ref="A1:H1"/>
    <mergeCell ref="A3:H3"/>
    <mergeCell ref="A4:H4"/>
    <mergeCell ref="B7:B8"/>
    <mergeCell ref="A2:H2"/>
    <mergeCell ref="C7:D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7" r:id="rId1"/>
  <headerFooter>
    <oddHeader>&amp;R&amp;"Arial,Normál"&amp;10 3. melléklet az 5/2018.(V.29.) önkormányzati rendelethez
"&amp;"Arial,Dőlt"3. melléklet a 2/2018.(III.12.) önkormányzati rendelethez&amp;"Arial,Normál"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4"/>
  <sheetViews>
    <sheetView zoomScalePageLayoutView="0" workbookViewId="0" topLeftCell="A1">
      <selection activeCell="E32" sqref="E30:F32"/>
    </sheetView>
  </sheetViews>
  <sheetFormatPr defaultColWidth="9.140625" defaultRowHeight="15"/>
  <cols>
    <col min="1" max="1" width="5.7109375" style="0" customWidth="1"/>
    <col min="2" max="2" width="68.28125" style="0" customWidth="1"/>
    <col min="3" max="4" width="12.140625" style="0" customWidth="1"/>
    <col min="5" max="6" width="9.140625" style="0" customWidth="1"/>
    <col min="7" max="8" width="12.140625" style="0" customWidth="1"/>
  </cols>
  <sheetData>
    <row r="1" spans="1:8" s="2" customFormat="1" ht="15.75">
      <c r="A1" s="258" t="s">
        <v>503</v>
      </c>
      <c r="B1" s="258"/>
      <c r="C1" s="258"/>
      <c r="D1" s="258"/>
      <c r="E1" s="258"/>
      <c r="F1" s="258"/>
      <c r="G1" s="258"/>
      <c r="H1" s="258"/>
    </row>
    <row r="2" spans="1:8" s="2" customFormat="1" ht="15.75">
      <c r="A2" s="258" t="s">
        <v>473</v>
      </c>
      <c r="B2" s="258"/>
      <c r="C2" s="258"/>
      <c r="D2" s="258"/>
      <c r="E2" s="258"/>
      <c r="F2" s="258"/>
      <c r="G2" s="258"/>
      <c r="H2" s="258"/>
    </row>
    <row r="3" spans="1:7" s="10" customFormat="1" ht="15.75">
      <c r="A3" s="2"/>
      <c r="B3" s="2"/>
      <c r="C3" s="2"/>
      <c r="D3" s="2"/>
      <c r="E3" s="2"/>
      <c r="F3" s="2"/>
      <c r="G3" s="2"/>
    </row>
    <row r="4" spans="1:8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" t="s">
        <v>48</v>
      </c>
    </row>
    <row r="5" spans="1:8" s="10" customFormat="1" ht="15.75">
      <c r="A5" s="1">
        <v>1</v>
      </c>
      <c r="B5" s="266" t="s">
        <v>9</v>
      </c>
      <c r="C5" s="268" t="s">
        <v>393</v>
      </c>
      <c r="D5" s="269"/>
      <c r="E5" s="6" t="s">
        <v>475</v>
      </c>
      <c r="F5" s="6" t="s">
        <v>520</v>
      </c>
      <c r="G5" s="268" t="s">
        <v>5</v>
      </c>
      <c r="H5" s="269"/>
    </row>
    <row r="6" spans="1:8" s="10" customFormat="1" ht="15.75">
      <c r="A6" s="1">
        <v>2</v>
      </c>
      <c r="B6" s="267"/>
      <c r="C6" s="6" t="s">
        <v>4</v>
      </c>
      <c r="D6" s="38" t="s">
        <v>607</v>
      </c>
      <c r="E6" s="6" t="s">
        <v>4</v>
      </c>
      <c r="F6" s="6" t="s">
        <v>4</v>
      </c>
      <c r="G6" s="6" t="s">
        <v>4</v>
      </c>
      <c r="H6" s="38" t="s">
        <v>607</v>
      </c>
    </row>
    <row r="7" spans="1:8" s="10" customFormat="1" ht="31.5">
      <c r="A7" s="1">
        <v>3</v>
      </c>
      <c r="B7" s="7" t="s">
        <v>17</v>
      </c>
      <c r="C7" s="14">
        <f>C30</f>
        <v>0</v>
      </c>
      <c r="D7" s="14">
        <f>D30</f>
        <v>4572000</v>
      </c>
      <c r="E7" s="14">
        <f>E30</f>
        <v>0</v>
      </c>
      <c r="F7" s="14">
        <f>F30</f>
        <v>0</v>
      </c>
      <c r="G7" s="14">
        <f>G30</f>
        <v>0</v>
      </c>
      <c r="H7" s="14">
        <f>D7+E7+F7</f>
        <v>4572000</v>
      </c>
    </row>
    <row r="8" spans="1:8" s="10" customFormat="1" ht="31.5">
      <c r="A8" s="1">
        <v>4</v>
      </c>
      <c r="B8" s="7" t="s">
        <v>18</v>
      </c>
      <c r="C8" s="14">
        <f>C18</f>
        <v>454277</v>
      </c>
      <c r="D8" s="14">
        <f>D18</f>
        <v>55000</v>
      </c>
      <c r="E8" s="14">
        <v>0</v>
      </c>
      <c r="F8" s="14">
        <v>0</v>
      </c>
      <c r="G8" s="14">
        <f>C8+E8+F8</f>
        <v>454277</v>
      </c>
      <c r="H8" s="14">
        <f aca="true" t="shared" si="0" ref="H8:H34">D8+E8+F8</f>
        <v>55000</v>
      </c>
    </row>
    <row r="9" spans="1:8" s="10" customFormat="1" ht="15.75" hidden="1">
      <c r="A9" s="1"/>
      <c r="B9" s="7" t="s">
        <v>19</v>
      </c>
      <c r="C9" s="5"/>
      <c r="D9" s="5"/>
      <c r="E9" s="5"/>
      <c r="F9" s="5"/>
      <c r="G9" s="14"/>
      <c r="H9" s="14">
        <f t="shared" si="0"/>
        <v>0</v>
      </c>
    </row>
    <row r="10" spans="1:8" s="10" customFormat="1" ht="15.75" hidden="1">
      <c r="A10" s="1"/>
      <c r="B10" s="7" t="s">
        <v>20</v>
      </c>
      <c r="C10" s="5"/>
      <c r="D10" s="5"/>
      <c r="E10" s="5"/>
      <c r="F10" s="5"/>
      <c r="G10" s="14"/>
      <c r="H10" s="14">
        <f t="shared" si="0"/>
        <v>0</v>
      </c>
    </row>
    <row r="11" spans="1:8" s="10" customFormat="1" ht="15.75" hidden="1">
      <c r="A11" s="1"/>
      <c r="B11" s="7" t="s">
        <v>21</v>
      </c>
      <c r="C11" s="5"/>
      <c r="D11" s="5"/>
      <c r="E11" s="5"/>
      <c r="F11" s="5"/>
      <c r="G11" s="14">
        <f>C11+E11+F11</f>
        <v>0</v>
      </c>
      <c r="H11" s="14">
        <f t="shared" si="0"/>
        <v>0</v>
      </c>
    </row>
    <row r="12" spans="1:8" s="10" customFormat="1" ht="15.75" hidden="1">
      <c r="A12" s="1"/>
      <c r="B12" s="7" t="s">
        <v>22</v>
      </c>
      <c r="C12" s="5"/>
      <c r="D12" s="5"/>
      <c r="E12" s="5"/>
      <c r="F12" s="5"/>
      <c r="G12" s="14">
        <f>C12+E12+F12</f>
        <v>0</v>
      </c>
      <c r="H12" s="14">
        <f t="shared" si="0"/>
        <v>0</v>
      </c>
    </row>
    <row r="13" spans="1:8" s="10" customFormat="1" ht="15.75" hidden="1">
      <c r="A13" s="1"/>
      <c r="B13" s="7" t="s">
        <v>25</v>
      </c>
      <c r="C13" s="5"/>
      <c r="D13" s="5"/>
      <c r="E13" s="5"/>
      <c r="F13" s="5"/>
      <c r="G13" s="14">
        <f>C13+E13+F13</f>
        <v>0</v>
      </c>
      <c r="H13" s="14">
        <f t="shared" si="0"/>
        <v>0</v>
      </c>
    </row>
    <row r="14" spans="1:8" s="10" customFormat="1" ht="15.75" hidden="1">
      <c r="A14" s="1"/>
      <c r="B14" s="7" t="s">
        <v>23</v>
      </c>
      <c r="C14" s="5"/>
      <c r="D14" s="5"/>
      <c r="E14" s="5"/>
      <c r="F14" s="5"/>
      <c r="G14" s="14">
        <f>C14+E14+F14</f>
        <v>0</v>
      </c>
      <c r="H14" s="14">
        <f t="shared" si="0"/>
        <v>0</v>
      </c>
    </row>
    <row r="15" spans="1:8" s="10" customFormat="1" ht="15.75" hidden="1">
      <c r="A15" s="1"/>
      <c r="B15" s="7" t="s">
        <v>24</v>
      </c>
      <c r="C15" s="5"/>
      <c r="D15" s="5"/>
      <c r="E15" s="5"/>
      <c r="F15" s="5"/>
      <c r="G15" s="14">
        <f>C15+E15+F15</f>
        <v>0</v>
      </c>
      <c r="H15" s="14">
        <f t="shared" si="0"/>
        <v>0</v>
      </c>
    </row>
    <row r="16" spans="1:8" s="10" customFormat="1" ht="15.75" hidden="1">
      <c r="A16" s="1"/>
      <c r="B16" s="7" t="s">
        <v>26</v>
      </c>
      <c r="C16" s="5"/>
      <c r="D16" s="5"/>
      <c r="E16" s="5"/>
      <c r="F16" s="5"/>
      <c r="G16" s="14"/>
      <c r="H16" s="14">
        <f t="shared" si="0"/>
        <v>0</v>
      </c>
    </row>
    <row r="17" spans="1:8" s="10" customFormat="1" ht="31.5">
      <c r="A17" s="1">
        <v>5</v>
      </c>
      <c r="B17" s="7" t="s">
        <v>567</v>
      </c>
      <c r="C17" s="5"/>
      <c r="D17" s="5"/>
      <c r="E17" s="5"/>
      <c r="F17" s="5"/>
      <c r="G17" s="14"/>
      <c r="H17" s="14"/>
    </row>
    <row r="18" spans="1:8" s="10" customFormat="1" ht="15.75">
      <c r="A18" s="1">
        <v>6</v>
      </c>
      <c r="B18" s="7" t="s">
        <v>27</v>
      </c>
      <c r="C18" s="5">
        <v>454277</v>
      </c>
      <c r="D18" s="5">
        <v>55000</v>
      </c>
      <c r="E18" s="5">
        <v>0</v>
      </c>
      <c r="F18" s="5">
        <v>0</v>
      </c>
      <c r="G18" s="14">
        <f>C18+E18+F18</f>
        <v>454277</v>
      </c>
      <c r="H18" s="14">
        <f t="shared" si="0"/>
        <v>55000</v>
      </c>
    </row>
    <row r="19" spans="1:8" s="10" customFormat="1" ht="15.75" hidden="1">
      <c r="A19" s="1"/>
      <c r="B19" s="7"/>
      <c r="C19" s="5"/>
      <c r="D19" s="5"/>
      <c r="E19" s="5"/>
      <c r="F19" s="5"/>
      <c r="G19" s="14"/>
      <c r="H19" s="14">
        <f t="shared" si="0"/>
        <v>0</v>
      </c>
    </row>
    <row r="20" spans="1:8" s="10" customFormat="1" ht="15.75" hidden="1">
      <c r="A20" s="1"/>
      <c r="B20" s="7"/>
      <c r="C20" s="5"/>
      <c r="D20" s="5"/>
      <c r="E20" s="5"/>
      <c r="F20" s="5"/>
      <c r="G20" s="14"/>
      <c r="H20" s="14">
        <f t="shared" si="0"/>
        <v>0</v>
      </c>
    </row>
    <row r="21" spans="1:8" s="10" customFormat="1" ht="15.75" hidden="1">
      <c r="A21" s="1"/>
      <c r="B21" s="7"/>
      <c r="C21" s="5"/>
      <c r="D21" s="5"/>
      <c r="E21" s="5"/>
      <c r="F21" s="5"/>
      <c r="G21" s="14"/>
      <c r="H21" s="14">
        <f t="shared" si="0"/>
        <v>0</v>
      </c>
    </row>
    <row r="22" spans="1:8" s="10" customFormat="1" ht="15.75" hidden="1">
      <c r="A22" s="1"/>
      <c r="B22" s="7"/>
      <c r="C22" s="5"/>
      <c r="D22" s="5"/>
      <c r="E22" s="5"/>
      <c r="F22" s="5"/>
      <c r="G22" s="14"/>
      <c r="H22" s="14">
        <f t="shared" si="0"/>
        <v>0</v>
      </c>
    </row>
    <row r="23" spans="1:8" s="10" customFormat="1" ht="15.75" hidden="1">
      <c r="A23" s="1"/>
      <c r="B23" s="7"/>
      <c r="C23" s="5"/>
      <c r="D23" s="5"/>
      <c r="E23" s="5"/>
      <c r="F23" s="5"/>
      <c r="G23" s="14"/>
      <c r="H23" s="14">
        <f t="shared" si="0"/>
        <v>0</v>
      </c>
    </row>
    <row r="24" spans="1:8" s="10" customFormat="1" ht="15.75" hidden="1">
      <c r="A24" s="1"/>
      <c r="B24" s="7"/>
      <c r="C24" s="5"/>
      <c r="D24" s="5"/>
      <c r="E24" s="5"/>
      <c r="F24" s="5"/>
      <c r="G24" s="14"/>
      <c r="H24" s="14">
        <f t="shared" si="0"/>
        <v>0</v>
      </c>
    </row>
    <row r="25" spans="1:8" s="10" customFormat="1" ht="15.75" hidden="1">
      <c r="A25" s="1"/>
      <c r="B25" s="7"/>
      <c r="C25" s="5"/>
      <c r="D25" s="5"/>
      <c r="E25" s="5"/>
      <c r="F25" s="5"/>
      <c r="G25" s="14"/>
      <c r="H25" s="14">
        <f t="shared" si="0"/>
        <v>0</v>
      </c>
    </row>
    <row r="26" spans="1:8" s="10" customFormat="1" ht="15.75" hidden="1">
      <c r="A26" s="1"/>
      <c r="B26" s="7"/>
      <c r="C26" s="5"/>
      <c r="D26" s="5"/>
      <c r="E26" s="5"/>
      <c r="F26" s="5"/>
      <c r="G26" s="14"/>
      <c r="H26" s="14">
        <f t="shared" si="0"/>
        <v>0</v>
      </c>
    </row>
    <row r="27" spans="1:8" ht="15.75" hidden="1">
      <c r="A27" s="1"/>
      <c r="B27" s="7"/>
      <c r="C27" s="5"/>
      <c r="D27" s="5"/>
      <c r="E27" s="5"/>
      <c r="F27" s="5"/>
      <c r="G27" s="14"/>
      <c r="H27" s="14">
        <f t="shared" si="0"/>
        <v>0</v>
      </c>
    </row>
    <row r="28" spans="1:8" ht="15.75" hidden="1">
      <c r="A28" s="1"/>
      <c r="B28" s="7"/>
      <c r="C28" s="5"/>
      <c r="D28" s="5"/>
      <c r="E28" s="5"/>
      <c r="F28" s="5"/>
      <c r="G28" s="14"/>
      <c r="H28" s="14">
        <f t="shared" si="0"/>
        <v>0</v>
      </c>
    </row>
    <row r="29" spans="1:8" s="10" customFormat="1" ht="31.5">
      <c r="A29" s="1">
        <v>7</v>
      </c>
      <c r="B29" s="7" t="s">
        <v>623</v>
      </c>
      <c r="C29" s="5"/>
      <c r="D29" s="5"/>
      <c r="E29" s="5"/>
      <c r="F29" s="5"/>
      <c r="G29" s="14"/>
      <c r="H29" s="14"/>
    </row>
    <row r="30" spans="1:8" s="10" customFormat="1" ht="15.75">
      <c r="A30" s="1">
        <v>8</v>
      </c>
      <c r="B30" s="7" t="s">
        <v>624</v>
      </c>
      <c r="C30" s="5">
        <v>0</v>
      </c>
      <c r="D30" s="5">
        <v>4572000</v>
      </c>
      <c r="E30" s="5">
        <v>0</v>
      </c>
      <c r="F30" s="5">
        <v>0</v>
      </c>
      <c r="G30" s="14">
        <f>C30+E30+F30</f>
        <v>0</v>
      </c>
      <c r="H30" s="14">
        <f t="shared" si="0"/>
        <v>4572000</v>
      </c>
    </row>
    <row r="31" spans="1:8" s="10" customFormat="1" ht="15.75">
      <c r="A31" s="1">
        <v>9</v>
      </c>
      <c r="B31" s="7" t="s">
        <v>625</v>
      </c>
      <c r="C31" s="5">
        <v>0</v>
      </c>
      <c r="D31" s="5">
        <v>457200</v>
      </c>
      <c r="E31" s="5">
        <v>0</v>
      </c>
      <c r="F31" s="5">
        <v>0</v>
      </c>
      <c r="G31" s="14">
        <f>C31+E31+F31</f>
        <v>0</v>
      </c>
      <c r="H31" s="14">
        <f t="shared" si="0"/>
        <v>457200</v>
      </c>
    </row>
    <row r="32" spans="1:8" s="10" customFormat="1" ht="15.75">
      <c r="A32" s="1">
        <v>10</v>
      </c>
      <c r="B32" s="7" t="s">
        <v>626</v>
      </c>
      <c r="C32" s="5">
        <v>0</v>
      </c>
      <c r="D32" s="5">
        <v>4114800</v>
      </c>
      <c r="E32" s="5">
        <v>0</v>
      </c>
      <c r="F32" s="5">
        <v>0</v>
      </c>
      <c r="G32" s="14">
        <f>C32+E32+F32</f>
        <v>0</v>
      </c>
      <c r="H32" s="14">
        <f t="shared" si="0"/>
        <v>4114800</v>
      </c>
    </row>
    <row r="33" spans="1:8" s="10" customFormat="1" ht="15.75">
      <c r="A33" s="1">
        <v>11</v>
      </c>
      <c r="B33" s="7" t="s">
        <v>627</v>
      </c>
      <c r="C33" s="5">
        <v>0</v>
      </c>
      <c r="D33" s="5">
        <v>0</v>
      </c>
      <c r="E33" s="5">
        <v>0</v>
      </c>
      <c r="F33" s="5">
        <v>0</v>
      </c>
      <c r="G33" s="14">
        <f>C33+E33+F33</f>
        <v>0</v>
      </c>
      <c r="H33" s="14">
        <f t="shared" si="0"/>
        <v>0</v>
      </c>
    </row>
    <row r="34" spans="1:8" s="10" customFormat="1" ht="15.75">
      <c r="A34" s="1">
        <v>12</v>
      </c>
      <c r="B34" s="7" t="s">
        <v>628</v>
      </c>
      <c r="C34" s="5">
        <f>SUM(C31:C33)</f>
        <v>0</v>
      </c>
      <c r="D34" s="5">
        <f>SUM(D31:D33)</f>
        <v>4572000</v>
      </c>
      <c r="E34" s="5">
        <f>SUM(E31:E33)</f>
        <v>0</v>
      </c>
      <c r="F34" s="5">
        <f>SUM(F31:F33)</f>
        <v>0</v>
      </c>
      <c r="G34" s="14">
        <f>C34+E34+F34</f>
        <v>0</v>
      </c>
      <c r="H34" s="14">
        <f t="shared" si="0"/>
        <v>4572000</v>
      </c>
    </row>
  </sheetData>
  <sheetProtection/>
  <mergeCells count="5">
    <mergeCell ref="B5:B6"/>
    <mergeCell ref="G5:H5"/>
    <mergeCell ref="C5:D5"/>
    <mergeCell ref="A1:H1"/>
    <mergeCell ref="A2:H2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98" r:id="rId1"/>
  <headerFooter>
    <oddHeader>&amp;R&amp;"Arial,Normál"&amp;10 4. melléklet az 5/2018.(V.29.) önkormányzati rendelethez
"&amp;"Arial,Dőlt"4. melléklet a 2/2018.(III.12.)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3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36.7109375" style="0" customWidth="1"/>
    <col min="2" max="2" width="13.140625" style="0" customWidth="1"/>
    <col min="3" max="3" width="13.00390625" style="0" customWidth="1"/>
    <col min="4" max="4" width="13.28125" style="0" customWidth="1"/>
    <col min="5" max="5" width="11.7109375" style="0" hidden="1" customWidth="1"/>
    <col min="6" max="6" width="36.7109375" style="0" customWidth="1"/>
    <col min="7" max="7" width="13.57421875" style="0" customWidth="1"/>
    <col min="8" max="8" width="12.00390625" style="0" customWidth="1"/>
    <col min="9" max="9" width="14.57421875" style="0" customWidth="1"/>
    <col min="10" max="10" width="11.421875" style="0" hidden="1" customWidth="1"/>
  </cols>
  <sheetData>
    <row r="1" spans="1:10" s="2" customFormat="1" ht="15.75" customHeight="1">
      <c r="A1" s="273" t="s">
        <v>581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s="2" customFormat="1" ht="15.75">
      <c r="A2" s="258" t="s">
        <v>582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2:5" ht="15">
      <c r="B3" s="39"/>
      <c r="C3" s="39"/>
      <c r="D3" s="39"/>
      <c r="E3" s="39"/>
    </row>
    <row r="4" spans="1:10" s="11" customFormat="1" ht="31.5">
      <c r="A4" s="86" t="s">
        <v>9</v>
      </c>
      <c r="B4" s="4" t="s">
        <v>578</v>
      </c>
      <c r="C4" s="4" t="s">
        <v>579</v>
      </c>
      <c r="D4" s="4" t="s">
        <v>580</v>
      </c>
      <c r="E4" s="4" t="s">
        <v>521</v>
      </c>
      <c r="F4" s="86" t="s">
        <v>9</v>
      </c>
      <c r="G4" s="4" t="s">
        <v>578</v>
      </c>
      <c r="H4" s="4" t="s">
        <v>579</v>
      </c>
      <c r="I4" s="4" t="s">
        <v>580</v>
      </c>
      <c r="J4" s="4" t="s">
        <v>521</v>
      </c>
    </row>
    <row r="5" spans="1:10" s="93" customFormat="1" ht="16.5">
      <c r="A5" s="251" t="s">
        <v>44</v>
      </c>
      <c r="B5" s="251"/>
      <c r="C5" s="251"/>
      <c r="D5" s="251"/>
      <c r="E5" s="251"/>
      <c r="F5" s="252" t="s">
        <v>134</v>
      </c>
      <c r="G5" s="253"/>
      <c r="H5" s="253"/>
      <c r="I5" s="254"/>
      <c r="J5" s="124"/>
    </row>
    <row r="6" spans="1:10" s="11" customFormat="1" ht="31.5">
      <c r="A6" s="88" t="s">
        <v>290</v>
      </c>
      <c r="B6" s="5">
        <v>12140029</v>
      </c>
      <c r="C6" s="5">
        <v>14229794</v>
      </c>
      <c r="D6" s="5">
        <f>Összesen!I7</f>
        <v>13744899</v>
      </c>
      <c r="E6" s="5" t="e">
        <f>Összesen!#REF!</f>
        <v>#REF!</v>
      </c>
      <c r="F6" s="90" t="s">
        <v>39</v>
      </c>
      <c r="G6" s="5">
        <v>3562174</v>
      </c>
      <c r="H6" s="5">
        <v>4545573</v>
      </c>
      <c r="I6" s="5">
        <f>Összesen!R7</f>
        <v>5680000</v>
      </c>
      <c r="J6" s="5" t="e">
        <f>Összesen!#REF!</f>
        <v>#REF!</v>
      </c>
    </row>
    <row r="7" spans="1:10" s="11" customFormat="1" ht="30">
      <c r="A7" s="88" t="s">
        <v>312</v>
      </c>
      <c r="B7" s="5">
        <v>1167934</v>
      </c>
      <c r="C7" s="5">
        <v>618971</v>
      </c>
      <c r="D7" s="5">
        <f>Összesen!I8</f>
        <v>1363000</v>
      </c>
      <c r="E7" s="5" t="e">
        <f>Összesen!#REF!</f>
        <v>#REF!</v>
      </c>
      <c r="F7" s="90" t="s">
        <v>80</v>
      </c>
      <c r="G7" s="5">
        <v>826426</v>
      </c>
      <c r="H7" s="5">
        <v>960873</v>
      </c>
      <c r="I7" s="5">
        <f>Összesen!R8</f>
        <v>1036900</v>
      </c>
      <c r="J7" s="5" t="e">
        <f>Összesen!#REF!</f>
        <v>#REF!</v>
      </c>
    </row>
    <row r="8" spans="1:10" s="11" customFormat="1" ht="15.75">
      <c r="A8" s="88" t="s">
        <v>44</v>
      </c>
      <c r="B8" s="5">
        <v>433370</v>
      </c>
      <c r="C8" s="5">
        <v>396660</v>
      </c>
      <c r="D8" s="5">
        <f>Összesen!I9</f>
        <v>407310</v>
      </c>
      <c r="E8" s="5" t="e">
        <f>Összesen!#REF!</f>
        <v>#REF!</v>
      </c>
      <c r="F8" s="90" t="s">
        <v>81</v>
      </c>
      <c r="G8" s="5">
        <v>4301295</v>
      </c>
      <c r="H8" s="5">
        <v>6100451</v>
      </c>
      <c r="I8" s="5">
        <f>Összesen!R9</f>
        <v>6280030</v>
      </c>
      <c r="J8" s="5" t="e">
        <f>Összesen!#REF!</f>
        <v>#REF!</v>
      </c>
    </row>
    <row r="9" spans="1:10" s="11" customFormat="1" ht="15.75">
      <c r="A9" s="249" t="s">
        <v>368</v>
      </c>
      <c r="B9" s="250">
        <v>0</v>
      </c>
      <c r="C9" s="250">
        <v>0</v>
      </c>
      <c r="D9" s="250">
        <f>Összesen!I10</f>
        <v>0</v>
      </c>
      <c r="E9" s="270" t="e">
        <f>Összesen!#REF!</f>
        <v>#REF!</v>
      </c>
      <c r="F9" s="90" t="s">
        <v>82</v>
      </c>
      <c r="G9" s="5">
        <v>788000</v>
      </c>
      <c r="H9" s="5">
        <v>654900</v>
      </c>
      <c r="I9" s="5">
        <f>Összesen!R10</f>
        <v>967900</v>
      </c>
      <c r="J9" s="5" t="e">
        <f>Összesen!#REF!</f>
        <v>#REF!</v>
      </c>
    </row>
    <row r="10" spans="1:10" s="11" customFormat="1" ht="15.75">
      <c r="A10" s="249"/>
      <c r="B10" s="250"/>
      <c r="C10" s="250"/>
      <c r="D10" s="250"/>
      <c r="E10" s="271"/>
      <c r="F10" s="90" t="s">
        <v>83</v>
      </c>
      <c r="G10" s="5">
        <v>723631</v>
      </c>
      <c r="H10" s="5">
        <v>1392585</v>
      </c>
      <c r="I10" s="5">
        <f>Összesen!R11</f>
        <v>1307518</v>
      </c>
      <c r="J10" s="5" t="e">
        <f>Összesen!#REF!</f>
        <v>#REF!</v>
      </c>
    </row>
    <row r="11" spans="1:10" s="11" customFormat="1" ht="15.75">
      <c r="A11" s="89" t="s">
        <v>85</v>
      </c>
      <c r="B11" s="13">
        <f>SUM(B6:B10)</f>
        <v>13741333</v>
      </c>
      <c r="C11" s="13">
        <f>SUM(C6:C10)</f>
        <v>15245425</v>
      </c>
      <c r="D11" s="13">
        <f>SUM(D6:D10)</f>
        <v>15515209</v>
      </c>
      <c r="E11" s="13" t="e">
        <f>SUM(E6:E10)</f>
        <v>#REF!</v>
      </c>
      <c r="F11" s="89" t="s">
        <v>86</v>
      </c>
      <c r="G11" s="13">
        <f>SUM(G6:G10)</f>
        <v>10201526</v>
      </c>
      <c r="H11" s="13">
        <f>SUM(H6:H10)</f>
        <v>13654382</v>
      </c>
      <c r="I11" s="13">
        <f>SUM(I6:I10)</f>
        <v>15272348</v>
      </c>
      <c r="J11" s="13" t="e">
        <f>SUM(J6:J10)</f>
        <v>#REF!</v>
      </c>
    </row>
    <row r="12" spans="1:10" s="11" customFormat="1" ht="15.75">
      <c r="A12" s="91" t="s">
        <v>139</v>
      </c>
      <c r="B12" s="92">
        <f>B11-G11</f>
        <v>3539807</v>
      </c>
      <c r="C12" s="92">
        <f>C11-H11</f>
        <v>1591043</v>
      </c>
      <c r="D12" s="92">
        <f>D11-I11</f>
        <v>242861</v>
      </c>
      <c r="E12" s="92" t="e">
        <f>E11-J11</f>
        <v>#REF!</v>
      </c>
      <c r="F12" s="246" t="s">
        <v>132</v>
      </c>
      <c r="G12" s="247">
        <v>446507</v>
      </c>
      <c r="H12" s="247">
        <v>463686</v>
      </c>
      <c r="I12" s="247">
        <f>Összesen!R13</f>
        <v>548129</v>
      </c>
      <c r="J12" s="247" t="e">
        <f>Összesen!#REF!</f>
        <v>#REF!</v>
      </c>
    </row>
    <row r="13" spans="1:10" s="11" customFormat="1" ht="15.75">
      <c r="A13" s="91" t="s">
        <v>130</v>
      </c>
      <c r="B13" s="5">
        <v>5404198</v>
      </c>
      <c r="C13" s="5">
        <v>8099707</v>
      </c>
      <c r="D13" s="5">
        <f>Összesen!I14</f>
        <v>9755879</v>
      </c>
      <c r="E13" s="5" t="e">
        <f>Összesen!#REF!</f>
        <v>#REF!</v>
      </c>
      <c r="F13" s="246"/>
      <c r="G13" s="247"/>
      <c r="H13" s="247"/>
      <c r="I13" s="247"/>
      <c r="J13" s="247"/>
    </row>
    <row r="14" spans="1:10" s="11" customFormat="1" ht="15.75">
      <c r="A14" s="91" t="s">
        <v>131</v>
      </c>
      <c r="B14" s="5">
        <v>463686</v>
      </c>
      <c r="C14" s="5">
        <v>548129</v>
      </c>
      <c r="D14" s="5">
        <f>Összesen!I15</f>
        <v>0</v>
      </c>
      <c r="E14" s="5" t="e">
        <f>Összesen!#REF!</f>
        <v>#REF!</v>
      </c>
      <c r="F14" s="246"/>
      <c r="G14" s="247"/>
      <c r="H14" s="247"/>
      <c r="I14" s="247"/>
      <c r="J14" s="247"/>
    </row>
    <row r="15" spans="1:10" s="11" customFormat="1" ht="15.75">
      <c r="A15" s="61" t="s">
        <v>164</v>
      </c>
      <c r="B15" s="5">
        <v>0</v>
      </c>
      <c r="C15" s="5">
        <v>0</v>
      </c>
      <c r="D15" s="5">
        <v>0</v>
      </c>
      <c r="E15" s="5"/>
      <c r="F15" s="61" t="s">
        <v>165</v>
      </c>
      <c r="G15" s="80">
        <v>0</v>
      </c>
      <c r="H15" s="80">
        <v>0</v>
      </c>
      <c r="I15" s="80">
        <v>0</v>
      </c>
      <c r="J15" s="80"/>
    </row>
    <row r="16" spans="1:10" s="11" customFormat="1" ht="15.75">
      <c r="A16" s="89" t="s">
        <v>10</v>
      </c>
      <c r="B16" s="14">
        <f>B11+B13+B14+B15</f>
        <v>19609217</v>
      </c>
      <c r="C16" s="14">
        <f>C11+C13+C14+C15</f>
        <v>23893261</v>
      </c>
      <c r="D16" s="14">
        <f>D11+D13+D14+D15</f>
        <v>25271088</v>
      </c>
      <c r="E16" s="14" t="e">
        <f>E11+E13+E14+E15</f>
        <v>#REF!</v>
      </c>
      <c r="F16" s="89" t="s">
        <v>11</v>
      </c>
      <c r="G16" s="14">
        <f>G11+G12+G15</f>
        <v>10648033</v>
      </c>
      <c r="H16" s="14">
        <f>H11+H12+H15</f>
        <v>14118068</v>
      </c>
      <c r="I16" s="14">
        <f>I11+I12+I15</f>
        <v>15820477</v>
      </c>
      <c r="J16" s="14" t="e">
        <f>J11+J12+J15</f>
        <v>#REF!</v>
      </c>
    </row>
    <row r="17" spans="1:10" s="93" customFormat="1" ht="16.5">
      <c r="A17" s="272" t="s">
        <v>133</v>
      </c>
      <c r="B17" s="272"/>
      <c r="C17" s="272"/>
      <c r="D17" s="272"/>
      <c r="E17" s="272"/>
      <c r="F17" s="252" t="s">
        <v>112</v>
      </c>
      <c r="G17" s="253"/>
      <c r="H17" s="253"/>
      <c r="I17" s="254"/>
      <c r="J17" s="124"/>
    </row>
    <row r="18" spans="1:10" s="11" customFormat="1" ht="31.5">
      <c r="A18" s="88" t="s">
        <v>299</v>
      </c>
      <c r="B18" s="5">
        <v>2960138</v>
      </c>
      <c r="C18" s="5">
        <v>500000</v>
      </c>
      <c r="D18" s="5">
        <f>Összesen!I18</f>
        <v>0</v>
      </c>
      <c r="E18" s="5" t="e">
        <f>Összesen!#REF!</f>
        <v>#REF!</v>
      </c>
      <c r="F18" s="88" t="s">
        <v>110</v>
      </c>
      <c r="G18" s="5">
        <v>3567613</v>
      </c>
      <c r="H18" s="5">
        <v>1353340</v>
      </c>
      <c r="I18" s="5">
        <f>Összesen!R18</f>
        <v>0</v>
      </c>
      <c r="J18" s="5" t="e">
        <f>Összesen!#REF!</f>
        <v>#REF!</v>
      </c>
    </row>
    <row r="19" spans="1:10" s="11" customFormat="1" ht="15.75">
      <c r="A19" s="88" t="s">
        <v>133</v>
      </c>
      <c r="B19" s="5">
        <v>10000</v>
      </c>
      <c r="C19" s="5">
        <v>0</v>
      </c>
      <c r="D19" s="5">
        <f>Összesen!I19</f>
        <v>0</v>
      </c>
      <c r="E19" s="5" t="e">
        <f>Összesen!#REF!</f>
        <v>#REF!</v>
      </c>
      <c r="F19" s="88" t="s">
        <v>45</v>
      </c>
      <c r="G19" s="5">
        <v>4825</v>
      </c>
      <c r="H19" s="5">
        <v>91405</v>
      </c>
      <c r="I19" s="5">
        <f>Összesen!R19</f>
        <v>8406309</v>
      </c>
      <c r="J19" s="5" t="e">
        <f>Összesen!#REF!</f>
        <v>#REF!</v>
      </c>
    </row>
    <row r="20" spans="1:10" s="11" customFormat="1" ht="15.75">
      <c r="A20" s="88" t="s">
        <v>369</v>
      </c>
      <c r="B20" s="5">
        <v>0</v>
      </c>
      <c r="C20" s="5">
        <v>964255</v>
      </c>
      <c r="D20" s="5">
        <f>Összesen!I20</f>
        <v>0</v>
      </c>
      <c r="E20" s="5" t="e">
        <f>Összesen!#REF!</f>
        <v>#REF!</v>
      </c>
      <c r="F20" s="88" t="s">
        <v>207</v>
      </c>
      <c r="G20" s="5">
        <v>259177</v>
      </c>
      <c r="H20" s="5">
        <v>38824</v>
      </c>
      <c r="I20" s="5">
        <f>Összesen!R20</f>
        <v>1044302</v>
      </c>
      <c r="J20" s="5" t="e">
        <f>Összesen!#REF!</f>
        <v>#REF!</v>
      </c>
    </row>
    <row r="21" spans="1:10" s="11" customFormat="1" ht="15.75">
      <c r="A21" s="89" t="s">
        <v>85</v>
      </c>
      <c r="B21" s="13">
        <f>SUM(B18:B20)</f>
        <v>2970138</v>
      </c>
      <c r="C21" s="13">
        <f>SUM(C18:C20)</f>
        <v>1464255</v>
      </c>
      <c r="D21" s="13">
        <f>SUM(D18:D20)</f>
        <v>0</v>
      </c>
      <c r="E21" s="13" t="e">
        <f>SUM(E18:E20)</f>
        <v>#REF!</v>
      </c>
      <c r="F21" s="89" t="s">
        <v>86</v>
      </c>
      <c r="G21" s="13">
        <f>SUM(G18:G20)</f>
        <v>3831615</v>
      </c>
      <c r="H21" s="13">
        <f>SUM(H18:H20)</f>
        <v>1483569</v>
      </c>
      <c r="I21" s="13">
        <f>SUM(I18:I20)</f>
        <v>9450611</v>
      </c>
      <c r="J21" s="13" t="e">
        <f>SUM(J18:J20)</f>
        <v>#REF!</v>
      </c>
    </row>
    <row r="22" spans="1:10" s="11" customFormat="1" ht="15.75">
      <c r="A22" s="91" t="s">
        <v>139</v>
      </c>
      <c r="B22" s="92">
        <f>B21-G21</f>
        <v>-861477</v>
      </c>
      <c r="C22" s="92">
        <f>C21-H21</f>
        <v>-19314</v>
      </c>
      <c r="D22" s="92">
        <f>D21-I21</f>
        <v>-9450611</v>
      </c>
      <c r="E22" s="92" t="e">
        <f>E21-J21</f>
        <v>#REF!</v>
      </c>
      <c r="F22" s="246" t="s">
        <v>132</v>
      </c>
      <c r="G22" s="247">
        <v>0</v>
      </c>
      <c r="H22" s="247">
        <v>0</v>
      </c>
      <c r="I22" s="247">
        <f>Összesen!R22</f>
        <v>0</v>
      </c>
      <c r="J22" s="247" t="e">
        <f>Összesen!#REF!</f>
        <v>#REF!</v>
      </c>
    </row>
    <row r="23" spans="1:10" s="11" customFormat="1" ht="15.75">
      <c r="A23" s="91" t="s">
        <v>130</v>
      </c>
      <c r="B23" s="5">
        <v>0</v>
      </c>
      <c r="C23" s="5">
        <v>0</v>
      </c>
      <c r="D23" s="5">
        <f>Összesen!I23</f>
        <v>0</v>
      </c>
      <c r="E23" s="5" t="e">
        <f>Összesen!#REF!</f>
        <v>#REF!</v>
      </c>
      <c r="F23" s="246"/>
      <c r="G23" s="247"/>
      <c r="H23" s="247"/>
      <c r="I23" s="247"/>
      <c r="J23" s="247"/>
    </row>
    <row r="24" spans="1:10" s="11" customFormat="1" ht="15.75">
      <c r="A24" s="91" t="s">
        <v>131</v>
      </c>
      <c r="B24" s="5">
        <v>0</v>
      </c>
      <c r="C24" s="5">
        <v>0</v>
      </c>
      <c r="D24" s="5">
        <f>Összesen!I24</f>
        <v>0</v>
      </c>
      <c r="E24" s="5" t="e">
        <f>Összesen!#REF!</f>
        <v>#REF!</v>
      </c>
      <c r="F24" s="246"/>
      <c r="G24" s="247"/>
      <c r="H24" s="247"/>
      <c r="I24" s="247"/>
      <c r="J24" s="247"/>
    </row>
    <row r="25" spans="1:10" s="11" customFormat="1" ht="31.5">
      <c r="A25" s="89" t="s">
        <v>12</v>
      </c>
      <c r="B25" s="14">
        <f>B21+B23+B24</f>
        <v>2970138</v>
      </c>
      <c r="C25" s="14">
        <f>C21+C23+C24</f>
        <v>1464255</v>
      </c>
      <c r="D25" s="14">
        <f>D21+D23+D24</f>
        <v>0</v>
      </c>
      <c r="E25" s="14" t="e">
        <f>E21+E23+E24</f>
        <v>#REF!</v>
      </c>
      <c r="F25" s="89" t="s">
        <v>13</v>
      </c>
      <c r="G25" s="14">
        <f>G21+G22</f>
        <v>3831615</v>
      </c>
      <c r="H25" s="14">
        <f>H21+H22</f>
        <v>1483569</v>
      </c>
      <c r="I25" s="14">
        <f>I21+I22</f>
        <v>9450611</v>
      </c>
      <c r="J25" s="14" t="e">
        <f>J21+J22</f>
        <v>#REF!</v>
      </c>
    </row>
    <row r="26" spans="1:10" s="93" customFormat="1" ht="16.5">
      <c r="A26" s="251" t="s">
        <v>135</v>
      </c>
      <c r="B26" s="251"/>
      <c r="C26" s="251"/>
      <c r="D26" s="251"/>
      <c r="E26" s="251"/>
      <c r="F26" s="252" t="s">
        <v>136</v>
      </c>
      <c r="G26" s="253"/>
      <c r="H26" s="253"/>
      <c r="I26" s="254"/>
      <c r="J26" s="124"/>
    </row>
    <row r="27" spans="1:10" s="11" customFormat="1" ht="15.75">
      <c r="A27" s="88" t="s">
        <v>137</v>
      </c>
      <c r="B27" s="5">
        <f>B11+B21</f>
        <v>16711471</v>
      </c>
      <c r="C27" s="5">
        <f>C11+C21</f>
        <v>16709680</v>
      </c>
      <c r="D27" s="5">
        <f>D11+D21</f>
        <v>15515209</v>
      </c>
      <c r="E27" s="5" t="e">
        <f>E11+E21</f>
        <v>#REF!</v>
      </c>
      <c r="F27" s="88" t="s">
        <v>138</v>
      </c>
      <c r="G27" s="5">
        <f aca="true" t="shared" si="0" ref="G27:J28">G11+G21</f>
        <v>14033141</v>
      </c>
      <c r="H27" s="5">
        <f t="shared" si="0"/>
        <v>15137951</v>
      </c>
      <c r="I27" s="5">
        <f>I11+I21</f>
        <v>24722959</v>
      </c>
      <c r="J27" s="5" t="e">
        <f t="shared" si="0"/>
        <v>#REF!</v>
      </c>
    </row>
    <row r="28" spans="1:10" s="11" customFormat="1" ht="15.75">
      <c r="A28" s="91" t="s">
        <v>139</v>
      </c>
      <c r="B28" s="92">
        <f>B27-G27</f>
        <v>2678330</v>
      </c>
      <c r="C28" s="92">
        <f>C27-H27</f>
        <v>1571729</v>
      </c>
      <c r="D28" s="92">
        <f>D27-I27</f>
        <v>-9207750</v>
      </c>
      <c r="E28" s="92" t="e">
        <f>E27-J27</f>
        <v>#REF!</v>
      </c>
      <c r="F28" s="246" t="s">
        <v>132</v>
      </c>
      <c r="G28" s="247">
        <f t="shared" si="0"/>
        <v>446507</v>
      </c>
      <c r="H28" s="247">
        <f t="shared" si="0"/>
        <v>463686</v>
      </c>
      <c r="I28" s="247">
        <f>I12+I22</f>
        <v>548129</v>
      </c>
      <c r="J28" s="247" t="e">
        <f t="shared" si="0"/>
        <v>#REF!</v>
      </c>
    </row>
    <row r="29" spans="1:10" s="11" customFormat="1" ht="15.75">
      <c r="A29" s="91" t="s">
        <v>130</v>
      </c>
      <c r="B29" s="5">
        <f aca="true" t="shared" si="1" ref="B29:E30">B13+B23</f>
        <v>5404198</v>
      </c>
      <c r="C29" s="5">
        <f t="shared" si="1"/>
        <v>8099707</v>
      </c>
      <c r="D29" s="5">
        <f>D13+D23</f>
        <v>9755879</v>
      </c>
      <c r="E29" s="5" t="e">
        <f t="shared" si="1"/>
        <v>#REF!</v>
      </c>
      <c r="F29" s="246"/>
      <c r="G29" s="247"/>
      <c r="H29" s="247"/>
      <c r="I29" s="247"/>
      <c r="J29" s="247"/>
    </row>
    <row r="30" spans="1:10" s="11" customFormat="1" ht="15.75">
      <c r="A30" s="91" t="s">
        <v>131</v>
      </c>
      <c r="B30" s="5">
        <f t="shared" si="1"/>
        <v>463686</v>
      </c>
      <c r="C30" s="5">
        <f t="shared" si="1"/>
        <v>548129</v>
      </c>
      <c r="D30" s="5">
        <f>D14+D24</f>
        <v>0</v>
      </c>
      <c r="E30" s="5" t="e">
        <f t="shared" si="1"/>
        <v>#REF!</v>
      </c>
      <c r="F30" s="246"/>
      <c r="G30" s="247"/>
      <c r="H30" s="247"/>
      <c r="I30" s="247"/>
      <c r="J30" s="247"/>
    </row>
    <row r="31" spans="1:10" s="11" customFormat="1" ht="15.75">
      <c r="A31" s="61" t="s">
        <v>164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1" t="s">
        <v>165</v>
      </c>
      <c r="G31" s="80">
        <f>G15</f>
        <v>0</v>
      </c>
      <c r="H31" s="80">
        <f>H15</f>
        <v>0</v>
      </c>
      <c r="I31" s="80">
        <f>I15</f>
        <v>0</v>
      </c>
      <c r="J31" s="80">
        <f>J15</f>
        <v>0</v>
      </c>
    </row>
    <row r="32" spans="1:10" s="11" customFormat="1" ht="15.75">
      <c r="A32" s="87" t="s">
        <v>7</v>
      </c>
      <c r="B32" s="14">
        <f>B27+B29+B30+B31</f>
        <v>22579355</v>
      </c>
      <c r="C32" s="14">
        <f>C27+C29+C30+C31</f>
        <v>25357516</v>
      </c>
      <c r="D32" s="14">
        <f>D27+D29+D30+D31</f>
        <v>25271088</v>
      </c>
      <c r="E32" s="14" t="e">
        <f>E27+E29+E30+E31</f>
        <v>#REF!</v>
      </c>
      <c r="F32" s="87" t="s">
        <v>8</v>
      </c>
      <c r="G32" s="14">
        <f>SUM(G27:G31)</f>
        <v>14479648</v>
      </c>
      <c r="H32" s="14">
        <f>SUM(H27:H31)</f>
        <v>15601637</v>
      </c>
      <c r="I32" s="14">
        <f>SUM(I27:I31)</f>
        <v>25271088</v>
      </c>
      <c r="J32" s="14" t="e">
        <f>SUM(J27:J31)</f>
        <v>#REF!</v>
      </c>
    </row>
    <row r="33" spans="4:9" ht="15" hidden="1">
      <c r="D33" s="39">
        <f>Összesen!I31</f>
        <v>25271088</v>
      </c>
      <c r="I33" s="39">
        <f>Összesen!R31</f>
        <v>25271088</v>
      </c>
    </row>
  </sheetData>
  <sheetProtection/>
  <mergeCells count="28"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  <mergeCell ref="A9:A10"/>
    <mergeCell ref="B9:B10"/>
    <mergeCell ref="C9:C10"/>
    <mergeCell ref="E9:E10"/>
    <mergeCell ref="A17:E17"/>
    <mergeCell ref="F22:F24"/>
    <mergeCell ref="G22:G24"/>
    <mergeCell ref="H22:H24"/>
    <mergeCell ref="J22:J24"/>
    <mergeCell ref="D9:D10"/>
    <mergeCell ref="I12:I14"/>
    <mergeCell ref="I22:I24"/>
    <mergeCell ref="I28:I30"/>
    <mergeCell ref="A26:E26"/>
    <mergeCell ref="F28:F30"/>
    <mergeCell ref="G28:G30"/>
    <mergeCell ref="H28:H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29"/>
  <sheetViews>
    <sheetView zoomScalePageLayoutView="0" workbookViewId="0" topLeftCell="A1">
      <pane xSplit="2" ySplit="4" topLeftCell="F5" activePane="bottomRight" state="frozen"/>
      <selection pane="topLeft" activeCell="F12" sqref="F12:F14"/>
      <selection pane="topRight" activeCell="F12" sqref="F12:F14"/>
      <selection pane="bottomLeft" activeCell="F12" sqref="F12:F14"/>
      <selection pane="bottomRight" activeCell="F12" sqref="F12:F14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14" width="10.140625" style="71" customWidth="1"/>
    <col min="15" max="15" width="12.7109375" style="71" customWidth="1"/>
    <col min="16" max="16" width="14.00390625" style="71" hidden="1" customWidth="1"/>
    <col min="17" max="17" width="11.421875" style="71" hidden="1" customWidth="1"/>
    <col min="18" max="18" width="11.28125" style="71" hidden="1" customWidth="1"/>
    <col min="19" max="19" width="13.00390625" style="71" hidden="1" customWidth="1"/>
    <col min="20" max="16384" width="9.140625" style="71" customWidth="1"/>
  </cols>
  <sheetData>
    <row r="1" spans="1:15" s="16" customFormat="1" ht="15.75">
      <c r="A1" s="274" t="s">
        <v>577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</row>
    <row r="4" spans="1:15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</row>
    <row r="5" spans="1:19" s="10" customFormat="1" ht="25.5">
      <c r="A5" s="1">
        <v>2</v>
      </c>
      <c r="B5" s="116" t="s">
        <v>290</v>
      </c>
      <c r="C5" s="5">
        <v>1141938</v>
      </c>
      <c r="D5" s="5">
        <v>1141938</v>
      </c>
      <c r="E5" s="5">
        <v>1141938</v>
      </c>
      <c r="F5" s="5">
        <v>1141911</v>
      </c>
      <c r="G5" s="5">
        <v>1183616</v>
      </c>
      <c r="H5" s="5">
        <v>1141938</v>
      </c>
      <c r="I5" s="5">
        <v>1141938</v>
      </c>
      <c r="J5" s="5">
        <v>1141938</v>
      </c>
      <c r="K5" s="5">
        <v>1141938</v>
      </c>
      <c r="L5" s="5">
        <v>1141930</v>
      </c>
      <c r="M5" s="5">
        <v>1141938</v>
      </c>
      <c r="N5" s="5">
        <v>1141938</v>
      </c>
      <c r="O5" s="14">
        <f>SUM(C5:N5)</f>
        <v>13744899</v>
      </c>
      <c r="P5" s="12" t="e">
        <f>Összesen!#REF!</f>
        <v>#REF!</v>
      </c>
      <c r="Q5" s="12" t="e">
        <f>P5-O5</f>
        <v>#REF!</v>
      </c>
      <c r="R5" s="12">
        <f>Összesen!I7</f>
        <v>13744899</v>
      </c>
      <c r="S5" s="12">
        <f>R5-O5</f>
        <v>0</v>
      </c>
    </row>
    <row r="6" spans="1:19" s="10" customFormat="1" ht="25.5">
      <c r="A6" s="1">
        <v>3</v>
      </c>
      <c r="B6" s="116" t="s">
        <v>299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2" t="e">
        <f>Összesen!#REF!</f>
        <v>#REF!</v>
      </c>
      <c r="Q6" s="12" t="e">
        <f aca="true" t="shared" si="0" ref="Q6:Q28">P6-O6</f>
        <v>#REF!</v>
      </c>
      <c r="R6" s="12">
        <f>Összesen!I18</f>
        <v>0</v>
      </c>
      <c r="S6" s="12">
        <f aca="true" t="shared" si="1" ref="S6:S28">R6-O6</f>
        <v>0</v>
      </c>
    </row>
    <row r="7" spans="1:19" s="10" customFormat="1" ht="15.75">
      <c r="A7" s="1">
        <v>4</v>
      </c>
      <c r="B7" s="116" t="s">
        <v>312</v>
      </c>
      <c r="C7" s="5"/>
      <c r="D7" s="5"/>
      <c r="E7" s="5">
        <v>599000</v>
      </c>
      <c r="F7" s="5"/>
      <c r="G7" s="5">
        <v>100000</v>
      </c>
      <c r="H7" s="5"/>
      <c r="I7" s="5"/>
      <c r="J7" s="5"/>
      <c r="K7" s="5">
        <v>599000</v>
      </c>
      <c r="L7" s="5"/>
      <c r="M7" s="5"/>
      <c r="N7" s="5">
        <v>65000</v>
      </c>
      <c r="O7" s="14">
        <f>SUM(C7:N7)</f>
        <v>1363000</v>
      </c>
      <c r="P7" s="12" t="e">
        <f>Összesen!#REF!</f>
        <v>#REF!</v>
      </c>
      <c r="Q7" s="12" t="e">
        <f t="shared" si="0"/>
        <v>#REF!</v>
      </c>
      <c r="R7" s="12">
        <f>Összesen!I8</f>
        <v>1363000</v>
      </c>
      <c r="S7" s="12">
        <f t="shared" si="1"/>
        <v>0</v>
      </c>
    </row>
    <row r="8" spans="1:19" s="10" customFormat="1" ht="15.75">
      <c r="A8" s="1">
        <v>5</v>
      </c>
      <c r="B8" s="116" t="s">
        <v>44</v>
      </c>
      <c r="C8" s="5">
        <v>25693</v>
      </c>
      <c r="D8" s="5">
        <v>25693</v>
      </c>
      <c r="E8" s="5">
        <v>46693</v>
      </c>
      <c r="F8" s="5">
        <v>27693</v>
      </c>
      <c r="G8" s="5">
        <v>30693</v>
      </c>
      <c r="H8" s="5">
        <v>46693</v>
      </c>
      <c r="I8" s="5">
        <v>31693</v>
      </c>
      <c r="J8" s="5">
        <v>26687</v>
      </c>
      <c r="K8" s="5">
        <v>46693</v>
      </c>
      <c r="L8" s="5">
        <v>26693</v>
      </c>
      <c r="M8" s="5">
        <v>25693</v>
      </c>
      <c r="N8" s="5">
        <v>46693</v>
      </c>
      <c r="O8" s="14">
        <f aca="true" t="shared" si="2" ref="O8:O15">SUM(C8:N8)</f>
        <v>407310</v>
      </c>
      <c r="P8" s="12" t="e">
        <f>Összesen!#REF!</f>
        <v>#REF!</v>
      </c>
      <c r="Q8" s="12" t="e">
        <f t="shared" si="0"/>
        <v>#REF!</v>
      </c>
      <c r="R8" s="12">
        <f>Összesen!I9</f>
        <v>407310</v>
      </c>
      <c r="S8" s="12">
        <f t="shared" si="1"/>
        <v>0</v>
      </c>
    </row>
    <row r="9" spans="1:19" s="10" customFormat="1" ht="15.75">
      <c r="A9" s="1">
        <v>6</v>
      </c>
      <c r="B9" s="116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2"/>
        <v>0</v>
      </c>
      <c r="P9" s="12" t="e">
        <f>Összesen!#REF!</f>
        <v>#REF!</v>
      </c>
      <c r="Q9" s="12" t="e">
        <f t="shared" si="0"/>
        <v>#REF!</v>
      </c>
      <c r="R9" s="12">
        <f>Összesen!I19</f>
        <v>0</v>
      </c>
      <c r="S9" s="12">
        <f t="shared" si="1"/>
        <v>0</v>
      </c>
    </row>
    <row r="10" spans="1:19" s="10" customFormat="1" ht="15.75">
      <c r="A10" s="1">
        <v>7</v>
      </c>
      <c r="B10" s="116" t="s">
        <v>368</v>
      </c>
      <c r="C10" s="5">
        <v>0</v>
      </c>
      <c r="D10" s="5">
        <v>0</v>
      </c>
      <c r="E10" s="5">
        <v>0</v>
      </c>
      <c r="F10" s="5"/>
      <c r="G10" s="5"/>
      <c r="H10" s="5"/>
      <c r="I10" s="5"/>
      <c r="J10" s="5"/>
      <c r="K10" s="5"/>
      <c r="L10" s="5"/>
      <c r="M10" s="5"/>
      <c r="N10" s="5">
        <v>0</v>
      </c>
      <c r="O10" s="14">
        <f t="shared" si="2"/>
        <v>0</v>
      </c>
      <c r="P10" s="12" t="e">
        <f>Összesen!#REF!</f>
        <v>#REF!</v>
      </c>
      <c r="Q10" s="12" t="e">
        <f t="shared" si="0"/>
        <v>#REF!</v>
      </c>
      <c r="R10" s="12">
        <f>Összesen!I10</f>
        <v>0</v>
      </c>
      <c r="S10" s="12">
        <f t="shared" si="1"/>
        <v>0</v>
      </c>
    </row>
    <row r="11" spans="1:19" s="10" customFormat="1" ht="15.75">
      <c r="A11" s="1">
        <v>8</v>
      </c>
      <c r="B11" s="116" t="s">
        <v>369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2"/>
        <v>0</v>
      </c>
      <c r="P11" s="12" t="e">
        <f>Összesen!#REF!</f>
        <v>#REF!</v>
      </c>
      <c r="Q11" s="12" t="e">
        <f t="shared" si="0"/>
        <v>#REF!</v>
      </c>
      <c r="R11" s="12">
        <f>Összesen!I20</f>
        <v>0</v>
      </c>
      <c r="S11" s="12">
        <f t="shared" si="1"/>
        <v>0</v>
      </c>
    </row>
    <row r="12" spans="1:19" s="10" customFormat="1" ht="15.75">
      <c r="A12" s="1">
        <v>9</v>
      </c>
      <c r="B12" s="116" t="s">
        <v>378</v>
      </c>
      <c r="C12" s="5">
        <v>500000</v>
      </c>
      <c r="D12" s="5"/>
      <c r="E12" s="5"/>
      <c r="F12" s="5">
        <v>500000</v>
      </c>
      <c r="G12" s="5">
        <v>500000</v>
      </c>
      <c r="H12" s="5">
        <v>1000000</v>
      </c>
      <c r="I12" s="5">
        <v>3000000</v>
      </c>
      <c r="J12" s="5">
        <v>4000000</v>
      </c>
      <c r="K12" s="5"/>
      <c r="L12" s="5"/>
      <c r="M12" s="5"/>
      <c r="N12" s="5">
        <v>255879</v>
      </c>
      <c r="O12" s="14">
        <f t="shared" si="2"/>
        <v>9755879</v>
      </c>
      <c r="P12" s="12" t="e">
        <f>Összesen!#REF!</f>
        <v>#REF!</v>
      </c>
      <c r="Q12" s="12" t="e">
        <f t="shared" si="0"/>
        <v>#REF!</v>
      </c>
      <c r="R12" s="12">
        <f>Összesen!I14</f>
        <v>9755879</v>
      </c>
      <c r="S12" s="12">
        <f t="shared" si="1"/>
        <v>0</v>
      </c>
    </row>
    <row r="13" spans="1:19" s="10" customFormat="1" ht="15.75">
      <c r="A13" s="1">
        <v>10</v>
      </c>
      <c r="B13" s="116" t="s">
        <v>379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2"/>
        <v>0</v>
      </c>
      <c r="P13" s="12" t="e">
        <f>Összesen!#REF!</f>
        <v>#REF!</v>
      </c>
      <c r="Q13" s="12" t="e">
        <f t="shared" si="0"/>
        <v>#REF!</v>
      </c>
      <c r="R13" s="12">
        <f>Összesen!I23</f>
        <v>0</v>
      </c>
      <c r="S13" s="12">
        <f t="shared" si="1"/>
        <v>0</v>
      </c>
    </row>
    <row r="14" spans="1:19" s="10" customFormat="1" ht="15.75">
      <c r="A14" s="1">
        <v>11</v>
      </c>
      <c r="B14" s="116" t="s">
        <v>376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2"/>
        <v>0</v>
      </c>
      <c r="P14" s="12" t="e">
        <f>Összesen!#REF!</f>
        <v>#REF!</v>
      </c>
      <c r="Q14" s="12" t="e">
        <f t="shared" si="0"/>
        <v>#REF!</v>
      </c>
      <c r="R14" s="12">
        <f>Összesen!I15</f>
        <v>0</v>
      </c>
      <c r="S14" s="12">
        <f t="shared" si="1"/>
        <v>0</v>
      </c>
    </row>
    <row r="15" spans="1:19" s="10" customFormat="1" ht="15.75">
      <c r="A15" s="1">
        <v>12</v>
      </c>
      <c r="B15" s="116" t="s">
        <v>377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2"/>
        <v>0</v>
      </c>
      <c r="P15" s="12" t="e">
        <f>Összesen!#REF!</f>
        <v>#REF!</v>
      </c>
      <c r="Q15" s="12" t="e">
        <f t="shared" si="0"/>
        <v>#REF!</v>
      </c>
      <c r="R15" s="12">
        <f>Összesen!I24</f>
        <v>0</v>
      </c>
      <c r="S15" s="12">
        <f t="shared" si="1"/>
        <v>0</v>
      </c>
    </row>
    <row r="16" spans="1:19" s="10" customFormat="1" ht="15.75">
      <c r="A16" s="1">
        <v>13</v>
      </c>
      <c r="B16" s="70" t="s">
        <v>7</v>
      </c>
      <c r="C16" s="14">
        <f aca="true" t="shared" si="3" ref="C16:O16">SUM(C5:C15)</f>
        <v>1667631</v>
      </c>
      <c r="D16" s="14">
        <f t="shared" si="3"/>
        <v>1167631</v>
      </c>
      <c r="E16" s="14">
        <f t="shared" si="3"/>
        <v>1787631</v>
      </c>
      <c r="F16" s="14">
        <f t="shared" si="3"/>
        <v>1669604</v>
      </c>
      <c r="G16" s="14">
        <f t="shared" si="3"/>
        <v>1814309</v>
      </c>
      <c r="H16" s="14">
        <f t="shared" si="3"/>
        <v>2188631</v>
      </c>
      <c r="I16" s="14">
        <f t="shared" si="3"/>
        <v>4173631</v>
      </c>
      <c r="J16" s="14">
        <f t="shared" si="3"/>
        <v>5168625</v>
      </c>
      <c r="K16" s="14">
        <f t="shared" si="3"/>
        <v>1787631</v>
      </c>
      <c r="L16" s="14">
        <f t="shared" si="3"/>
        <v>1168623</v>
      </c>
      <c r="M16" s="14">
        <f t="shared" si="3"/>
        <v>1167631</v>
      </c>
      <c r="N16" s="14">
        <f t="shared" si="3"/>
        <v>1509510</v>
      </c>
      <c r="O16" s="14">
        <f t="shared" si="3"/>
        <v>25271088</v>
      </c>
      <c r="P16" s="12" t="e">
        <f>Összesen!#REF!</f>
        <v>#REF!</v>
      </c>
      <c r="Q16" s="12" t="e">
        <f t="shared" si="0"/>
        <v>#REF!</v>
      </c>
      <c r="R16" s="12">
        <f>Összesen!I31</f>
        <v>25271088</v>
      </c>
      <c r="S16" s="12">
        <f t="shared" si="1"/>
        <v>0</v>
      </c>
    </row>
    <row r="17" spans="1:19" s="10" customFormat="1" ht="15.75">
      <c r="A17" s="1">
        <v>14</v>
      </c>
      <c r="B17" s="69" t="s">
        <v>39</v>
      </c>
      <c r="C17" s="5">
        <v>371167</v>
      </c>
      <c r="D17" s="5">
        <v>371167</v>
      </c>
      <c r="E17" s="5">
        <v>371167</v>
      </c>
      <c r="F17" s="5">
        <v>505667</v>
      </c>
      <c r="G17" s="5">
        <v>805667</v>
      </c>
      <c r="H17" s="5">
        <v>455667</v>
      </c>
      <c r="I17" s="5">
        <v>455667</v>
      </c>
      <c r="J17" s="5">
        <v>455667</v>
      </c>
      <c r="K17" s="5">
        <v>455667</v>
      </c>
      <c r="L17" s="5">
        <v>455667</v>
      </c>
      <c r="M17" s="5">
        <v>455667</v>
      </c>
      <c r="N17" s="5">
        <v>521163</v>
      </c>
      <c r="O17" s="14">
        <f>SUM(C17:N17)</f>
        <v>5680000</v>
      </c>
      <c r="P17" s="12" t="e">
        <f>Összesen!#REF!</f>
        <v>#REF!</v>
      </c>
      <c r="Q17" s="12" t="e">
        <f t="shared" si="0"/>
        <v>#REF!</v>
      </c>
      <c r="R17" s="12">
        <f>Összesen!R7</f>
        <v>5680000</v>
      </c>
      <c r="S17" s="12">
        <f t="shared" si="1"/>
        <v>0</v>
      </c>
    </row>
    <row r="18" spans="1:19" s="10" customFormat="1" ht="25.5">
      <c r="A18" s="1">
        <v>15</v>
      </c>
      <c r="B18" s="69" t="s">
        <v>80</v>
      </c>
      <c r="C18" s="5">
        <v>81657</v>
      </c>
      <c r="D18" s="5">
        <v>72378</v>
      </c>
      <c r="E18" s="5">
        <v>72378</v>
      </c>
      <c r="F18" s="5">
        <v>99716</v>
      </c>
      <c r="G18" s="5">
        <v>88855</v>
      </c>
      <c r="H18" s="5">
        <v>88855</v>
      </c>
      <c r="I18" s="5">
        <v>88855</v>
      </c>
      <c r="J18" s="5">
        <v>88855</v>
      </c>
      <c r="K18" s="5">
        <v>88855</v>
      </c>
      <c r="L18" s="5">
        <v>88855</v>
      </c>
      <c r="M18" s="5">
        <v>88855</v>
      </c>
      <c r="N18" s="5">
        <v>88786</v>
      </c>
      <c r="O18" s="14">
        <f aca="true" t="shared" si="4" ref="O18:O26">SUM(C18:N18)</f>
        <v>1036900</v>
      </c>
      <c r="P18" s="12" t="e">
        <f>Összesen!#REF!</f>
        <v>#REF!</v>
      </c>
      <c r="Q18" s="12" t="e">
        <f t="shared" si="0"/>
        <v>#REF!</v>
      </c>
      <c r="R18" s="12">
        <f>Összesen!R8</f>
        <v>1036900</v>
      </c>
      <c r="S18" s="12">
        <f t="shared" si="1"/>
        <v>0</v>
      </c>
    </row>
    <row r="19" spans="1:19" s="10" customFormat="1" ht="15.75">
      <c r="A19" s="1">
        <v>16</v>
      </c>
      <c r="B19" s="69" t="s">
        <v>81</v>
      </c>
      <c r="C19" s="5">
        <v>409320</v>
      </c>
      <c r="D19" s="5">
        <v>409740</v>
      </c>
      <c r="E19" s="5">
        <v>507100</v>
      </c>
      <c r="F19" s="5">
        <v>570410</v>
      </c>
      <c r="G19" s="5">
        <v>649750</v>
      </c>
      <c r="H19" s="5">
        <v>589750</v>
      </c>
      <c r="I19" s="5">
        <v>550000</v>
      </c>
      <c r="J19" s="5">
        <v>598790</v>
      </c>
      <c r="K19" s="5">
        <v>550450</v>
      </c>
      <c r="L19" s="5">
        <v>505100</v>
      </c>
      <c r="M19" s="5">
        <v>439920</v>
      </c>
      <c r="N19" s="5">
        <v>499700</v>
      </c>
      <c r="O19" s="14">
        <f t="shared" si="4"/>
        <v>6280030</v>
      </c>
      <c r="P19" s="12" t="e">
        <f>Összesen!#REF!</f>
        <v>#REF!</v>
      </c>
      <c r="Q19" s="12" t="e">
        <f t="shared" si="0"/>
        <v>#REF!</v>
      </c>
      <c r="R19" s="12">
        <f>Összesen!R9</f>
        <v>6280030</v>
      </c>
      <c r="S19" s="12">
        <f t="shared" si="1"/>
        <v>0</v>
      </c>
    </row>
    <row r="20" spans="1:19" s="10" customFormat="1" ht="15.75">
      <c r="A20" s="1">
        <v>17</v>
      </c>
      <c r="B20" s="69" t="s">
        <v>82</v>
      </c>
      <c r="C20" s="5">
        <v>9825</v>
      </c>
      <c r="D20" s="5">
        <v>29825</v>
      </c>
      <c r="E20" s="5">
        <v>9825</v>
      </c>
      <c r="F20" s="5">
        <v>39825</v>
      </c>
      <c r="G20" s="5">
        <v>69825</v>
      </c>
      <c r="H20" s="5">
        <v>109825</v>
      </c>
      <c r="I20" s="5">
        <v>9825</v>
      </c>
      <c r="J20" s="5">
        <v>99825</v>
      </c>
      <c r="K20" s="5">
        <v>59825</v>
      </c>
      <c r="L20" s="5">
        <v>49825</v>
      </c>
      <c r="M20" s="5">
        <v>109825</v>
      </c>
      <c r="N20" s="5">
        <v>369825</v>
      </c>
      <c r="O20" s="14">
        <f>SUM(C20:N20)</f>
        <v>967900</v>
      </c>
      <c r="P20" s="12" t="e">
        <f>Összesen!#REF!</f>
        <v>#REF!</v>
      </c>
      <c r="Q20" s="12" t="e">
        <f t="shared" si="0"/>
        <v>#REF!</v>
      </c>
      <c r="R20" s="12">
        <f>Összesen!R10</f>
        <v>967900</v>
      </c>
      <c r="S20" s="12">
        <f t="shared" si="1"/>
        <v>0</v>
      </c>
    </row>
    <row r="21" spans="1:19" s="10" customFormat="1" ht="15.75">
      <c r="A21" s="1">
        <v>18</v>
      </c>
      <c r="B21" s="69" t="s">
        <v>83</v>
      </c>
      <c r="C21" s="5">
        <v>97964</v>
      </c>
      <c r="D21" s="5">
        <v>97964</v>
      </c>
      <c r="E21" s="5">
        <v>97964</v>
      </c>
      <c r="F21" s="5">
        <v>147964</v>
      </c>
      <c r="G21" s="5">
        <v>159911</v>
      </c>
      <c r="H21" s="5">
        <v>97964</v>
      </c>
      <c r="I21" s="5">
        <v>97964</v>
      </c>
      <c r="J21" s="5">
        <v>117964</v>
      </c>
      <c r="K21" s="5">
        <v>97964</v>
      </c>
      <c r="L21" s="5">
        <v>97964</v>
      </c>
      <c r="M21" s="5">
        <v>97964</v>
      </c>
      <c r="N21" s="5">
        <v>97967</v>
      </c>
      <c r="O21" s="14">
        <f t="shared" si="4"/>
        <v>1307518</v>
      </c>
      <c r="P21" s="12" t="e">
        <f>Összesen!#REF!</f>
        <v>#REF!</v>
      </c>
      <c r="Q21" s="12" t="e">
        <f t="shared" si="0"/>
        <v>#REF!</v>
      </c>
      <c r="R21" s="12">
        <f>Összesen!R11</f>
        <v>1307518</v>
      </c>
      <c r="S21" s="12">
        <f t="shared" si="1"/>
        <v>0</v>
      </c>
    </row>
    <row r="22" spans="1:19" s="10" customFormat="1" ht="15.75">
      <c r="A22" s="1">
        <v>19</v>
      </c>
      <c r="B22" s="69" t="s">
        <v>110</v>
      </c>
      <c r="C22" s="5">
        <v>0</v>
      </c>
      <c r="D22" s="5"/>
      <c r="E22" s="5"/>
      <c r="F22" s="5"/>
      <c r="G22" s="5"/>
      <c r="H22" s="5"/>
      <c r="I22" s="5"/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4"/>
        <v>0</v>
      </c>
      <c r="P22" s="12" t="e">
        <f>Összesen!#REF!</f>
        <v>#REF!</v>
      </c>
      <c r="Q22" s="12" t="e">
        <f t="shared" si="0"/>
        <v>#REF!</v>
      </c>
      <c r="R22" s="12">
        <f>Összesen!R18</f>
        <v>0</v>
      </c>
      <c r="S22" s="12">
        <f t="shared" si="1"/>
        <v>0</v>
      </c>
    </row>
    <row r="23" spans="1:19" s="10" customFormat="1" ht="15.75">
      <c r="A23" s="1">
        <v>20</v>
      </c>
      <c r="B23" s="69" t="s">
        <v>45</v>
      </c>
      <c r="C23" s="5"/>
      <c r="D23" s="5"/>
      <c r="E23" s="5">
        <v>1064255</v>
      </c>
      <c r="F23" s="5">
        <v>125000</v>
      </c>
      <c r="G23" s="5">
        <v>69850</v>
      </c>
      <c r="H23" s="5">
        <v>731675</v>
      </c>
      <c r="I23" s="5">
        <v>3175000</v>
      </c>
      <c r="J23" s="5">
        <v>3185795</v>
      </c>
      <c r="K23" s="5"/>
      <c r="L23" s="5">
        <v>54734</v>
      </c>
      <c r="M23" s="5"/>
      <c r="N23" s="5"/>
      <c r="O23" s="14">
        <f t="shared" si="4"/>
        <v>8406309</v>
      </c>
      <c r="P23" s="12" t="e">
        <f>Összesen!#REF!</f>
        <v>#REF!</v>
      </c>
      <c r="Q23" s="12" t="e">
        <f t="shared" si="0"/>
        <v>#REF!</v>
      </c>
      <c r="R23" s="12">
        <f>Összesen!R19</f>
        <v>8406309</v>
      </c>
      <c r="S23" s="12">
        <f t="shared" si="1"/>
        <v>0</v>
      </c>
    </row>
    <row r="24" spans="1:19" s="10" customFormat="1" ht="15.75">
      <c r="A24" s="1">
        <v>21</v>
      </c>
      <c r="B24" s="69" t="s">
        <v>207</v>
      </c>
      <c r="C24" s="5">
        <v>0</v>
      </c>
      <c r="D24" s="5">
        <v>0</v>
      </c>
      <c r="E24" s="5">
        <v>0</v>
      </c>
      <c r="F24" s="5">
        <v>0</v>
      </c>
      <c r="G24" s="5">
        <v>10025</v>
      </c>
      <c r="H24" s="5">
        <v>0</v>
      </c>
      <c r="I24" s="5"/>
      <c r="J24" s="5">
        <v>399277</v>
      </c>
      <c r="K24" s="5">
        <v>635000</v>
      </c>
      <c r="L24" s="5">
        <v>0</v>
      </c>
      <c r="M24" s="5">
        <v>0</v>
      </c>
      <c r="N24" s="5">
        <v>0</v>
      </c>
      <c r="O24" s="14">
        <f t="shared" si="4"/>
        <v>1044302</v>
      </c>
      <c r="P24" s="12" t="e">
        <f>Összesen!#REF!</f>
        <v>#REF!</v>
      </c>
      <c r="Q24" s="12" t="e">
        <f t="shared" si="0"/>
        <v>#REF!</v>
      </c>
      <c r="R24" s="12">
        <f>Összesen!R20</f>
        <v>1044302</v>
      </c>
      <c r="S24" s="12">
        <f t="shared" si="1"/>
        <v>0</v>
      </c>
    </row>
    <row r="25" spans="1:19" s="10" customFormat="1" ht="15.75">
      <c r="A25" s="1">
        <v>22</v>
      </c>
      <c r="B25" s="69" t="s">
        <v>92</v>
      </c>
      <c r="C25" s="5">
        <v>548129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548129</v>
      </c>
      <c r="P25" s="12" t="e">
        <f>Összesen!#REF!</f>
        <v>#REF!</v>
      </c>
      <c r="Q25" s="12" t="e">
        <f t="shared" si="0"/>
        <v>#REF!</v>
      </c>
      <c r="R25" s="12">
        <f>Összesen!R13</f>
        <v>548129</v>
      </c>
      <c r="S25" s="12">
        <f t="shared" si="1"/>
        <v>0</v>
      </c>
    </row>
    <row r="26" spans="1:19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4"/>
        <v>0</v>
      </c>
      <c r="P26" s="12" t="e">
        <f>Összesen!#REF!</f>
        <v>#REF!</v>
      </c>
      <c r="Q26" s="12" t="e">
        <f t="shared" si="0"/>
        <v>#REF!</v>
      </c>
      <c r="R26" s="12">
        <f>Összesen!R22</f>
        <v>0</v>
      </c>
      <c r="S26" s="12">
        <f t="shared" si="1"/>
        <v>0</v>
      </c>
    </row>
    <row r="27" spans="1:19" s="10" customFormat="1" ht="15.75">
      <c r="A27" s="1">
        <v>24</v>
      </c>
      <c r="B27" s="70" t="s">
        <v>8</v>
      </c>
      <c r="C27" s="14">
        <f>SUM(C17:C26)</f>
        <v>1518062</v>
      </c>
      <c r="D27" s="14">
        <f aca="true" t="shared" si="5" ref="D27:N27">SUM(D17:D26)</f>
        <v>981074</v>
      </c>
      <c r="E27" s="14">
        <f t="shared" si="5"/>
        <v>2122689</v>
      </c>
      <c r="F27" s="14">
        <f t="shared" si="5"/>
        <v>1488582</v>
      </c>
      <c r="G27" s="14">
        <f t="shared" si="5"/>
        <v>1853883</v>
      </c>
      <c r="H27" s="14">
        <f t="shared" si="5"/>
        <v>2073736</v>
      </c>
      <c r="I27" s="14">
        <f t="shared" si="5"/>
        <v>4377311</v>
      </c>
      <c r="J27" s="14">
        <f t="shared" si="5"/>
        <v>4946173</v>
      </c>
      <c r="K27" s="14">
        <f t="shared" si="5"/>
        <v>1887761</v>
      </c>
      <c r="L27" s="14">
        <f t="shared" si="5"/>
        <v>1252145</v>
      </c>
      <c r="M27" s="14">
        <f t="shared" si="5"/>
        <v>1192231</v>
      </c>
      <c r="N27" s="14">
        <f t="shared" si="5"/>
        <v>1577441</v>
      </c>
      <c r="O27" s="14">
        <f>SUM(O17:O26)</f>
        <v>25271088</v>
      </c>
      <c r="P27" s="12" t="e">
        <f>Összesen!#REF!</f>
        <v>#REF!</v>
      </c>
      <c r="Q27" s="12" t="e">
        <f t="shared" si="0"/>
        <v>#REF!</v>
      </c>
      <c r="R27" s="12">
        <f>Összesen!R31</f>
        <v>25271088</v>
      </c>
      <c r="S27" s="12">
        <f t="shared" si="1"/>
        <v>0</v>
      </c>
    </row>
    <row r="28" spans="1:19" ht="15.75">
      <c r="A28" s="1">
        <v>25</v>
      </c>
      <c r="B28" s="70" t="s">
        <v>114</v>
      </c>
      <c r="C28" s="14">
        <f>C16-C27</f>
        <v>149569</v>
      </c>
      <c r="D28" s="14">
        <f>C28+D16-D27</f>
        <v>336126</v>
      </c>
      <c r="E28" s="14">
        <f aca="true" t="shared" si="6" ref="E28:N28">D28+E16-E27</f>
        <v>1068</v>
      </c>
      <c r="F28" s="14">
        <f t="shared" si="6"/>
        <v>182090</v>
      </c>
      <c r="G28" s="14">
        <f t="shared" si="6"/>
        <v>142516</v>
      </c>
      <c r="H28" s="14">
        <f t="shared" si="6"/>
        <v>257411</v>
      </c>
      <c r="I28" s="14">
        <f t="shared" si="6"/>
        <v>53731</v>
      </c>
      <c r="J28" s="14">
        <f t="shared" si="6"/>
        <v>276183</v>
      </c>
      <c r="K28" s="14">
        <f t="shared" si="6"/>
        <v>176053</v>
      </c>
      <c r="L28" s="14">
        <f t="shared" si="6"/>
        <v>92531</v>
      </c>
      <c r="M28" s="14">
        <f t="shared" si="6"/>
        <v>67931</v>
      </c>
      <c r="N28" s="14">
        <f t="shared" si="6"/>
        <v>0</v>
      </c>
      <c r="O28" s="14">
        <f>N28+O16-O27</f>
        <v>0</v>
      </c>
      <c r="Q28" s="12">
        <f t="shared" si="0"/>
        <v>0</v>
      </c>
      <c r="R28" s="71">
        <v>0</v>
      </c>
      <c r="S28" s="12">
        <f t="shared" si="1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12" sqref="F12:F14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73" t="s">
        <v>504</v>
      </c>
      <c r="B1" s="273"/>
      <c r="C1" s="273"/>
      <c r="D1" s="273"/>
      <c r="E1" s="273"/>
      <c r="F1" s="273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66" t="s">
        <v>9</v>
      </c>
      <c r="C4" s="6" t="s">
        <v>393</v>
      </c>
      <c r="D4" s="6" t="s">
        <v>475</v>
      </c>
      <c r="E4" s="6" t="s">
        <v>520</v>
      </c>
      <c r="F4" s="6" t="s">
        <v>564</v>
      </c>
    </row>
    <row r="5" spans="1:6" s="10" customFormat="1" ht="15.75">
      <c r="A5" s="1">
        <v>2</v>
      </c>
      <c r="B5" s="267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2018-05-25T09:14:27Z</cp:lastPrinted>
  <dcterms:created xsi:type="dcterms:W3CDTF">2011-02-02T09:24:37Z</dcterms:created>
  <dcterms:modified xsi:type="dcterms:W3CDTF">2018-05-25T09:14:45Z</dcterms:modified>
  <cp:category/>
  <cp:version/>
  <cp:contentType/>
  <cp:contentStatus/>
</cp:coreProperties>
</file>