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3930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r:id="rId8"/>
    <sheet name="vagyon" sheetId="9" r:id="rId9"/>
    <sheet name="200 fölötti" sheetId="10" r:id="rId10"/>
    <sheet name="beruházás" sheetId="11" r:id="rId11"/>
    <sheet name="változások" sheetId="12" r:id="rId12"/>
    <sheet name="reszesedes" sheetId="13" r:id="rId13"/>
    <sheet name="tobbeves" sheetId="14" state="hidden" r:id="rId14"/>
    <sheet name="közvetett támog" sheetId="15" r:id="rId15"/>
    <sheet name="Adósságot kel.köt. (2)" sheetId="16" state="hidden" r:id="rId16"/>
    <sheet name="Bevételek" sheetId="17" r:id="rId17"/>
    <sheet name="Kiadás" sheetId="18" r:id="rId18"/>
    <sheet name="COFOG" sheetId="19" r:id="rId19"/>
    <sheet name="Határozat" sheetId="20" state="hidden" r:id="rId20"/>
  </sheets>
  <externalReferences>
    <externalReference r:id="rId23"/>
    <externalReference r:id="rId24"/>
    <externalReference r:id="rId25"/>
    <externalReference r:id="rId26"/>
  </externalReferences>
  <definedNames>
    <definedName name="aa" localSheetId="4">'[1]vagyon'!#REF!</definedName>
    <definedName name="aa" localSheetId="11">'[1]vagyon'!#REF!</definedName>
    <definedName name="aa">'[1]vagyon'!#REF!</definedName>
    <definedName name="aaa" localSheetId="4">'[1]vagyon'!#REF!</definedName>
    <definedName name="aaa" localSheetId="11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1">'[2]vagyon'!#REF!</definedName>
    <definedName name="cccc">'[2]vagyon'!#REF!</definedName>
    <definedName name="cccccc">'[1]vagyon'!#REF!</definedName>
    <definedName name="ee" localSheetId="11">'[2]vagyon'!#REF!</definedName>
    <definedName name="ee">'[2]vagyon'!#REF!</definedName>
    <definedName name="éé" localSheetId="11">'[1]vagyon'!#REF!</definedName>
    <definedName name="éé">'[1]vagyon'!#REF!</definedName>
    <definedName name="ééééé">'[1]vagyon'!#REF!</definedName>
    <definedName name="ff" localSheetId="11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nyom">'[4]vagyon'!#REF!</definedName>
    <definedName name="_xlnm.Print_Titles" localSheetId="9">'200 fölötti'!$1:$6</definedName>
    <definedName name="_xlnm.Print_Titles" localSheetId="15">'Adósságot kel.köt. (2)'!$1:$9</definedName>
    <definedName name="_xlnm.Print_Titles" localSheetId="10">'beruházás'!$1:$6</definedName>
    <definedName name="_xlnm.Print_Titles" localSheetId="16">'Bevételek'!$1:$4</definedName>
    <definedName name="_xlnm.Print_Titles" localSheetId="18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7">'Kiadás'!$1:$4</definedName>
    <definedName name="_xlnm.Print_Titles" localSheetId="14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1">'változások'!$1:$4</definedName>
    <definedName name="Nyomtatási_ter" localSheetId="10">'[4]vagyon'!#REF!</definedName>
    <definedName name="Nyomtatási_ter" localSheetId="12">'[1]vagyon'!#REF!</definedName>
    <definedName name="Nyomtatási_ter" localSheetId="8">'[4]vagyon'!#REF!</definedName>
    <definedName name="Nyomtatási_ter" localSheetId="4">'[1]vagyon'!#REF!</definedName>
    <definedName name="Nyomtatási_ter" localSheetId="11">'[1]vagyon'!#REF!</definedName>
    <definedName name="Nyomtatási_ter">'[1]vagyon'!#REF!</definedName>
    <definedName name="Nyomtatási_ter2">'[1]vagyon'!#REF!</definedName>
    <definedName name="OOO" localSheetId="11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8">'[2]vagyon'!#REF!</definedName>
    <definedName name="Pénzmaradvány." localSheetId="4">'[2]vagyon'!#REF!</definedName>
    <definedName name="Pénzmaradvány." localSheetId="11">'[2]vagyon'!#REF!</definedName>
    <definedName name="Pénzmaradvány.">'[2]vagyon'!#REF!</definedName>
    <definedName name="pénzmaradvány1" localSheetId="4">'[1]vagyon'!#REF!</definedName>
    <definedName name="pénzmaradvány1" localSheetId="11">'[1]vagyon'!#REF!</definedName>
    <definedName name="pénzmaradvány1">'[1]vagyon'!#REF!</definedName>
    <definedName name="pmar">'[3]vagyon'!#REF!</definedName>
    <definedName name="pp" localSheetId="11">'[1]vagyon'!#REF!</definedName>
    <definedName name="pp">'[1]vagyon'!#REF!</definedName>
    <definedName name="uu">'[1]vagyon'!#REF!</definedName>
    <definedName name="uuuuu">'[1]vagyon'!#REF!</definedName>
    <definedName name="ŰŰ" localSheetId="11">'[2]vagyon'!#REF!</definedName>
    <definedName name="ŰŰ">'[2]vagyon'!#REF!</definedName>
    <definedName name="vagy">'[4]vagyon'!#REF!</definedName>
    <definedName name="ww">'[1]vagyon'!#REF!</definedName>
    <definedName name="XXXX" localSheetId="12">'[1]vagyon'!#REF!</definedName>
    <definedName name="XXXX" localSheetId="4">'[1]vagyon'!#REF!</definedName>
    <definedName name="XXXX" localSheetId="11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<sst xmlns="http://schemas.openxmlformats.org/spreadsheetml/2006/main" count="1296" uniqueCount="792">
  <si>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</si>
  <si>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</si>
  <si>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</si>
  <si>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</si>
  <si>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</si>
  <si>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</si>
  <si>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</si>
  <si>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</si>
  <si>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</si>
  <si>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</si>
  <si>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</si>
  <si>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</si>
  <si>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</si>
  <si>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</si>
  <si>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</si>
  <si>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</si>
  <si>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</si>
  <si>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</si>
  <si>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</si>
  <si>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</si>
  <si>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</si>
  <si>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</si>
  <si>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</si>
  <si>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</si>
  <si>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</si>
  <si>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</si>
  <si>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</si>
  <si>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</si>
  <si>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</si>
  <si>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</si>
  <si>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</si>
  <si>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</si>
  <si>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</si>
  <si>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</si>
  <si>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</si>
  <si>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</si>
  <si>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</si>
  <si>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</si>
  <si>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</si>
  <si>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</si>
  <si>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</si>
  <si>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</si>
  <si>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</si>
  <si>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</si>
  <si>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</si>
  <si>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</si>
  <si>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</si>
  <si>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</si>
  <si>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</si>
  <si>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</si>
  <si>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</si>
  <si>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</si>
  <si>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</si>
  <si>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</si>
  <si>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</si>
  <si>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</si>
  <si>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</si>
  <si>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</si>
  <si>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</si>
  <si>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</si>
  <si>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</si>
  <si>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</si>
  <si>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</si>
  <si>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</si>
  <si>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</si>
  <si>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</si>
  <si>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</si>
  <si>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</si>
  <si>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</si>
  <si>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</si>
  <si>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</si>
  <si>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</si>
  <si>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</si>
  <si>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</si>
  <si>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</si>
  <si>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</si>
  <si>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</si>
  <si>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</si>
  <si>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</si>
  <si>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</si>
  <si>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</si>
  <si>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</si>
  <si>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</si>
  <si>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</si>
  <si>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</si>
  <si>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</si>
  <si>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</si>
  <si>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</si>
  <si>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</si>
  <si>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</si>
  <si>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</si>
  <si>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</si>
  <si>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</si>
  <si>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</si>
  <si>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</si>
  <si>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</si>
  <si>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</si>
  <si>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</si>
  <si>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</si>
  <si>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</si>
  <si>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</si>
  <si>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</si>
  <si>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</si>
  <si>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</si>
  <si>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</si>
  <si>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</si>
  <si>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</si>
  <si>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</si>
  <si>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</si>
  <si>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</si>
  <si>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</si>
  <si>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</si>
  <si>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</si>
  <si>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</si>
  <si>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</si>
  <si>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</si>
  <si>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</si>
  <si>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</si>
  <si>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</si>
  <si>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</si>
  <si>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</si>
  <si>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</si>
  <si>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</si>
  <si>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</si>
  <si>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</si>
  <si>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</si>
  <si>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</si>
  <si>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</si>
  <si>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</si>
  <si>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</si>
  <si>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</si>
  <si>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</si>
  <si>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</si>
  <si>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</si>
  <si>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</si>
  <si>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</si>
  <si>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</si>
  <si>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</si>
  <si>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</si>
  <si>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</si>
  <si>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</si>
  <si>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</si>
  <si>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</si>
  <si>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</si>
  <si>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</si>
  <si>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</si>
  <si>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</si>
  <si>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</si>
  <si>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</si>
  <si>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</si>
  <si>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</si>
  <si>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</si>
  <si>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</si>
  <si>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</si>
  <si>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</si>
  <si>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</si>
  <si>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</si>
  <si>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</si>
  <si>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</si>
  <si>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</si>
  <si>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</si>
  <si>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</si>
  <si>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</si>
  <si>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</si>
  <si>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</si>
  <si>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</si>
  <si>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</si>
  <si>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</si>
  <si>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</si>
  <si>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</si>
  <si>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</si>
  <si>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</si>
  <si>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</si>
  <si>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</si>
  <si>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</si>
  <si>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</si>
  <si>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</si>
  <si>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</si>
  <si>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</si>
  <si>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</si>
  <si>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</si>
  <si>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</si>
  <si>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</si>
  <si>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</si>
  <si>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</si>
  <si>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</si>
  <si>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</si>
  <si>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</si>
  <si>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</si>
  <si>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</si>
  <si>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</si>
  <si>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</si>
  <si>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</si>
  <si>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</si>
  <si>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</si>
  <si>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</si>
  <si>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</si>
  <si>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</si>
  <si>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</si>
  <si>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</si>
  <si>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</si>
  <si>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</si>
  <si>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</si>
  <si>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</si>
  <si>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</si>
  <si>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</si>
  <si>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</si>
  <si>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</si>
  <si>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</si>
  <si>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</si>
  <si>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</si>
  <si>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</si>
  <si>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</si>
  <si>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</si>
  <si>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</si>
  <si>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</si>
  <si>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</si>
  <si>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</si>
  <si>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</si>
  <si>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</si>
  <si>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</si>
  <si>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</si>
  <si>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</si>
  <si>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</si>
  <si>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</si>
  <si>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</si>
  <si>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</si>
  <si>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</si>
  <si>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</si>
  <si>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</si>
  <si>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</si>
  <si>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</si>
  <si>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</si>
  <si>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</si>
  <si>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</si>
  <si>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</si>
  <si>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</si>
  <si>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</si>
  <si>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</si>
  <si>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</si>
  <si>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</si>
  <si>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</si>
  <si>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</si>
  <si>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</si>
  <si>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</si>
  <si>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</si>
  <si>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</si>
  <si>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</si>
  <si>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</si>
  <si>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</si>
  <si>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</si>
  <si>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</si>
  <si>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</si>
  <si>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</si>
  <si>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</si>
  <si>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</si>
  <si>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</si>
  <si>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</si>
  <si>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</si>
  <si>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</si>
  <si>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</si>
  <si>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</si>
  <si>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</si>
  <si>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</si>
  <si>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</si>
  <si>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</si>
  <si>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</si>
  <si>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</si>
  <si>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</si>
  <si>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</si>
  <si>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</si>
  <si>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</si>
  <si>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</si>
  <si>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</si>
  <si>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</si>
  <si>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</si>
  <si>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</si>
  <si>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</si>
  <si>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</si>
  <si>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</si>
  <si>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</si>
  <si>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</si>
  <si>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</si>
  <si>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</si>
  <si>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</si>
  <si>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</si>
  <si>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</si>
  <si>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</si>
  <si>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</si>
  <si>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</si>
  <si>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</si>
  <si>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</si>
  <si>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</si>
  <si>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</si>
  <si>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</si>
  <si>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</si>
  <si>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</si>
  <si>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</si>
  <si>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</si>
  <si>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</si>
  <si>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</si>
  <si>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</si>
  <si>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</si>
  <si>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</si>
  <si>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</si>
  <si>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</si>
  <si>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</si>
  <si>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</si>
  <si>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</si>
  <si>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</si>
  <si>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</si>
  <si>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</si>
  <si>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</si>
  <si>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</si>
  <si>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</si>
  <si>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</si>
  <si>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</si>
  <si>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</si>
  <si>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</si>
  <si>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</si>
  <si>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</si>
  <si>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</si>
  <si>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</si>
  <si>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</si>
  <si>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</si>
  <si>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</si>
  <si>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</si>
  <si>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</si>
  <si>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</si>
  <si>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</si>
  <si>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</si>
  <si>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</si>
  <si>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</si>
  <si>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</si>
  <si>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</si>
  <si>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</si>
  <si>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</si>
  <si>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</si>
  <si>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</si>
  <si>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</si>
  <si>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</si>
  <si>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</si>
  <si>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</si>
  <si>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</si>
  <si>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</si>
  <si>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</si>
  <si>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</si>
  <si>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</si>
  <si>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</si>
  <si>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</si>
  <si>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</si>
  <si>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</si>
  <si>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</si>
  <si>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</si>
  <si>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</si>
  <si>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</si>
  <si>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</si>
  <si>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</si>
  <si>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</si>
  <si>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</si>
  <si>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</si>
  <si>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</si>
  <si>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</si>
  <si>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</si>
  <si>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</si>
  <si>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</si>
  <si>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</si>
  <si>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</si>
  <si>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</si>
  <si>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</si>
  <si>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</si>
  <si>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</si>
  <si>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</si>
  <si>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</si>
  <si>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</si>
  <si>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</si>
  <si>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</si>
  <si>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</si>
  <si>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</si>
  <si>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</si>
  <si>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</si>
  <si>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</si>
  <si>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</si>
  <si>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</si>
  <si>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</si>
  <si>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</si>
  <si>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</si>
  <si>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</si>
  <si>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</si>
  <si>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</si>
  <si>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</si>
  <si>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</si>
  <si>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</si>
  <si>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</si>
  <si>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</si>
  <si>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</si>
  <si>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</si>
  <si>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</si>
  <si>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</si>
  <si>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</si>
  <si>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</si>
  <si>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</si>
  <si>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</si>
  <si>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</si>
  <si>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</si>
  <si>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</si>
  <si>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</si>
  <si>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</si>
  <si>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</si>
  <si>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</si>
  <si>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</si>
  <si>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</si>
  <si>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</si>
  <si>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</si>
  <si>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</si>
  <si>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</si>
  <si>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</si>
  <si>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</si>
  <si>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</si>
  <si>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</si>
  <si>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</si>
  <si>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</si>
  <si>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</si>
  <si>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</si>
  <si>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</si>
  <si>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</si>
  <si>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</si>
  <si>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</si>
  <si>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</si>
  <si>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</si>
  <si>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</si>
  <si>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</si>
  <si>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</si>
  <si>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</si>
  <si>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</si>
  <si>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</si>
  <si>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</si>
  <si>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</si>
  <si>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</si>
  <si>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</si>
  <si>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</si>
  <si>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</si>
  <si>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</si>
  <si>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</si>
  <si>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</si>
  <si>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</si>
  <si>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</si>
  <si>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</si>
  <si>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</si>
  <si>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</si>
  <si>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</si>
  <si>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</si>
  <si>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</si>
  <si>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</si>
  <si>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</si>
  <si>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</si>
  <si>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</si>
  <si>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</si>
  <si>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</si>
  <si>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</si>
  <si>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</si>
  <si>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</si>
  <si>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</si>
  <si>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</si>
  <si>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</si>
  <si>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</si>
  <si>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</si>
  <si>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</si>
  <si>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</si>
  <si>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</si>
  <si>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</si>
  <si>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</si>
  <si>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</si>
  <si>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</si>
  <si>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</si>
  <si>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</si>
  <si>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</si>
  <si>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</si>
  <si>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</si>
  <si>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</si>
  <si>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</si>
  <si>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</si>
  <si>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</si>
  <si>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Szennyvízhálózat kiépítése</t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</si>
  <si>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</si>
  <si>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</si>
  <si>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</si>
  <si>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</si>
  <si>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</si>
  <si>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t xml:space="preserve">BÖDEHÁZA KÖZSÉG ÖNKORMÁNYZATA </t>
  </si>
  <si>
    <t>BÖDEHÁZA KÖZSÉG ÖNKORMÁNYZATA ÁLTAL VAGY HOZZÁJÁRULÁSÁVAL</t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</si>
  <si>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</si>
  <si>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Büki László polgármester</t>
    </r>
  </si>
  <si>
    <t xml:space="preserve">   - Munkaerőpiaci Alap (közfoglalkoztatás)  2016-ban induló</t>
  </si>
  <si>
    <t>041233 Hosszabb időtartamú közfoglalkoztatás 2016-ban induló</t>
  </si>
  <si>
    <t xml:space="preserve">   - Dr. Hetés Ferenc Rendelőintézet Lenti</t>
  </si>
  <si>
    <t>7b</t>
  </si>
  <si>
    <t>- szárzúzó értékesítés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</si>
  <si>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</si>
  <si>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</si>
  <si>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</si>
  <si>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</si>
  <si>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</si>
  <si>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</si>
  <si>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- Önkormányzatnak átadás gép vásárlására pályázat</t>
  </si>
  <si>
    <t>2020.</t>
  </si>
  <si>
    <t>- Közös Önkormányzati Hivatal felhalmozási kiadásaihoz átadás önkormányzatnak</t>
  </si>
  <si>
    <t>(: Balláné Kulcsár Mária :)</t>
  </si>
  <si>
    <t>jegyző</t>
  </si>
  <si>
    <t xml:space="preserve">- K914. Államháztartáson belüli megelőlegezések visszafizetése 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</si>
  <si>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</si>
  <si>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</si>
  <si>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</si>
  <si>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</si>
  <si>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 xml:space="preserve"> - Rédicsi Iskolakörzet Gyermekeiért Alapítvány támogatása</t>
  </si>
  <si>
    <t xml:space="preserve">   - megyei önkormányzattól búcsúi rendezvényre</t>
  </si>
  <si>
    <t xml:space="preserve">   - ZALAVÍZ Zrt. vizdíj támogatás 2017. évi</t>
  </si>
  <si>
    <t>- Polgármesteri illetmény támogatása</t>
  </si>
  <si>
    <t xml:space="preserve">   - településüzemeltetési feladatok ellátása 2018.</t>
  </si>
  <si>
    <t xml:space="preserve">   - óvodai hozzájárulás 2018.</t>
  </si>
  <si>
    <t xml:space="preserve">   - konyha müköd.étkeztetéshez hozzájárulás 2018.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</si>
  <si>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</si>
  <si>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</si>
  <si>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</si>
  <si>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falugondnok 2018.</t>
  </si>
  <si>
    <t xml:space="preserve"> - I.világháborús emlékmű felújítása</t>
  </si>
  <si>
    <t xml:space="preserve"> - 237 hrsz út felújítása</t>
  </si>
  <si>
    <t>BÖDEHÁZA KÖZSÉG ÖNKORMÁNYZATA 2018. ÉVI KÖLTSÉGVETÉSÉNEK</t>
  </si>
  <si>
    <t xml:space="preserve"> - Jóseci temető villamosítása</t>
  </si>
  <si>
    <t xml:space="preserve"> - Bödeháza temető villamosítása</t>
  </si>
  <si>
    <t>2021.</t>
  </si>
  <si>
    <t xml:space="preserve">2018. ÉVI SAJÁT BEVÉTELEI, TOVÁBBÁ ADÓSSÁGOT KELETKEZTETŐ </t>
  </si>
  <si>
    <r>
      <t>BÖDEHÁZA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</si>
  <si>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</si>
  <si>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 xml:space="preserve"> - Kistérségi Társulás Központi ügyelet gépkocsi vásárláshoz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</si>
  <si>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</si>
  <si>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</si>
  <si>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>- Egyháznak kápolna felújításához</t>
  </si>
  <si>
    <t>(: Büki László :)</t>
  </si>
  <si>
    <t>Bödeháza Község Önkormányzata Képviselő-testületének 11/2018.(III.8.)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</si>
  <si>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</si>
  <si>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</si>
  <si>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Bödeháza Község Önkormányzata 2018. évi közvetett támogatásai </t>
    </r>
    <r>
      <rPr>
        <i/>
        <sz val="12"/>
        <rFont val="Times New Roman"/>
        <family val="1"/>
      </rPr>
      <t>(adatok Ft-ban)</t>
    </r>
  </si>
  <si>
    <t xml:space="preserve">2016. Tény </t>
  </si>
  <si>
    <t>2018. terv</t>
  </si>
  <si>
    <t>BÖDEHÁZA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</si>
  <si>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</si>
  <si>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Mód. 05.30.</t>
  </si>
  <si>
    <t xml:space="preserve">   - Egyéb költségvisszatérítés (közműdíj)</t>
  </si>
  <si>
    <t>- Rendkivüli szociális célú tüzifa</t>
  </si>
  <si>
    <t>- Munkagépek beszerzése</t>
  </si>
  <si>
    <t>106020 Lakásfenntarással, lakhatással összefűggő kiadások</t>
  </si>
  <si>
    <t>- Mezőgazdasági gép: árokásó gép</t>
  </si>
  <si>
    <t xml:space="preserve">  - Költségek visszatérítései</t>
  </si>
  <si>
    <t>O</t>
  </si>
  <si>
    <t>P</t>
  </si>
  <si>
    <t>Q</t>
  </si>
  <si>
    <t>R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</si>
  <si>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</si>
  <si>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</si>
  <si>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</si>
  <si>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</si>
  <si>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</si>
  <si>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</si>
  <si>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 xml:space="preserve">   - településüzemeltetési feladatok ellátása pályázathoz</t>
  </si>
  <si>
    <t>041233 Hosszabb időtartamú közfoglalkoztatás</t>
  </si>
  <si>
    <t>- Medicopter Alapítvány támogatása</t>
  </si>
  <si>
    <t xml:space="preserve"> - ZALAVÍZ-től 2017. évi fel nem használt víztámog. </t>
  </si>
  <si>
    <t>- Rédicsi Iskolakörzet Gyermekeiért Alapítvány fel nem használt támogatás visszafizetése</t>
  </si>
  <si>
    <t xml:space="preserve">   - Munkaerőpiaci Alap (hosszabb időtart.közfoglalkoztatás)</t>
  </si>
  <si>
    <t>S</t>
  </si>
  <si>
    <t>T</t>
  </si>
  <si>
    <t>U</t>
  </si>
  <si>
    <t>V</t>
  </si>
  <si>
    <t>W</t>
  </si>
  <si>
    <t>X</t>
  </si>
  <si>
    <t>Y</t>
  </si>
  <si>
    <t>Z</t>
  </si>
  <si>
    <t xml:space="preserve"> - Fedett rendezvénytér építés</t>
  </si>
  <si>
    <t>051030 Nem veszélyes (települési) hulladék vegyes (ömlesztett) begyűjtése, szállítása, átrakása</t>
  </si>
  <si>
    <t>Mód. 12.31.</t>
  </si>
  <si>
    <t>Tény 12.31.</t>
  </si>
  <si>
    <t>Tény 2018.12.31.</t>
  </si>
  <si>
    <t>Mód. 2018.05.30.</t>
  </si>
  <si>
    <t xml:space="preserve">   - földterület eladás</t>
  </si>
  <si>
    <t xml:space="preserve"> - Téli rezsicsökk.korábban nem részesült házt.tám.</t>
  </si>
  <si>
    <t xml:space="preserve">   - kerekítési különb. Kötbér</t>
  </si>
  <si>
    <t xml:space="preserve"> - központi kezelésű</t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</si>
  <si>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</si>
  <si>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</si>
  <si>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</si>
  <si>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</si>
  <si>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</si>
  <si>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</si>
  <si>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</si>
  <si>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</si>
  <si>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</si>
  <si>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</si>
  <si>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</si>
  <si>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</si>
  <si>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</si>
  <si>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</si>
  <si>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</si>
  <si>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</si>
  <si>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</si>
  <si>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</si>
  <si>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</si>
  <si>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</si>
  <si>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</si>
  <si>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</si>
  <si>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</si>
  <si>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</si>
  <si>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BÖDEHÁZA KÖZSÉG ÖNKORMÁNYZATA</t>
  </si>
  <si>
    <t>BÖDEHÁZA KÖZSÉG ÖNKORMÁNYZATA 2018. ÉVI PÉNZESZKÖZ VÁLTOZÁSÁNAK BEMUTATÁSA   (adatok Ft-ban)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</si>
  <si>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</si>
  <si>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</si>
  <si>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2017.12.31-i állomány</t>
  </si>
  <si>
    <t>2018.12.31-i állomány</t>
  </si>
  <si>
    <t>Összes részesedés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</si>
  <si>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</si>
  <si>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</si>
  <si>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</si>
  <si>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</si>
  <si>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</si>
  <si>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</si>
  <si>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</si>
  <si>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</si>
  <si>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</si>
  <si>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</si>
  <si>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</si>
  <si>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</si>
  <si>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</si>
  <si>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</si>
  <si>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</si>
  <si>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</si>
  <si>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</si>
  <si>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</si>
  <si>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</si>
  <si>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</si>
  <si>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</si>
  <si>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</si>
  <si>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</si>
  <si>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</si>
  <si>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</si>
  <si>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</si>
  <si>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</si>
  <si>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</si>
  <si>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</si>
  <si>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</si>
  <si>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</si>
  <si>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</si>
  <si>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</si>
  <si>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</si>
  <si>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</si>
  <si>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</si>
  <si>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</si>
  <si>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</si>
  <si>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</si>
  <si>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</si>
  <si>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t>Zalavíz ZRT. törzsrészvény</t>
  </si>
  <si>
    <t>Tényleges támogatás</t>
  </si>
  <si>
    <t>1.1. KIMUTATÁS BÖDEHÁZA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</si>
  <si>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</si>
  <si>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</si>
  <si>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</si>
  <si>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</si>
  <si>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</si>
  <si>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</si>
  <si>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</si>
  <si>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</si>
  <si>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</si>
  <si>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</si>
  <si>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</si>
  <si>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</si>
  <si>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</si>
  <si>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</si>
  <si>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</si>
  <si>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</si>
  <si>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</si>
  <si>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</si>
  <si>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</si>
  <si>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</si>
  <si>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</si>
  <si>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</si>
  <si>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</si>
  <si>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</si>
  <si>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</si>
  <si>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</si>
  <si>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</si>
  <si>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</si>
  <si>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</si>
  <si>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</si>
  <si>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</si>
  <si>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</si>
  <si>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</si>
  <si>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</si>
  <si>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BÖDEHÁZA ÖNKORMÁNYZAT</t>
  </si>
  <si>
    <t>200.000 FT ÉRTÉKET MEGHALADÓ GÉPEIRŐL, BERENDEZÉSEIRŐL</t>
  </si>
  <si>
    <t>Értékcsökkenés</t>
  </si>
  <si>
    <t>GÉP BERENDEZÉS</t>
  </si>
  <si>
    <t>Fűnyírótraktor Viking</t>
  </si>
  <si>
    <t>Motorfűrész MS 261</t>
  </si>
  <si>
    <t>Aljnövényzet tísztító FS-410</t>
  </si>
  <si>
    <t>HU6C-Profi Többfunkciós árokásó</t>
  </si>
  <si>
    <t>0-ra írt eszközök</t>
  </si>
  <si>
    <t>ÜGYVITEL TECHNIKAI GÉP</t>
  </si>
  <si>
    <t xml:space="preserve">Számítógép </t>
  </si>
  <si>
    <t>Ügyviteltechnikai gép összesen:</t>
  </si>
  <si>
    <t xml:space="preserve">FS 400 aljnövénytisztító </t>
  </si>
  <si>
    <t xml:space="preserve">Traktor </t>
  </si>
  <si>
    <t xml:space="preserve">2 férőhelyes hűtőkamra </t>
  </si>
  <si>
    <t xml:space="preserve">Hangosító rendszer </t>
  </si>
  <si>
    <t>1.3. KIMUTATÁS BÖDEHÁZA ÖNKORMÁNYZAT</t>
  </si>
  <si>
    <t>FOLYAMATBAN LÉVŐ BERUHÁZÁSAIRÓL</t>
  </si>
  <si>
    <t>Beruházás megnevezése</t>
  </si>
  <si>
    <t>Beruházás összege</t>
  </si>
  <si>
    <t>Fedett nyitott szin 39 hrsz.</t>
  </si>
  <si>
    <t>Beruházás összesen:</t>
  </si>
  <si>
    <r>
      <t xml:space="preserve">2. BÖDEHÁZA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</si>
  <si>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</si>
  <si>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</si>
  <si>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</si>
  <si>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</si>
  <si>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</si>
  <si>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</si>
  <si>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</si>
  <si>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</si>
  <si>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</si>
  <si>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</si>
  <si>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</si>
  <si>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</si>
  <si>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</si>
  <si>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</si>
  <si>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56/1 hősi emlékmű</t>
  </si>
  <si>
    <t>6.</t>
  </si>
  <si>
    <t>Bödeháza temető villamosítás</t>
  </si>
  <si>
    <t>7.</t>
  </si>
  <si>
    <t>Jóseci temető villanosítás</t>
  </si>
  <si>
    <t>8.</t>
  </si>
  <si>
    <t>Ivóvízvezeték felújítása</t>
  </si>
  <si>
    <t>9.</t>
  </si>
  <si>
    <t>Árokásó gép</t>
  </si>
  <si>
    <t>10.</t>
  </si>
  <si>
    <t>Beruházásokból, felújításokból aktívált érték</t>
  </si>
  <si>
    <t>11.</t>
  </si>
  <si>
    <t>Térítésmentes átvétel</t>
  </si>
  <si>
    <t>12.</t>
  </si>
  <si>
    <t>Alapításkori átvétel, vagyonkez vétel miatti átv, vagyonkez jog vvét</t>
  </si>
  <si>
    <t>13.</t>
  </si>
  <si>
    <t>0-s állomány növekedése leíródás miatt</t>
  </si>
  <si>
    <t>14.</t>
  </si>
  <si>
    <t>Egyéb növekedés</t>
  </si>
  <si>
    <t>15.</t>
  </si>
  <si>
    <t>Összes növekedés</t>
  </si>
  <si>
    <t>16.</t>
  </si>
  <si>
    <t>belterületi ingatlan értékesítés</t>
  </si>
  <si>
    <t>17.</t>
  </si>
  <si>
    <t>Értékesítés</t>
  </si>
  <si>
    <t>18.</t>
  </si>
  <si>
    <t>fűkasza</t>
  </si>
  <si>
    <t>19.</t>
  </si>
  <si>
    <t>aluminium létra</t>
  </si>
  <si>
    <t>20.</t>
  </si>
  <si>
    <t>Hiány, selejtezés, megsemmisülés</t>
  </si>
  <si>
    <t>21.</t>
  </si>
  <si>
    <t>Térítésmentes átadás</t>
  </si>
  <si>
    <t>22.</t>
  </si>
  <si>
    <t>aktiválás miatti csökkenés</t>
  </si>
  <si>
    <t>23.</t>
  </si>
  <si>
    <t>Aktív állomány csökkenése leíródás miatt</t>
  </si>
  <si>
    <t>24.</t>
  </si>
  <si>
    <t>Egyéb csökkenés</t>
  </si>
  <si>
    <t>25.</t>
  </si>
  <si>
    <t>Összes csökkenés</t>
  </si>
  <si>
    <t>26.</t>
  </si>
  <si>
    <t>Bruttó érték összesen:</t>
  </si>
  <si>
    <t>27.</t>
  </si>
  <si>
    <t>értékcsökkenés nyító állomány</t>
  </si>
  <si>
    <t>28.</t>
  </si>
  <si>
    <t>Écs növekedés</t>
  </si>
  <si>
    <t>29.</t>
  </si>
  <si>
    <t>Écs csökkenés</t>
  </si>
  <si>
    <t>30.</t>
  </si>
  <si>
    <t>Terven felüli écs növekedés</t>
  </si>
  <si>
    <t>31.</t>
  </si>
  <si>
    <t>Terven felüli écs csökkenés</t>
  </si>
  <si>
    <t>32.</t>
  </si>
  <si>
    <t>Értékcsökenés összesen:</t>
  </si>
  <si>
    <t>33.</t>
  </si>
  <si>
    <t>Eszközök nettó értéke</t>
  </si>
  <si>
    <t>34.</t>
  </si>
  <si>
    <t>Teljesen 0-ig leírt eszk bruttó érték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</si>
</sst>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3"/>
      <name val="Times New Roman CE"/>
      <family val="0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6" fillId="0" borderId="0" xfId="66" applyFont="1" applyAlignment="1">
      <alignment wrapText="1"/>
      <protection/>
    </xf>
    <xf numFmtId="0" fontId="87" fillId="0" borderId="0" xfId="66" applyFont="1">
      <alignment/>
      <protection/>
    </xf>
    <xf numFmtId="0" fontId="88" fillId="0" borderId="0" xfId="66" applyFont="1">
      <alignment/>
      <protection/>
    </xf>
    <xf numFmtId="3" fontId="89" fillId="0" borderId="0" xfId="66" applyNumberFormat="1" applyFont="1" applyAlignment="1">
      <alignment vertical="center"/>
      <protection/>
    </xf>
    <xf numFmtId="3" fontId="90" fillId="0" borderId="11" xfId="66" applyNumberFormat="1" applyFont="1" applyBorder="1" applyAlignment="1">
      <alignment horizontal="left" vertical="center" wrapText="1"/>
      <protection/>
    </xf>
    <xf numFmtId="3" fontId="91" fillId="0" borderId="10" xfId="66" applyNumberFormat="1" applyFont="1" applyBorder="1" applyAlignment="1">
      <alignment horizontal="center" vertical="center" wrapText="1"/>
      <protection/>
    </xf>
    <xf numFmtId="3" fontId="86" fillId="0" borderId="0" xfId="66" applyNumberFormat="1" applyFont="1" applyAlignment="1">
      <alignment wrapText="1"/>
      <protection/>
    </xf>
    <xf numFmtId="3" fontId="86" fillId="0" borderId="0" xfId="66" applyNumberFormat="1" applyFont="1">
      <alignment/>
      <protection/>
    </xf>
    <xf numFmtId="3" fontId="86" fillId="0" borderId="10" xfId="66" applyNumberFormat="1" applyFont="1" applyBorder="1" applyAlignment="1">
      <alignment wrapText="1"/>
      <protection/>
    </xf>
    <xf numFmtId="3" fontId="87" fillId="0" borderId="10" xfId="66" applyNumberFormat="1" applyFont="1" applyBorder="1">
      <alignment/>
      <protection/>
    </xf>
    <xf numFmtId="3" fontId="87" fillId="0" borderId="0" xfId="66" applyNumberFormat="1" applyFont="1">
      <alignment/>
      <protection/>
    </xf>
    <xf numFmtId="3" fontId="86" fillId="0" borderId="10" xfId="66" applyNumberFormat="1" applyFont="1" applyBorder="1" applyAlignment="1">
      <alignment vertical="center" wrapText="1"/>
      <protection/>
    </xf>
    <xf numFmtId="3" fontId="91" fillId="0" borderId="10" xfId="66" applyNumberFormat="1" applyFont="1" applyBorder="1" applyAlignment="1">
      <alignment wrapText="1"/>
      <protection/>
    </xf>
    <xf numFmtId="3" fontId="88" fillId="0" borderId="10" xfId="66" applyNumberFormat="1" applyFont="1" applyBorder="1">
      <alignment/>
      <protection/>
    </xf>
    <xf numFmtId="3" fontId="88" fillId="0" borderId="0" xfId="66" applyNumberFormat="1" applyFont="1">
      <alignment/>
      <protection/>
    </xf>
    <xf numFmtId="3" fontId="91" fillId="0" borderId="10" xfId="66" applyNumberFormat="1" applyFont="1" applyBorder="1" applyAlignment="1">
      <alignment vertical="center" wrapText="1"/>
      <protection/>
    </xf>
    <xf numFmtId="3" fontId="91" fillId="0" borderId="10" xfId="66" applyNumberFormat="1" applyFont="1" applyBorder="1" applyAlignment="1">
      <alignment vertical="top" wrapText="1"/>
      <protection/>
    </xf>
    <xf numFmtId="3" fontId="15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5" applyFont="1" applyFill="1" applyBorder="1" applyAlignment="1">
      <alignment horizontal="center" vertical="center"/>
      <protection/>
    </xf>
    <xf numFmtId="0" fontId="87" fillId="0" borderId="10" xfId="66" applyFont="1" applyBorder="1" applyAlignment="1">
      <alignment wrapText="1"/>
      <protection/>
    </xf>
    <xf numFmtId="3" fontId="4" fillId="0" borderId="13" xfId="75" applyNumberFormat="1" applyFont="1" applyFill="1" applyBorder="1" applyAlignment="1">
      <alignment horizontal="right" wrapText="1"/>
      <protection/>
    </xf>
    <xf numFmtId="0" fontId="88" fillId="0" borderId="10" xfId="66" applyFont="1" applyBorder="1" applyAlignment="1">
      <alignment wrapText="1"/>
      <protection/>
    </xf>
    <xf numFmtId="0" fontId="88" fillId="0" borderId="10" xfId="66" applyFont="1" applyBorder="1" applyAlignment="1">
      <alignment vertical="top" wrapText="1"/>
      <protection/>
    </xf>
    <xf numFmtId="0" fontId="11" fillId="0" borderId="0" xfId="71" applyFill="1">
      <alignment/>
      <protection/>
    </xf>
    <xf numFmtId="0" fontId="3" fillId="0" borderId="0" xfId="74" applyFont="1" applyFill="1" applyAlignment="1">
      <alignment horizontal="center"/>
      <protection/>
    </xf>
    <xf numFmtId="0" fontId="4" fillId="0" borderId="0" xfId="74" applyFont="1" applyFill="1">
      <alignment/>
      <protection/>
    </xf>
    <xf numFmtId="0" fontId="4" fillId="0" borderId="11" xfId="74" applyFont="1" applyFill="1" applyBorder="1" applyAlignment="1">
      <alignment horizontal="center"/>
      <protection/>
    </xf>
    <xf numFmtId="0" fontId="11" fillId="0" borderId="0" xfId="71">
      <alignment/>
      <protection/>
    </xf>
    <xf numFmtId="0" fontId="4" fillId="0" borderId="0" xfId="74" applyFont="1">
      <alignment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7" fillId="0" borderId="0" xfId="74" applyFont="1">
      <alignment/>
      <protection/>
    </xf>
    <xf numFmtId="0" fontId="4" fillId="0" borderId="10" xfId="74" applyFont="1" applyFill="1" applyBorder="1" applyAlignment="1">
      <alignment/>
      <protection/>
    </xf>
    <xf numFmtId="3" fontId="4" fillId="0" borderId="10" xfId="74" applyNumberFormat="1" applyFont="1" applyBorder="1" applyAlignment="1">
      <alignment/>
      <protection/>
    </xf>
    <xf numFmtId="3" fontId="9" fillId="0" borderId="10" xfId="74" applyNumberFormat="1" applyFont="1" applyBorder="1" applyAlignment="1">
      <alignment/>
      <protection/>
    </xf>
    <xf numFmtId="3" fontId="7" fillId="0" borderId="10" xfId="74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7" fillId="0" borderId="0" xfId="66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4" fillId="0" borderId="10" xfId="75" applyFont="1" applyFill="1" applyBorder="1" applyAlignment="1">
      <alignment/>
      <protection/>
    </xf>
    <xf numFmtId="0" fontId="14" fillId="0" borderId="10" xfId="75" applyFont="1" applyFill="1" applyBorder="1" applyAlignment="1">
      <alignment wrapText="1"/>
      <protection/>
    </xf>
    <xf numFmtId="0" fontId="19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3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74" applyFont="1" applyBorder="1" applyAlignment="1">
      <alignment vertical="top" wrapText="1"/>
      <protection/>
    </xf>
    <xf numFmtId="0" fontId="9" fillId="0" borderId="10" xfId="74" applyFont="1" applyBorder="1" applyAlignment="1" quotePrefix="1">
      <alignment vertical="top" wrapText="1"/>
      <protection/>
    </xf>
    <xf numFmtId="0" fontId="7" fillId="0" borderId="10" xfId="74" applyFont="1" applyBorder="1" applyAlignment="1" quotePrefix="1">
      <alignment vertical="top" wrapText="1"/>
      <protection/>
    </xf>
    <xf numFmtId="0" fontId="3" fillId="0" borderId="10" xfId="74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9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4" fillId="33" borderId="10" xfId="75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1" fillId="0" borderId="0" xfId="66" applyNumberFormat="1" applyFont="1" applyBorder="1" applyAlignment="1">
      <alignment vertical="center" wrapText="1"/>
      <protection/>
    </xf>
    <xf numFmtId="3" fontId="88" fillId="0" borderId="0" xfId="66" applyNumberFormat="1" applyFont="1" applyBorder="1">
      <alignment/>
      <protection/>
    </xf>
    <xf numFmtId="3" fontId="18" fillId="0" borderId="0" xfId="66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0" fillId="0" borderId="10" xfId="75" applyFont="1" applyFill="1" applyBorder="1" applyAlignment="1">
      <alignment horizontal="center" wrapText="1"/>
      <protection/>
    </xf>
    <xf numFmtId="0" fontId="14" fillId="33" borderId="10" xfId="75" applyFont="1" applyFill="1" applyBorder="1" applyAlignment="1">
      <alignment horizontal="left" vertical="center" wrapText="1"/>
      <protection/>
    </xf>
    <xf numFmtId="0" fontId="20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92" fillId="0" borderId="10" xfId="75" applyFont="1" applyFill="1" applyBorder="1" applyAlignment="1" quotePrefix="1">
      <alignment wrapText="1"/>
      <protection/>
    </xf>
    <xf numFmtId="0" fontId="92" fillId="0" borderId="10" xfId="75" applyFont="1" applyFill="1" applyBorder="1" applyAlignment="1">
      <alignment wrapText="1"/>
      <protection/>
    </xf>
    <xf numFmtId="0" fontId="92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5" applyNumberFormat="1" applyFont="1" applyFill="1" applyBorder="1" applyAlignment="1">
      <alignment horizontal="right" vertical="center" wrapText="1"/>
      <protection/>
    </xf>
    <xf numFmtId="3" fontId="91" fillId="0" borderId="14" xfId="66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3" fontId="90" fillId="0" borderId="0" xfId="66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90" fillId="0" borderId="0" xfId="66" applyNumberFormat="1" applyFont="1" applyBorder="1" applyAlignment="1">
      <alignment horizontal="left" vertical="center" wrapText="1"/>
      <protection/>
    </xf>
    <xf numFmtId="3" fontId="94" fillId="0" borderId="11" xfId="66" applyNumberFormat="1" applyFont="1" applyBorder="1" applyAlignment="1">
      <alignment horizontal="right" vertical="center"/>
      <protection/>
    </xf>
    <xf numFmtId="3" fontId="93" fillId="0" borderId="10" xfId="0" applyNumberFormat="1" applyFont="1" applyFill="1" applyBorder="1" applyAlignment="1">
      <alignment vertical="center" wrapText="1"/>
    </xf>
    <xf numFmtId="0" fontId="4" fillId="0" borderId="10" xfId="75" applyFont="1" applyFill="1" applyBorder="1" applyAlignment="1">
      <alignment/>
      <protection/>
    </xf>
    <xf numFmtId="0" fontId="85" fillId="0" borderId="0" xfId="0" applyFont="1" applyAlignment="1">
      <alignment horizontal="center"/>
    </xf>
    <xf numFmtId="3" fontId="93" fillId="0" borderId="10" xfId="75" applyNumberFormat="1" applyFont="1" applyFill="1" applyBorder="1" applyAlignment="1">
      <alignment horizontal="right" wrapText="1"/>
      <protection/>
    </xf>
    <xf numFmtId="0" fontId="87" fillId="0" borderId="0" xfId="66" applyFont="1" applyAlignment="1">
      <alignment horizontal="right"/>
      <protection/>
    </xf>
    <xf numFmtId="0" fontId="3" fillId="0" borderId="12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85" fillId="0" borderId="0" xfId="0" applyNumberFormat="1" applyFont="1" applyAlignment="1">
      <alignment horizontal="right"/>
    </xf>
    <xf numFmtId="0" fontId="92" fillId="0" borderId="10" xfId="75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33" borderId="10" xfId="75" applyNumberFormat="1" applyFont="1" applyFill="1" applyBorder="1" applyAlignment="1">
      <alignment vertical="center" wrapText="1"/>
      <protection/>
    </xf>
    <xf numFmtId="0" fontId="80" fillId="0" borderId="0" xfId="0" applyFont="1" applyAlignment="1">
      <alignment/>
    </xf>
    <xf numFmtId="0" fontId="95" fillId="0" borderId="0" xfId="0" applyFont="1" applyAlignment="1">
      <alignment horizontal="center"/>
    </xf>
    <xf numFmtId="3" fontId="89" fillId="0" borderId="0" xfId="0" applyNumberFormat="1" applyFont="1" applyAlignment="1">
      <alignment horizontal="center"/>
    </xf>
    <xf numFmtId="0" fontId="3" fillId="0" borderId="10" xfId="75" applyFont="1" applyFill="1" applyBorder="1" applyAlignment="1">
      <alignment horizontal="center" vertical="center"/>
      <protection/>
    </xf>
    <xf numFmtId="0" fontId="95" fillId="0" borderId="10" xfId="0" applyFont="1" applyBorder="1" applyAlignment="1">
      <alignment/>
    </xf>
    <xf numFmtId="3" fontId="89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3" fontId="85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0" fontId="95" fillId="0" borderId="0" xfId="0" applyFont="1" applyAlignment="1">
      <alignment/>
    </xf>
    <xf numFmtId="0" fontId="80" fillId="0" borderId="0" xfId="0" applyFont="1" applyAlignment="1">
      <alignment horizontal="right"/>
    </xf>
    <xf numFmtId="3" fontId="85" fillId="0" borderId="0" xfId="0" applyNumberFormat="1" applyFont="1" applyAlignment="1">
      <alignment/>
    </xf>
    <xf numFmtId="3" fontId="3" fillId="33" borderId="10" xfId="75" applyNumberFormat="1" applyFont="1" applyFill="1" applyBorder="1" applyAlignment="1">
      <alignment horizontal="left" vertical="center" wrapText="1"/>
      <protection/>
    </xf>
    <xf numFmtId="3" fontId="3" fillId="33" borderId="10" xfId="75" applyNumberFormat="1" applyFont="1" applyFill="1" applyBorder="1" applyAlignment="1">
      <alignment vertical="center" wrapText="1"/>
      <protection/>
    </xf>
    <xf numFmtId="3" fontId="4" fillId="0" borderId="10" xfId="75" applyNumberFormat="1" applyFont="1" applyFill="1" applyBorder="1" applyAlignment="1">
      <alignment vertical="center" wrapText="1"/>
      <protection/>
    </xf>
    <xf numFmtId="3" fontId="6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5" applyNumberFormat="1" applyFont="1" applyFill="1" applyBorder="1" applyAlignment="1">
      <alignment horizontal="center" vertical="center"/>
      <protection/>
    </xf>
    <xf numFmtId="0" fontId="3" fillId="33" borderId="10" xfId="75" applyFont="1" applyFill="1" applyBorder="1" applyAlignment="1">
      <alignment vertical="center"/>
      <protection/>
    </xf>
    <xf numFmtId="0" fontId="4" fillId="33" borderId="10" xfId="75" applyFont="1" applyFill="1" applyBorder="1" applyAlignment="1">
      <alignment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4" fillId="33" borderId="10" xfId="75" applyFont="1" applyFill="1" applyBorder="1" applyAlignment="1">
      <alignment vertical="center" wrapText="1"/>
      <protection/>
    </xf>
    <xf numFmtId="3" fontId="5" fillId="0" borderId="10" xfId="75" applyNumberFormat="1" applyFont="1" applyFill="1" applyBorder="1" applyAlignment="1">
      <alignment wrapText="1"/>
      <protection/>
    </xf>
    <xf numFmtId="0" fontId="25" fillId="0" borderId="0" xfId="62" applyFont="1">
      <alignment/>
      <protection/>
    </xf>
    <xf numFmtId="0" fontId="28" fillId="0" borderId="10" xfId="77" applyFont="1" applyBorder="1">
      <alignment/>
      <protection/>
    </xf>
    <xf numFmtId="0" fontId="29" fillId="0" borderId="10" xfId="62" applyFont="1" applyBorder="1" applyAlignment="1">
      <alignment horizontal="center"/>
      <protection/>
    </xf>
    <xf numFmtId="0" fontId="28" fillId="0" borderId="0" xfId="77" applyFont="1">
      <alignment/>
      <protection/>
    </xf>
    <xf numFmtId="4" fontId="28" fillId="0" borderId="0" xfId="70" applyNumberFormat="1" applyFont="1" applyProtection="1">
      <alignment/>
      <protection locked="0"/>
    </xf>
    <xf numFmtId="4" fontId="30" fillId="0" borderId="10" xfId="70" applyNumberFormat="1" applyFont="1" applyBorder="1" applyProtection="1">
      <alignment/>
      <protection locked="0"/>
    </xf>
    <xf numFmtId="4" fontId="28" fillId="0" borderId="10" xfId="70" applyNumberFormat="1" applyFont="1" applyBorder="1" applyProtection="1">
      <alignment/>
      <protection locked="0"/>
    </xf>
    <xf numFmtId="4" fontId="31" fillId="0" borderId="10" xfId="70" applyNumberFormat="1" applyFont="1" applyBorder="1" applyProtection="1">
      <alignment/>
      <protection locked="0"/>
    </xf>
    <xf numFmtId="4" fontId="32" fillId="0" borderId="10" xfId="70" applyNumberFormat="1" applyFont="1" applyBorder="1" applyProtection="1">
      <alignment/>
      <protection locked="0"/>
    </xf>
    <xf numFmtId="4" fontId="32" fillId="0" borderId="10" xfId="72" applyNumberFormat="1" applyFont="1" applyBorder="1" applyProtection="1">
      <alignment/>
      <protection locked="0"/>
    </xf>
    <xf numFmtId="4" fontId="30" fillId="0" borderId="10" xfId="72" applyNumberFormat="1" applyFont="1" applyBorder="1" applyProtection="1">
      <alignment/>
      <protection locked="0"/>
    </xf>
    <xf numFmtId="4" fontId="30" fillId="34" borderId="10" xfId="70" applyNumberFormat="1" applyFont="1" applyFill="1" applyBorder="1" applyProtection="1">
      <alignment/>
      <protection locked="0"/>
    </xf>
    <xf numFmtId="4" fontId="32" fillId="34" borderId="10" xfId="70" applyNumberFormat="1" applyFont="1" applyFill="1" applyBorder="1" applyProtection="1">
      <alignment/>
      <protection locked="0"/>
    </xf>
    <xf numFmtId="4" fontId="33" fillId="34" borderId="10" xfId="70" applyNumberFormat="1" applyFont="1" applyFill="1" applyBorder="1" applyProtection="1">
      <alignment/>
      <protection locked="0"/>
    </xf>
    <xf numFmtId="4" fontId="96" fillId="0" borderId="0" xfId="70" applyNumberFormat="1" applyFont="1" applyProtection="1">
      <alignment/>
      <protection locked="0"/>
    </xf>
    <xf numFmtId="4" fontId="34" fillId="0" borderId="10" xfId="70" applyNumberFormat="1" applyFont="1" applyBorder="1" applyProtection="1">
      <alignment/>
      <protection locked="0"/>
    </xf>
    <xf numFmtId="4" fontId="10" fillId="0" borderId="10" xfId="70" applyNumberFormat="1" applyFont="1" applyBorder="1" applyProtection="1">
      <alignment/>
      <protection locked="0"/>
    </xf>
    <xf numFmtId="4" fontId="10" fillId="0" borderId="0" xfId="70" applyNumberFormat="1" applyFont="1" applyProtection="1">
      <alignment/>
      <protection locked="0"/>
    </xf>
    <xf numFmtId="4" fontId="30" fillId="35" borderId="10" xfId="70" applyNumberFormat="1" applyFont="1" applyFill="1" applyBorder="1" applyAlignment="1" applyProtection="1">
      <alignment wrapText="1"/>
      <protection locked="0"/>
    </xf>
    <xf numFmtId="4" fontId="30" fillId="35" borderId="10" xfId="70" applyNumberFormat="1" applyFont="1" applyFill="1" applyBorder="1" applyProtection="1">
      <alignment/>
      <protection locked="0"/>
    </xf>
    <xf numFmtId="4" fontId="32" fillId="35" borderId="10" xfId="70" applyNumberFormat="1" applyFont="1" applyFill="1" applyBorder="1" applyProtection="1">
      <alignment/>
      <protection locked="0"/>
    </xf>
    <xf numFmtId="4" fontId="30" fillId="0" borderId="0" xfId="70" applyNumberFormat="1" applyFont="1" applyProtection="1">
      <alignment/>
      <protection locked="0"/>
    </xf>
    <xf numFmtId="0" fontId="11" fillId="0" borderId="0" xfId="77">
      <alignment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0" fontId="11" fillId="0" borderId="10" xfId="77" applyBorder="1">
      <alignment/>
      <protection/>
    </xf>
    <xf numFmtId="0" fontId="24" fillId="0" borderId="10" xfId="60" applyFont="1" applyBorder="1" applyAlignment="1">
      <alignment horizontal="center"/>
      <protection/>
    </xf>
    <xf numFmtId="0" fontId="35" fillId="0" borderId="10" xfId="60" applyFont="1" applyBorder="1" applyAlignment="1">
      <alignment horizontal="center"/>
      <protection/>
    </xf>
    <xf numFmtId="4" fontId="36" fillId="0" borderId="10" xfId="76" applyNumberFormat="1" applyFont="1" applyBorder="1" applyProtection="1">
      <alignment/>
      <protection locked="0"/>
    </xf>
    <xf numFmtId="4" fontId="36" fillId="0" borderId="10" xfId="76" applyNumberFormat="1" applyFont="1" applyBorder="1" applyAlignment="1" applyProtection="1">
      <alignment horizontal="center"/>
      <protection locked="0"/>
    </xf>
    <xf numFmtId="0" fontId="10" fillId="0" borderId="0" xfId="76">
      <alignment/>
      <protection/>
    </xf>
    <xf numFmtId="4" fontId="24" fillId="0" borderId="10" xfId="69" applyNumberFormat="1" applyFont="1" applyBorder="1" applyProtection="1">
      <alignment/>
      <protection locked="0"/>
    </xf>
    <xf numFmtId="4" fontId="24" fillId="0" borderId="10" xfId="69" applyNumberFormat="1" applyFont="1" applyBorder="1" applyAlignment="1" applyProtection="1">
      <alignment horizontal="right"/>
      <protection locked="0"/>
    </xf>
    <xf numFmtId="0" fontId="10" fillId="0" borderId="0" xfId="69">
      <alignment/>
      <protection/>
    </xf>
    <xf numFmtId="4" fontId="24" fillId="0" borderId="10" xfId="69" applyNumberFormat="1" applyFont="1" applyBorder="1" applyAlignment="1" applyProtection="1">
      <alignment horizontal="right"/>
      <protection locked="0"/>
    </xf>
    <xf numFmtId="4" fontId="25" fillId="0" borderId="10" xfId="69" applyNumberFormat="1" applyFont="1" applyBorder="1" applyAlignment="1" applyProtection="1">
      <alignment horizontal="right"/>
      <protection locked="0"/>
    </xf>
    <xf numFmtId="4" fontId="25" fillId="0" borderId="10" xfId="69" applyNumberFormat="1" applyFont="1" applyBorder="1" applyProtection="1">
      <alignment/>
      <protection locked="0"/>
    </xf>
    <xf numFmtId="4" fontId="37" fillId="34" borderId="10" xfId="69" applyNumberFormat="1" applyFont="1" applyFill="1" applyBorder="1" applyProtection="1">
      <alignment/>
      <protection locked="0"/>
    </xf>
    <xf numFmtId="4" fontId="37" fillId="34" borderId="10" xfId="69" applyNumberFormat="1" applyFont="1" applyFill="1" applyBorder="1" applyAlignment="1" applyProtection="1">
      <alignment horizontal="right"/>
      <protection locked="0"/>
    </xf>
    <xf numFmtId="4" fontId="37" fillId="0" borderId="10" xfId="69" applyNumberFormat="1" applyFont="1" applyBorder="1" applyProtection="1">
      <alignment/>
      <protection locked="0"/>
    </xf>
    <xf numFmtId="4" fontId="37" fillId="0" borderId="10" xfId="69" applyNumberFormat="1" applyFont="1" applyBorder="1" applyAlignment="1" applyProtection="1">
      <alignment horizontal="right"/>
      <protection locked="0"/>
    </xf>
    <xf numFmtId="4" fontId="24" fillId="0" borderId="10" xfId="69" applyNumberFormat="1" applyFont="1" applyBorder="1" applyProtection="1">
      <alignment/>
      <protection locked="0"/>
    </xf>
    <xf numFmtId="0" fontId="10" fillId="0" borderId="10" xfId="69" applyBorder="1">
      <alignment/>
      <protection/>
    </xf>
    <xf numFmtId="4" fontId="24" fillId="34" borderId="10" xfId="69" applyNumberFormat="1" applyFont="1" applyFill="1" applyBorder="1" applyProtection="1">
      <alignment/>
      <protection locked="0"/>
    </xf>
    <xf numFmtId="4" fontId="24" fillId="34" borderId="10" xfId="69" applyNumberFormat="1" applyFont="1" applyFill="1" applyBorder="1" applyAlignment="1" applyProtection="1">
      <alignment horizontal="right"/>
      <protection locked="0"/>
    </xf>
    <xf numFmtId="4" fontId="25" fillId="0" borderId="10" xfId="69" applyNumberFormat="1" applyFont="1" applyBorder="1" applyAlignment="1" applyProtection="1">
      <alignment horizontal="right"/>
      <protection locked="0"/>
    </xf>
    <xf numFmtId="4" fontId="37" fillId="36" borderId="10" xfId="69" applyNumberFormat="1" applyFont="1" applyFill="1" applyBorder="1" applyProtection="1">
      <alignment/>
      <protection locked="0"/>
    </xf>
    <xf numFmtId="0" fontId="24" fillId="0" borderId="0" xfId="59" applyFont="1">
      <alignment/>
      <protection/>
    </xf>
    <xf numFmtId="0" fontId="25" fillId="0" borderId="0" xfId="59" applyFont="1">
      <alignment/>
      <protection/>
    </xf>
    <xf numFmtId="0" fontId="7" fillId="0" borderId="0" xfId="70" applyFont="1" applyProtection="1">
      <alignment/>
      <protection locked="0"/>
    </xf>
    <xf numFmtId="0" fontId="24" fillId="0" borderId="10" xfId="59" applyFont="1" applyBorder="1" applyAlignment="1">
      <alignment horizontal="center"/>
      <protection/>
    </xf>
    <xf numFmtId="0" fontId="35" fillId="0" borderId="10" xfId="59" applyFont="1" applyBorder="1" applyAlignment="1">
      <alignment horizontal="center"/>
      <protection/>
    </xf>
    <xf numFmtId="4" fontId="3" fillId="0" borderId="10" xfId="70" applyNumberFormat="1" applyFont="1" applyBorder="1" applyProtection="1">
      <alignment/>
      <protection locked="0"/>
    </xf>
    <xf numFmtId="4" fontId="3" fillId="0" borderId="10" xfId="70" applyNumberFormat="1" applyFont="1" applyBorder="1" applyAlignment="1" applyProtection="1">
      <alignment horizontal="center"/>
      <protection locked="0"/>
    </xf>
    <xf numFmtId="4" fontId="4" fillId="0" borderId="10" xfId="70" applyNumberFormat="1" applyFont="1" applyBorder="1" applyProtection="1">
      <alignment/>
      <protection locked="0"/>
    </xf>
    <xf numFmtId="4" fontId="24" fillId="37" borderId="10" xfId="73" applyNumberFormat="1" applyFont="1" applyFill="1" applyBorder="1" applyProtection="1">
      <alignment/>
      <protection locked="0"/>
    </xf>
    <xf numFmtId="0" fontId="10" fillId="0" borderId="0" xfId="73">
      <alignment/>
      <protection/>
    </xf>
    <xf numFmtId="0" fontId="25" fillId="0" borderId="0" xfId="65" applyFont="1">
      <alignment/>
      <protection/>
    </xf>
    <xf numFmtId="0" fontId="11" fillId="0" borderId="0" xfId="77" applyFont="1">
      <alignment/>
      <protection/>
    </xf>
    <xf numFmtId="0" fontId="38" fillId="0" borderId="0" xfId="70" applyNumberFormat="1" applyFont="1" applyFill="1" applyBorder="1" applyAlignment="1" applyProtection="1">
      <alignment/>
      <protection locked="0"/>
    </xf>
    <xf numFmtId="0" fontId="7" fillId="0" borderId="0" xfId="70" applyNumberFormat="1" applyFont="1" applyFill="1" applyBorder="1" applyAlignment="1" applyProtection="1">
      <alignment/>
      <protection locked="0"/>
    </xf>
    <xf numFmtId="0" fontId="25" fillId="0" borderId="10" xfId="65" applyFont="1" applyBorder="1">
      <alignment/>
      <protection/>
    </xf>
    <xf numFmtId="0" fontId="24" fillId="0" borderId="10" xfId="65" applyFont="1" applyFill="1" applyBorder="1" applyAlignment="1">
      <alignment horizontal="center"/>
      <protection/>
    </xf>
    <xf numFmtId="0" fontId="35" fillId="0" borderId="10" xfId="65" applyFont="1" applyFill="1" applyBorder="1" applyAlignment="1">
      <alignment horizontal="center"/>
      <protection/>
    </xf>
    <xf numFmtId="4" fontId="39" fillId="0" borderId="10" xfId="70" applyNumberFormat="1" applyFont="1" applyFill="1" applyBorder="1" applyAlignment="1" applyProtection="1">
      <alignment horizontal="center" vertical="center"/>
      <protection locked="0"/>
    </xf>
    <xf numFmtId="4" fontId="39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70">
      <alignment/>
      <protection/>
    </xf>
    <xf numFmtId="4" fontId="34" fillId="38" borderId="10" xfId="78" applyNumberFormat="1" applyFont="1" applyFill="1" applyBorder="1">
      <alignment/>
      <protection/>
    </xf>
    <xf numFmtId="4" fontId="34" fillId="38" borderId="10" xfId="78" applyNumberFormat="1" applyFont="1" applyFill="1" applyBorder="1">
      <alignment/>
      <protection/>
    </xf>
    <xf numFmtId="4" fontId="34" fillId="0" borderId="0" xfId="78" applyNumberFormat="1" applyFont="1">
      <alignment/>
      <protection/>
    </xf>
    <xf numFmtId="4" fontId="34" fillId="0" borderId="10" xfId="78" applyNumberFormat="1" applyFont="1" applyBorder="1" applyAlignment="1">
      <alignment wrapText="1"/>
      <protection/>
    </xf>
    <xf numFmtId="4" fontId="34" fillId="0" borderId="10" xfId="78" applyNumberFormat="1" applyFont="1" applyBorder="1">
      <alignment/>
      <protection/>
    </xf>
    <xf numFmtId="4" fontId="34" fillId="39" borderId="10" xfId="78" applyNumberFormat="1" applyFont="1" applyFill="1" applyBorder="1">
      <alignment/>
      <protection/>
    </xf>
    <xf numFmtId="4" fontId="34" fillId="0" borderId="0" xfId="78" applyNumberFormat="1" applyFont="1">
      <alignment/>
      <protection/>
    </xf>
    <xf numFmtId="4" fontId="34" fillId="0" borderId="10" xfId="78" applyNumberFormat="1" applyFont="1" applyFill="1" applyBorder="1">
      <alignment/>
      <protection/>
    </xf>
    <xf numFmtId="4" fontId="10" fillId="0" borderId="10" xfId="78" applyNumberFormat="1" applyFont="1" applyFill="1" applyBorder="1">
      <alignment/>
      <protection/>
    </xf>
    <xf numFmtId="4" fontId="10" fillId="0" borderId="10" xfId="78" applyNumberFormat="1" applyFont="1" applyFill="1" applyBorder="1">
      <alignment/>
      <protection/>
    </xf>
    <xf numFmtId="4" fontId="10" fillId="0" borderId="10" xfId="78" applyNumberFormat="1" applyFont="1" applyBorder="1">
      <alignment/>
      <protection/>
    </xf>
    <xf numFmtId="4" fontId="10" fillId="0" borderId="0" xfId="78" applyNumberFormat="1">
      <alignment/>
      <protection/>
    </xf>
    <xf numFmtId="4" fontId="10" fillId="0" borderId="10" xfId="78" applyNumberFormat="1" applyFont="1" applyBorder="1" applyAlignment="1">
      <alignment wrapText="1"/>
      <protection/>
    </xf>
    <xf numFmtId="4" fontId="10" fillId="39" borderId="10" xfId="78" applyNumberFormat="1" applyFont="1" applyFill="1" applyBorder="1">
      <alignment/>
      <protection/>
    </xf>
    <xf numFmtId="4" fontId="10" fillId="38" borderId="10" xfId="78" applyNumberFormat="1" applyFont="1" applyFill="1" applyBorder="1">
      <alignment/>
      <protection/>
    </xf>
    <xf numFmtId="4" fontId="10" fillId="0" borderId="10" xfId="78" applyNumberFormat="1" applyBorder="1">
      <alignment/>
      <protection/>
    </xf>
    <xf numFmtId="4" fontId="10" fillId="0" borderId="10" xfId="78" applyNumberFormat="1" applyBorder="1" applyAlignment="1">
      <alignment wrapText="1"/>
      <protection/>
    </xf>
    <xf numFmtId="4" fontId="34" fillId="0" borderId="10" xfId="78" applyNumberFormat="1" applyFont="1" applyBorder="1">
      <alignment/>
      <protection/>
    </xf>
    <xf numFmtId="0" fontId="89" fillId="0" borderId="0" xfId="0" applyFont="1" applyAlignment="1">
      <alignment horizontal="center"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/>
      <protection/>
    </xf>
    <xf numFmtId="0" fontId="4" fillId="0" borderId="17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9" fillId="0" borderId="10" xfId="75" applyFont="1" applyFill="1" applyBorder="1" applyAlignment="1">
      <alignment wrapText="1"/>
      <protection/>
    </xf>
    <xf numFmtId="0" fontId="19" fillId="0" borderId="15" xfId="75" applyFont="1" applyFill="1" applyBorder="1" applyAlignment="1">
      <alignment vertical="center" wrapText="1"/>
      <protection/>
    </xf>
    <xf numFmtId="0" fontId="19" fillId="0" borderId="16" xfId="75" applyFont="1" applyFill="1" applyBorder="1" applyAlignment="1">
      <alignment vertical="center" wrapText="1"/>
      <protection/>
    </xf>
    <xf numFmtId="0" fontId="19" fillId="0" borderId="17" xfId="75" applyFont="1" applyFill="1" applyBorder="1" applyAlignment="1">
      <alignment vertical="center" wrapText="1"/>
      <protection/>
    </xf>
    <xf numFmtId="0" fontId="19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19" fillId="0" borderId="15" xfId="75" applyFont="1" applyFill="1" applyBorder="1" applyAlignment="1">
      <alignment vertical="center"/>
      <protection/>
    </xf>
    <xf numFmtId="0" fontId="19" fillId="0" borderId="16" xfId="75" applyFont="1" applyFill="1" applyBorder="1" applyAlignment="1">
      <alignment vertical="center"/>
      <protection/>
    </xf>
    <xf numFmtId="0" fontId="19" fillId="0" borderId="17" xfId="75" applyFont="1" applyFill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4" fillId="0" borderId="12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3" fontId="4" fillId="33" borderId="12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6" xfId="75" applyNumberFormat="1" applyFont="1" applyFill="1" applyBorder="1" applyAlignment="1">
      <alignment horizontal="center" vertical="center" wrapText="1"/>
      <protection/>
    </xf>
    <xf numFmtId="3" fontId="4" fillId="33" borderId="17" xfId="75" applyNumberFormat="1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4" fillId="0" borderId="0" xfId="62" applyFont="1" applyAlignment="1">
      <alignment horizontal="center"/>
      <protection/>
    </xf>
    <xf numFmtId="4" fontId="30" fillId="0" borderId="12" xfId="70" applyNumberFormat="1" applyFont="1" applyBorder="1" applyAlignment="1" applyProtection="1">
      <alignment horizontal="center" vertical="center"/>
      <protection locked="0"/>
    </xf>
    <xf numFmtId="4" fontId="30" fillId="0" borderId="14" xfId="70" applyNumberFormat="1" applyFont="1" applyBorder="1" applyAlignment="1" applyProtection="1">
      <alignment horizontal="center" vertical="center"/>
      <protection locked="0"/>
    </xf>
    <xf numFmtId="4" fontId="30" fillId="0" borderId="15" xfId="70" applyNumberFormat="1" applyFont="1" applyBorder="1" applyAlignment="1" applyProtection="1">
      <alignment horizontal="center" vertical="center"/>
      <protection locked="0"/>
    </xf>
    <xf numFmtId="4" fontId="30" fillId="0" borderId="16" xfId="70" applyNumberFormat="1" applyFont="1" applyBorder="1" applyAlignment="1" applyProtection="1">
      <alignment horizontal="center" vertical="center"/>
      <protection locked="0"/>
    </xf>
    <xf numFmtId="4" fontId="30" fillId="0" borderId="17" xfId="70" applyNumberFormat="1" applyFont="1" applyBorder="1" applyAlignment="1" applyProtection="1">
      <alignment horizontal="center" vertical="center"/>
      <protection locked="0"/>
    </xf>
    <xf numFmtId="4" fontId="30" fillId="0" borderId="15" xfId="70" applyNumberFormat="1" applyFont="1" applyBorder="1" applyAlignment="1" applyProtection="1">
      <alignment horizontal="center" wrapText="1"/>
      <protection locked="0"/>
    </xf>
    <xf numFmtId="4" fontId="30" fillId="0" borderId="16" xfId="70" applyNumberFormat="1" applyFont="1" applyBorder="1" applyAlignment="1" applyProtection="1">
      <alignment horizontal="center" wrapText="1"/>
      <protection locked="0"/>
    </xf>
    <xf numFmtId="4" fontId="30" fillId="0" borderId="17" xfId="70" applyNumberFormat="1" applyFont="1" applyBorder="1" applyAlignment="1" applyProtection="1">
      <alignment horizontal="center" wrapText="1"/>
      <protection locked="0"/>
    </xf>
    <xf numFmtId="4" fontId="30" fillId="0" borderId="15" xfId="70" applyNumberFormat="1" applyFont="1" applyBorder="1" applyAlignment="1" applyProtection="1">
      <alignment horizontal="center"/>
      <protection locked="0"/>
    </xf>
    <xf numFmtId="4" fontId="30" fillId="0" borderId="16" xfId="70" applyNumberFormat="1" applyFont="1" applyBorder="1" applyAlignment="1" applyProtection="1">
      <alignment horizontal="center"/>
      <protection locked="0"/>
    </xf>
    <xf numFmtId="4" fontId="30" fillId="0" borderId="17" xfId="70" applyNumberFormat="1" applyFont="1" applyBorder="1" applyAlignment="1" applyProtection="1">
      <alignment horizontal="center"/>
      <protection locked="0"/>
    </xf>
    <xf numFmtId="0" fontId="24" fillId="0" borderId="0" xfId="60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4" fillId="0" borderId="0" xfId="65" applyFont="1" applyBorder="1" applyAlignment="1">
      <alignment horizontal="center"/>
      <protection/>
    </xf>
    <xf numFmtId="0" fontId="5" fillId="0" borderId="0" xfId="74" applyFont="1" applyFill="1" applyAlignment="1">
      <alignment horizontal="center" vertical="center" wrapText="1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3" fontId="90" fillId="0" borderId="11" xfId="66" applyNumberFormat="1" applyFont="1" applyBorder="1" applyAlignment="1">
      <alignment horizontal="justify" vertical="center" wrapText="1"/>
      <protection/>
    </xf>
    <xf numFmtId="3" fontId="90" fillId="0" borderId="0" xfId="66" applyNumberFormat="1" applyFont="1" applyBorder="1" applyAlignment="1">
      <alignment horizontal="justify" vertical="center" wrapText="1"/>
      <protection/>
    </xf>
    <xf numFmtId="3" fontId="97" fillId="0" borderId="0" xfId="66" applyNumberFormat="1" applyFont="1" applyBorder="1" applyAlignment="1">
      <alignment vertical="center" wrapText="1"/>
      <protection/>
    </xf>
  </cellXfs>
  <cellStyles count="7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2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100000 ft feletti gép Bháza" xfId="69"/>
    <cellStyle name="Normál_baglad" xfId="70"/>
    <cellStyle name="Normál_Baglad 2007. költségvetés 2" xfId="71"/>
    <cellStyle name="Normál_belsősárd tárgyi eszközök" xfId="72"/>
    <cellStyle name="Normál_gosztola" xfId="73"/>
    <cellStyle name="Normál_ktgv2004" xfId="74"/>
    <cellStyle name="Normál_Munka1" xfId="75"/>
    <cellStyle name="Normál_resznek" xfId="76"/>
    <cellStyle name="Normál_Zszfa 2004 2" xfId="77"/>
    <cellStyle name="Normál_zszombatfa" xfId="78"/>
    <cellStyle name="Összesen" xfId="79"/>
    <cellStyle name="Currency" xfId="80"/>
    <cellStyle name="Currency [0]" xfId="81"/>
    <cellStyle name="Rossz" xfId="82"/>
    <cellStyle name="Semleges" xfId="83"/>
    <cellStyle name="Számítás" xfId="84"/>
    <cellStyle name="Percent" xfId="85"/>
    <cellStyle name="Százalék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I13">
      <selection activeCell="Z32" sqref="Z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7" s="2" customFormat="1" ht="15.75">
      <c r="A1" s="242" t="s">
        <v>532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2:25" s="2" customFormat="1" ht="15" customHeight="1">
      <c r="B2" s="111"/>
      <c r="C2" s="111"/>
      <c r="D2" s="111"/>
      <c r="E2" s="11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554</v>
      </c>
      <c r="Q3" s="1" t="s">
        <v>555</v>
      </c>
      <c r="R3" s="1" t="s">
        <v>556</v>
      </c>
      <c r="S3" s="1" t="s">
        <v>557</v>
      </c>
      <c r="T3" s="1" t="s">
        <v>570</v>
      </c>
      <c r="U3" s="1" t="s">
        <v>571</v>
      </c>
      <c r="V3" s="1" t="s">
        <v>572</v>
      </c>
      <c r="W3" s="1" t="s">
        <v>573</v>
      </c>
      <c r="X3" s="1" t="s">
        <v>574</v>
      </c>
      <c r="Y3" s="1" t="s">
        <v>575</v>
      </c>
      <c r="Z3" s="1" t="s">
        <v>576</v>
      </c>
      <c r="AA3" s="1" t="s">
        <v>577</v>
      </c>
    </row>
    <row r="4" spans="1:27" s="11" customFormat="1" ht="15.75">
      <c r="A4" s="1">
        <v>1</v>
      </c>
      <c r="B4" s="246" t="s">
        <v>9</v>
      </c>
      <c r="C4" s="243" t="s">
        <v>374</v>
      </c>
      <c r="D4" s="244"/>
      <c r="E4" s="245"/>
      <c r="F4" s="243" t="s">
        <v>110</v>
      </c>
      <c r="G4" s="244"/>
      <c r="H4" s="245"/>
      <c r="I4" s="243" t="s">
        <v>111</v>
      </c>
      <c r="J4" s="244"/>
      <c r="K4" s="245"/>
      <c r="L4" s="243" t="s">
        <v>5</v>
      </c>
      <c r="M4" s="244"/>
      <c r="N4" s="245"/>
      <c r="O4" s="246" t="s">
        <v>9</v>
      </c>
      <c r="P4" s="243" t="s">
        <v>374</v>
      </c>
      <c r="Q4" s="244"/>
      <c r="R4" s="245"/>
      <c r="S4" s="243" t="s">
        <v>110</v>
      </c>
      <c r="T4" s="244"/>
      <c r="U4" s="245"/>
      <c r="V4" s="243" t="s">
        <v>111</v>
      </c>
      <c r="W4" s="244"/>
      <c r="X4" s="245"/>
      <c r="Y4" s="246" t="s">
        <v>5</v>
      </c>
      <c r="Z4" s="246"/>
      <c r="AA4" s="246"/>
    </row>
    <row r="5" spans="1:27" s="11" customFormat="1" ht="15.75">
      <c r="A5" s="1">
        <v>2</v>
      </c>
      <c r="B5" s="246"/>
      <c r="C5" s="82" t="s">
        <v>4</v>
      </c>
      <c r="D5" s="38" t="s">
        <v>580</v>
      </c>
      <c r="E5" s="38" t="s">
        <v>581</v>
      </c>
      <c r="F5" s="82" t="s">
        <v>4</v>
      </c>
      <c r="G5" s="38" t="s">
        <v>580</v>
      </c>
      <c r="H5" s="38" t="s">
        <v>581</v>
      </c>
      <c r="I5" s="82" t="s">
        <v>4</v>
      </c>
      <c r="J5" s="38" t="s">
        <v>580</v>
      </c>
      <c r="K5" s="38" t="s">
        <v>581</v>
      </c>
      <c r="L5" s="82" t="s">
        <v>4</v>
      </c>
      <c r="M5" s="38" t="s">
        <v>580</v>
      </c>
      <c r="N5" s="38" t="s">
        <v>581</v>
      </c>
      <c r="O5" s="246"/>
      <c r="P5" s="82" t="s">
        <v>4</v>
      </c>
      <c r="Q5" s="38" t="s">
        <v>580</v>
      </c>
      <c r="R5" s="38" t="s">
        <v>581</v>
      </c>
      <c r="S5" s="82" t="s">
        <v>4</v>
      </c>
      <c r="T5" s="38" t="s">
        <v>580</v>
      </c>
      <c r="U5" s="38" t="s">
        <v>581</v>
      </c>
      <c r="V5" s="82" t="s">
        <v>4</v>
      </c>
      <c r="W5" s="38" t="s">
        <v>580</v>
      </c>
      <c r="X5" s="38" t="s">
        <v>581</v>
      </c>
      <c r="Y5" s="82" t="s">
        <v>4</v>
      </c>
      <c r="Z5" s="38" t="s">
        <v>580</v>
      </c>
      <c r="AA5" s="38" t="s">
        <v>581</v>
      </c>
    </row>
    <row r="6" spans="1:27" s="89" customFormat="1" ht="16.5">
      <c r="A6" s="1">
        <v>3</v>
      </c>
      <c r="B6" s="250" t="s">
        <v>44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  <c r="O6" s="253" t="s">
        <v>122</v>
      </c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7" s="11" customFormat="1" ht="47.25">
      <c r="A7" s="1">
        <v>4</v>
      </c>
      <c r="B7" s="84" t="s">
        <v>278</v>
      </c>
      <c r="C7" s="5">
        <f>Bevételek!C91</f>
        <v>0</v>
      </c>
      <c r="D7" s="5">
        <f>Bevételek!D91</f>
        <v>0</v>
      </c>
      <c r="E7" s="5">
        <f>Bevételek!E91</f>
        <v>0</v>
      </c>
      <c r="F7" s="5">
        <f>Bevételek!C92</f>
        <v>13744899</v>
      </c>
      <c r="G7" s="5">
        <f>Bevételek!D92</f>
        <v>14526439</v>
      </c>
      <c r="H7" s="5">
        <f>Bevételek!E92</f>
        <v>14526439</v>
      </c>
      <c r="I7" s="5">
        <f>Bevételek!C93</f>
        <v>0</v>
      </c>
      <c r="J7" s="5">
        <f>Bevételek!D93</f>
        <v>0</v>
      </c>
      <c r="K7" s="5">
        <f>Bevételek!E93</f>
        <v>0</v>
      </c>
      <c r="L7" s="5">
        <f aca="true" t="shared" si="0" ref="L7:N10">C7+F7+I7</f>
        <v>13744899</v>
      </c>
      <c r="M7" s="5">
        <f t="shared" si="0"/>
        <v>14526439</v>
      </c>
      <c r="N7" s="5">
        <f t="shared" si="0"/>
        <v>14526439</v>
      </c>
      <c r="O7" s="86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5306000</v>
      </c>
      <c r="T7" s="5">
        <f>Kiadás!D9</f>
        <v>5106000</v>
      </c>
      <c r="U7" s="5">
        <f>Kiadás!E9</f>
        <v>4093647</v>
      </c>
      <c r="V7" s="5">
        <f>Kiadás!C10</f>
        <v>374000</v>
      </c>
      <c r="W7" s="5">
        <f>Kiadás!D10</f>
        <v>374000</v>
      </c>
      <c r="X7" s="5">
        <f>Kiadás!E10</f>
        <v>324000</v>
      </c>
      <c r="Y7" s="5">
        <f aca="true" t="shared" si="1" ref="Y7:AA11">P7+S7+V7</f>
        <v>5680000</v>
      </c>
      <c r="Z7" s="5">
        <f t="shared" si="1"/>
        <v>5480000</v>
      </c>
      <c r="AA7" s="5">
        <f t="shared" si="1"/>
        <v>4417647</v>
      </c>
    </row>
    <row r="8" spans="1:27" s="11" customFormat="1" ht="45">
      <c r="A8" s="1">
        <v>5</v>
      </c>
      <c r="B8" s="84" t="s">
        <v>300</v>
      </c>
      <c r="C8" s="5">
        <f>Bevételek!C154</f>
        <v>0</v>
      </c>
      <c r="D8" s="5">
        <f>Bevételek!D154</f>
        <v>0</v>
      </c>
      <c r="E8" s="5">
        <f>Bevételek!E154</f>
        <v>0</v>
      </c>
      <c r="F8" s="5">
        <f>Bevételek!C155</f>
        <v>206000</v>
      </c>
      <c r="G8" s="5">
        <f>Bevételek!D155</f>
        <v>206000</v>
      </c>
      <c r="H8" s="5">
        <f>Bevételek!E155</f>
        <v>115078</v>
      </c>
      <c r="I8" s="5">
        <f>Bevételek!C156</f>
        <v>1157000</v>
      </c>
      <c r="J8" s="5">
        <f>Bevételek!D156</f>
        <v>1112000</v>
      </c>
      <c r="K8" s="5">
        <f>Bevételek!E156</f>
        <v>337749</v>
      </c>
      <c r="L8" s="5">
        <f t="shared" si="0"/>
        <v>1363000</v>
      </c>
      <c r="M8" s="5">
        <f t="shared" si="0"/>
        <v>1318000</v>
      </c>
      <c r="N8" s="5">
        <f t="shared" si="0"/>
        <v>452827</v>
      </c>
      <c r="O8" s="86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947900</v>
      </c>
      <c r="T8" s="5">
        <f>Kiadás!D13</f>
        <v>947900</v>
      </c>
      <c r="U8" s="5">
        <f>Kiadás!E13</f>
        <v>751110</v>
      </c>
      <c r="V8" s="5">
        <f>Kiadás!C14</f>
        <v>89000</v>
      </c>
      <c r="W8" s="5">
        <f>Kiadás!D14</f>
        <v>89000</v>
      </c>
      <c r="X8" s="5">
        <f>Kiadás!E14</f>
        <v>57475</v>
      </c>
      <c r="Y8" s="5">
        <f t="shared" si="1"/>
        <v>1036900</v>
      </c>
      <c r="Z8" s="5">
        <f t="shared" si="1"/>
        <v>1036900</v>
      </c>
      <c r="AA8" s="5">
        <f t="shared" si="1"/>
        <v>808585</v>
      </c>
    </row>
    <row r="9" spans="1:27" s="11" customFormat="1" ht="15.75">
      <c r="A9" s="1">
        <v>6</v>
      </c>
      <c r="B9" s="84" t="s">
        <v>44</v>
      </c>
      <c r="C9" s="5">
        <f>Bevételek!C211</f>
        <v>0</v>
      </c>
      <c r="D9" s="5">
        <f>Bevételek!D211</f>
        <v>0</v>
      </c>
      <c r="E9" s="5">
        <f>Bevételek!E211</f>
        <v>0</v>
      </c>
      <c r="F9" s="5">
        <f>Bevételek!C212</f>
        <v>407310</v>
      </c>
      <c r="G9" s="5">
        <f>Bevételek!D212</f>
        <v>558092</v>
      </c>
      <c r="H9" s="5">
        <f>Bevételek!E212</f>
        <v>506854</v>
      </c>
      <c r="I9" s="5">
        <f>Bevételek!C213</f>
        <v>0</v>
      </c>
      <c r="J9" s="5">
        <f>Bevételek!D213</f>
        <v>0</v>
      </c>
      <c r="K9" s="5">
        <f>Bevételek!E213</f>
        <v>0</v>
      </c>
      <c r="L9" s="5">
        <f t="shared" si="0"/>
        <v>407310</v>
      </c>
      <c r="M9" s="5">
        <f t="shared" si="0"/>
        <v>558092</v>
      </c>
      <c r="N9" s="5">
        <f t="shared" si="0"/>
        <v>506854</v>
      </c>
      <c r="O9" s="86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6280030</v>
      </c>
      <c r="T9" s="5">
        <f>Kiadás!D17</f>
        <v>7563184</v>
      </c>
      <c r="U9" s="5">
        <f>Kiadás!E17</f>
        <v>3971200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6280030</v>
      </c>
      <c r="Z9" s="5">
        <f t="shared" si="1"/>
        <v>7563184</v>
      </c>
      <c r="AA9" s="5">
        <f t="shared" si="1"/>
        <v>3971200</v>
      </c>
    </row>
    <row r="10" spans="1:27" s="11" customFormat="1" ht="15.75">
      <c r="A10" s="1">
        <v>7</v>
      </c>
      <c r="B10" s="254" t="s">
        <v>356</v>
      </c>
      <c r="C10" s="247">
        <f>Bevételek!C244</f>
        <v>0</v>
      </c>
      <c r="D10" s="247">
        <f>Bevételek!D244</f>
        <v>0</v>
      </c>
      <c r="E10" s="247">
        <f>Bevételek!E244</f>
        <v>0</v>
      </c>
      <c r="F10" s="247">
        <f>Bevételek!C245</f>
        <v>0</v>
      </c>
      <c r="G10" s="247">
        <f>Bevételek!D245</f>
        <v>60300</v>
      </c>
      <c r="H10" s="247">
        <f>Bevételek!E245</f>
        <v>60300</v>
      </c>
      <c r="I10" s="247">
        <f>Bevételek!C246</f>
        <v>0</v>
      </c>
      <c r="J10" s="247">
        <f>Bevételek!D246</f>
        <v>0</v>
      </c>
      <c r="K10" s="247">
        <f>Bevételek!E246</f>
        <v>0</v>
      </c>
      <c r="L10" s="247">
        <f t="shared" si="0"/>
        <v>0</v>
      </c>
      <c r="M10" s="247">
        <f t="shared" si="0"/>
        <v>60300</v>
      </c>
      <c r="N10" s="247">
        <f t="shared" si="0"/>
        <v>60300</v>
      </c>
      <c r="O10" s="86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967900</v>
      </c>
      <c r="T10" s="5">
        <f>Kiadás!D62</f>
        <v>1041900</v>
      </c>
      <c r="U10" s="5">
        <f>Kiadás!E62</f>
        <v>565100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967900</v>
      </c>
      <c r="Z10" s="5">
        <f t="shared" si="1"/>
        <v>1041900</v>
      </c>
      <c r="AA10" s="5">
        <f t="shared" si="1"/>
        <v>565100</v>
      </c>
    </row>
    <row r="11" spans="1:27" s="11" customFormat="1" ht="30">
      <c r="A11" s="1">
        <v>8</v>
      </c>
      <c r="B11" s="254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86" t="s">
        <v>83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1307518</v>
      </c>
      <c r="T11" s="5">
        <f>Kiadás!D127</f>
        <v>1647669</v>
      </c>
      <c r="U11" s="5">
        <f>Kiadás!E127</f>
        <v>1498869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1307518</v>
      </c>
      <c r="Z11" s="5">
        <f t="shared" si="1"/>
        <v>1647669</v>
      </c>
      <c r="AA11" s="5">
        <f t="shared" si="1"/>
        <v>1498869</v>
      </c>
    </row>
    <row r="12" spans="1:27" s="11" customFormat="1" ht="15.75">
      <c r="A12" s="1">
        <v>9</v>
      </c>
      <c r="B12" s="85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14358209</v>
      </c>
      <c r="G12" s="13">
        <f t="shared" si="2"/>
        <v>15350831</v>
      </c>
      <c r="H12" s="13">
        <f t="shared" si="2"/>
        <v>15208671</v>
      </c>
      <c r="I12" s="13">
        <f t="shared" si="2"/>
        <v>1157000</v>
      </c>
      <c r="J12" s="13">
        <f t="shared" si="2"/>
        <v>1112000</v>
      </c>
      <c r="K12" s="13">
        <f t="shared" si="2"/>
        <v>337749</v>
      </c>
      <c r="L12" s="13">
        <f t="shared" si="2"/>
        <v>15515209</v>
      </c>
      <c r="M12" s="13">
        <f t="shared" si="2"/>
        <v>16462831</v>
      </c>
      <c r="N12" s="13">
        <f t="shared" si="2"/>
        <v>15546420</v>
      </c>
      <c r="O12" s="85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14809348</v>
      </c>
      <c r="T12" s="13">
        <f t="shared" si="3"/>
        <v>16306653</v>
      </c>
      <c r="U12" s="13">
        <f t="shared" si="3"/>
        <v>10879926</v>
      </c>
      <c r="V12" s="13">
        <f t="shared" si="3"/>
        <v>463000</v>
      </c>
      <c r="W12" s="13">
        <f t="shared" si="3"/>
        <v>463000</v>
      </c>
      <c r="X12" s="13">
        <f t="shared" si="3"/>
        <v>381475</v>
      </c>
      <c r="Y12" s="13">
        <f t="shared" si="3"/>
        <v>15272348</v>
      </c>
      <c r="Z12" s="13">
        <f t="shared" si="3"/>
        <v>16769653</v>
      </c>
      <c r="AA12" s="13">
        <f t="shared" si="3"/>
        <v>11261401</v>
      </c>
    </row>
    <row r="13" spans="1:27" s="11" customFormat="1" ht="15.75">
      <c r="A13" s="1">
        <v>10</v>
      </c>
      <c r="B13" s="87" t="s">
        <v>127</v>
      </c>
      <c r="C13" s="88">
        <f aca="true" t="shared" si="4" ref="C13:N13">C12-P12</f>
        <v>0</v>
      </c>
      <c r="D13" s="88">
        <f t="shared" si="4"/>
        <v>0</v>
      </c>
      <c r="E13" s="88">
        <f t="shared" si="4"/>
        <v>0</v>
      </c>
      <c r="F13" s="88">
        <f t="shared" si="4"/>
        <v>-451139</v>
      </c>
      <c r="G13" s="88">
        <f t="shared" si="4"/>
        <v>-955822</v>
      </c>
      <c r="H13" s="88">
        <f t="shared" si="4"/>
        <v>4328745</v>
      </c>
      <c r="I13" s="88">
        <f t="shared" si="4"/>
        <v>694000</v>
      </c>
      <c r="J13" s="88">
        <f t="shared" si="4"/>
        <v>649000</v>
      </c>
      <c r="K13" s="88">
        <f t="shared" si="4"/>
        <v>-43726</v>
      </c>
      <c r="L13" s="88">
        <f t="shared" si="4"/>
        <v>242861</v>
      </c>
      <c r="M13" s="88">
        <f t="shared" si="4"/>
        <v>-306822</v>
      </c>
      <c r="N13" s="88">
        <f t="shared" si="4"/>
        <v>4285019</v>
      </c>
      <c r="O13" s="249" t="s">
        <v>113</v>
      </c>
      <c r="P13" s="248">
        <f>Kiadás!C156</f>
        <v>0</v>
      </c>
      <c r="Q13" s="248">
        <f>Kiadás!D156</f>
        <v>0</v>
      </c>
      <c r="R13" s="248">
        <f>Kiadás!E156</f>
        <v>0</v>
      </c>
      <c r="S13" s="248">
        <f>Kiadás!C157</f>
        <v>548129</v>
      </c>
      <c r="T13" s="248">
        <f>Kiadás!D157</f>
        <v>1129749</v>
      </c>
      <c r="U13" s="248">
        <f>Kiadás!E157</f>
        <v>548129</v>
      </c>
      <c r="V13" s="248">
        <f>Kiadás!C158</f>
        <v>0</v>
      </c>
      <c r="W13" s="248">
        <f>Kiadás!D158</f>
        <v>0</v>
      </c>
      <c r="X13" s="248">
        <f>Kiadás!E158</f>
        <v>0</v>
      </c>
      <c r="Y13" s="248">
        <f>P13+S13+V13</f>
        <v>548129</v>
      </c>
      <c r="Z13" s="248">
        <f>Q13+T13+W13</f>
        <v>1129749</v>
      </c>
      <c r="AA13" s="248">
        <f>R13+U13+X13</f>
        <v>548129</v>
      </c>
    </row>
    <row r="14" spans="1:27" s="11" customFormat="1" ht="15.75">
      <c r="A14" s="1">
        <v>11</v>
      </c>
      <c r="B14" s="87" t="s">
        <v>118</v>
      </c>
      <c r="C14" s="5">
        <f>Bevételek!C265</f>
        <v>0</v>
      </c>
      <c r="D14" s="5">
        <f>Bevételek!D265</f>
        <v>0</v>
      </c>
      <c r="E14" s="5">
        <f>Bevételek!E265</f>
        <v>0</v>
      </c>
      <c r="F14" s="5">
        <f>Bevételek!C266</f>
        <v>9755879</v>
      </c>
      <c r="G14" s="5">
        <f>Bevételek!D266</f>
        <v>9755879</v>
      </c>
      <c r="H14" s="5">
        <f>Bevételek!E266</f>
        <v>9755879</v>
      </c>
      <c r="I14" s="5">
        <f>Bevételek!C267</f>
        <v>0</v>
      </c>
      <c r="J14" s="5">
        <f>Bevételek!D267</f>
        <v>0</v>
      </c>
      <c r="K14" s="5">
        <f>Bevételek!E267</f>
        <v>0</v>
      </c>
      <c r="L14" s="5">
        <f aca="true" t="shared" si="5" ref="L14:N15">C14+F14+I14</f>
        <v>9755879</v>
      </c>
      <c r="M14" s="5">
        <f t="shared" si="5"/>
        <v>9755879</v>
      </c>
      <c r="N14" s="5">
        <f t="shared" si="5"/>
        <v>9755879</v>
      </c>
      <c r="O14" s="249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</row>
    <row r="15" spans="1:27" s="11" customFormat="1" ht="15.75">
      <c r="A15" s="1">
        <v>12</v>
      </c>
      <c r="B15" s="87" t="s">
        <v>119</v>
      </c>
      <c r="C15" s="5">
        <f>Bevételek!C286</f>
        <v>0</v>
      </c>
      <c r="D15" s="5">
        <f>Bevételek!D286</f>
        <v>0</v>
      </c>
      <c r="E15" s="5">
        <f>Bevételek!E286</f>
        <v>0</v>
      </c>
      <c r="F15" s="5">
        <f>Bevételek!C287</f>
        <v>0</v>
      </c>
      <c r="G15" s="5">
        <f>Bevételek!D287</f>
        <v>581620</v>
      </c>
      <c r="H15" s="5">
        <f>Bevételek!E287</f>
        <v>581620</v>
      </c>
      <c r="I15" s="5">
        <f>Bevételek!C288</f>
        <v>0</v>
      </c>
      <c r="J15" s="5">
        <f>Bevételek!D288</f>
        <v>0</v>
      </c>
      <c r="K15" s="5">
        <f>Bevételek!E288</f>
        <v>0</v>
      </c>
      <c r="L15" s="5">
        <f t="shared" si="5"/>
        <v>0</v>
      </c>
      <c r="M15" s="5">
        <f t="shared" si="5"/>
        <v>581620</v>
      </c>
      <c r="N15" s="5">
        <f t="shared" si="5"/>
        <v>581620</v>
      </c>
      <c r="O15" s="249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</row>
    <row r="16" spans="1:27" s="11" customFormat="1" ht="31.5">
      <c r="A16" s="1">
        <v>13</v>
      </c>
      <c r="B16" s="85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24114088</v>
      </c>
      <c r="G16" s="14">
        <f t="shared" si="6"/>
        <v>25688330</v>
      </c>
      <c r="H16" s="14">
        <f t="shared" si="6"/>
        <v>25546170</v>
      </c>
      <c r="I16" s="14">
        <f t="shared" si="6"/>
        <v>1157000</v>
      </c>
      <c r="J16" s="14">
        <f t="shared" si="6"/>
        <v>1112000</v>
      </c>
      <c r="K16" s="14">
        <f t="shared" si="6"/>
        <v>337749</v>
      </c>
      <c r="L16" s="14">
        <f t="shared" si="6"/>
        <v>25271088</v>
      </c>
      <c r="M16" s="14">
        <f t="shared" si="6"/>
        <v>26800330</v>
      </c>
      <c r="N16" s="14">
        <f t="shared" si="6"/>
        <v>25883919</v>
      </c>
      <c r="O16" s="85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15357477</v>
      </c>
      <c r="T16" s="14">
        <f t="shared" si="7"/>
        <v>17436402</v>
      </c>
      <c r="U16" s="14">
        <f t="shared" si="7"/>
        <v>11428055</v>
      </c>
      <c r="V16" s="14">
        <f t="shared" si="7"/>
        <v>463000</v>
      </c>
      <c r="W16" s="14">
        <f t="shared" si="7"/>
        <v>463000</v>
      </c>
      <c r="X16" s="14">
        <f t="shared" si="7"/>
        <v>381475</v>
      </c>
      <c r="Y16" s="14">
        <f t="shared" si="7"/>
        <v>15820477</v>
      </c>
      <c r="Z16" s="14">
        <f t="shared" si="7"/>
        <v>17899402</v>
      </c>
      <c r="AA16" s="14">
        <f t="shared" si="7"/>
        <v>11809530</v>
      </c>
    </row>
    <row r="17" spans="1:27" s="89" customFormat="1" ht="16.5">
      <c r="A17" s="1">
        <v>14</v>
      </c>
      <c r="B17" s="255" t="s">
        <v>121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253" t="s">
        <v>100</v>
      </c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</row>
    <row r="18" spans="1:27" s="11" customFormat="1" ht="47.25">
      <c r="A18" s="1">
        <v>15</v>
      </c>
      <c r="B18" s="84" t="s">
        <v>287</v>
      </c>
      <c r="C18" s="5">
        <f>Bevételek!C125</f>
        <v>0</v>
      </c>
      <c r="D18" s="5">
        <f>Bevételek!D125</f>
        <v>0</v>
      </c>
      <c r="E18" s="5">
        <f>Bevételek!E125</f>
        <v>0</v>
      </c>
      <c r="F18" s="5">
        <f>Bevételek!C126</f>
        <v>0</v>
      </c>
      <c r="G18" s="5">
        <f>Bevételek!D126</f>
        <v>4114800</v>
      </c>
      <c r="H18" s="5">
        <f>Bevételek!E126</f>
        <v>0</v>
      </c>
      <c r="I18" s="5">
        <f>Bevételek!C127</f>
        <v>0</v>
      </c>
      <c r="J18" s="5">
        <f>Bevételek!D127</f>
        <v>0</v>
      </c>
      <c r="K18" s="5">
        <f>Bevételek!E127</f>
        <v>0</v>
      </c>
      <c r="L18" s="5">
        <f aca="true" t="shared" si="8" ref="L18:N20">C18+F18+I18</f>
        <v>0</v>
      </c>
      <c r="M18" s="5">
        <f t="shared" si="8"/>
        <v>4114800</v>
      </c>
      <c r="N18" s="5">
        <f t="shared" si="8"/>
        <v>0</v>
      </c>
      <c r="O18" s="84" t="s">
        <v>98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0</v>
      </c>
      <c r="T18" s="5">
        <f>Kiadás!D132</f>
        <v>11160444</v>
      </c>
      <c r="U18" s="5">
        <f>Kiadás!E132</f>
        <v>11092968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0</v>
      </c>
      <c r="Z18" s="5">
        <f t="shared" si="9"/>
        <v>11160444</v>
      </c>
      <c r="AA18" s="5">
        <f t="shared" si="9"/>
        <v>11092968</v>
      </c>
    </row>
    <row r="19" spans="1:27" s="11" customFormat="1" ht="15.75">
      <c r="A19" s="1">
        <v>16</v>
      </c>
      <c r="B19" s="84" t="s">
        <v>121</v>
      </c>
      <c r="C19" s="5">
        <f>Bevételek!C230</f>
        <v>0</v>
      </c>
      <c r="D19" s="5">
        <f>Bevételek!D230</f>
        <v>0</v>
      </c>
      <c r="E19" s="5">
        <f>Bevételek!E230</f>
        <v>0</v>
      </c>
      <c r="F19" s="5">
        <f>Bevételek!C231</f>
        <v>0</v>
      </c>
      <c r="G19" s="5">
        <f>Bevételek!D231</f>
        <v>121200</v>
      </c>
      <c r="H19" s="5">
        <f>Bevételek!E231</f>
        <v>121200</v>
      </c>
      <c r="I19" s="5">
        <f>Bevételek!C232</f>
        <v>0</v>
      </c>
      <c r="J19" s="5">
        <f>Bevételek!D232</f>
        <v>0</v>
      </c>
      <c r="K19" s="5">
        <f>Bevételek!E232</f>
        <v>0</v>
      </c>
      <c r="L19" s="5">
        <f t="shared" si="8"/>
        <v>0</v>
      </c>
      <c r="M19" s="5">
        <f t="shared" si="8"/>
        <v>121200</v>
      </c>
      <c r="N19" s="5">
        <f t="shared" si="8"/>
        <v>121200</v>
      </c>
      <c r="O19" s="84" t="s">
        <v>45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8406309</v>
      </c>
      <c r="T19" s="5">
        <f>Kiadás!D136</f>
        <v>1321459</v>
      </c>
      <c r="U19" s="5">
        <f>Kiadás!E136</f>
        <v>1321248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8406309</v>
      </c>
      <c r="Z19" s="5">
        <f t="shared" si="9"/>
        <v>1321459</v>
      </c>
      <c r="AA19" s="5">
        <f t="shared" si="9"/>
        <v>1321248</v>
      </c>
    </row>
    <row r="20" spans="1:27" s="11" customFormat="1" ht="31.5">
      <c r="A20" s="1">
        <v>17</v>
      </c>
      <c r="B20" s="84" t="s">
        <v>357</v>
      </c>
      <c r="C20" s="5">
        <f>Bevételek!C257</f>
        <v>0</v>
      </c>
      <c r="D20" s="5">
        <f>Bevételek!D257</f>
        <v>0</v>
      </c>
      <c r="E20" s="5">
        <f>Bevételek!E257</f>
        <v>0</v>
      </c>
      <c r="F20" s="5">
        <f>Bevételek!C258</f>
        <v>0</v>
      </c>
      <c r="G20" s="5">
        <f>Bevételek!D258</f>
        <v>0</v>
      </c>
      <c r="H20" s="5">
        <f>Bevételek!E258</f>
        <v>0</v>
      </c>
      <c r="I20" s="5">
        <f>Bevételek!C259</f>
        <v>0</v>
      </c>
      <c r="J20" s="5">
        <f>Bevételek!D259</f>
        <v>0</v>
      </c>
      <c r="K20" s="5">
        <f>Bevételek!E259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4" t="s">
        <v>195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1044302</v>
      </c>
      <c r="T20" s="5">
        <f>Kiadás!D140</f>
        <v>655025</v>
      </c>
      <c r="U20" s="5">
        <f>Kiadás!E140</f>
        <v>19657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1044302</v>
      </c>
      <c r="Z20" s="5">
        <f t="shared" si="9"/>
        <v>655025</v>
      </c>
      <c r="AA20" s="5">
        <f t="shared" si="9"/>
        <v>19657</v>
      </c>
    </row>
    <row r="21" spans="1:27" s="11" customFormat="1" ht="15.75">
      <c r="A21" s="1">
        <v>18</v>
      </c>
      <c r="B21" s="85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4236000</v>
      </c>
      <c r="H21" s="13">
        <f t="shared" si="10"/>
        <v>121200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4236000</v>
      </c>
      <c r="N21" s="13">
        <f t="shared" si="10"/>
        <v>121200</v>
      </c>
      <c r="O21" s="85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9450611</v>
      </c>
      <c r="T21" s="13">
        <f t="shared" si="11"/>
        <v>13136928</v>
      </c>
      <c r="U21" s="13">
        <f t="shared" si="11"/>
        <v>12433873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9450611</v>
      </c>
      <c r="Z21" s="13">
        <f t="shared" si="11"/>
        <v>13136928</v>
      </c>
      <c r="AA21" s="13">
        <f t="shared" si="11"/>
        <v>12433873</v>
      </c>
    </row>
    <row r="22" spans="1:27" s="11" customFormat="1" ht="15.75">
      <c r="A22" s="1">
        <v>19</v>
      </c>
      <c r="B22" s="87" t="s">
        <v>127</v>
      </c>
      <c r="C22" s="88">
        <f aca="true" t="shared" si="12" ref="C22:N22">C21-P21</f>
        <v>0</v>
      </c>
      <c r="D22" s="88">
        <f t="shared" si="12"/>
        <v>0</v>
      </c>
      <c r="E22" s="88">
        <f t="shared" si="12"/>
        <v>0</v>
      </c>
      <c r="F22" s="88">
        <f t="shared" si="12"/>
        <v>-9450611</v>
      </c>
      <c r="G22" s="88">
        <f t="shared" si="12"/>
        <v>-8900928</v>
      </c>
      <c r="H22" s="88">
        <f t="shared" si="12"/>
        <v>-12312673</v>
      </c>
      <c r="I22" s="88">
        <f t="shared" si="12"/>
        <v>0</v>
      </c>
      <c r="J22" s="88">
        <f t="shared" si="12"/>
        <v>0</v>
      </c>
      <c r="K22" s="88">
        <f t="shared" si="12"/>
        <v>0</v>
      </c>
      <c r="L22" s="88">
        <f t="shared" si="12"/>
        <v>-9450611</v>
      </c>
      <c r="M22" s="88">
        <f t="shared" si="12"/>
        <v>-8900928</v>
      </c>
      <c r="N22" s="88">
        <f t="shared" si="12"/>
        <v>-12312673</v>
      </c>
      <c r="O22" s="249" t="s">
        <v>113</v>
      </c>
      <c r="P22" s="248">
        <f>Kiadás!C171</f>
        <v>0</v>
      </c>
      <c r="Q22" s="248">
        <f>Kiadás!D171</f>
        <v>0</v>
      </c>
      <c r="R22" s="248">
        <f>Kiadás!E171</f>
        <v>0</v>
      </c>
      <c r="S22" s="248">
        <f>Kiadás!C172</f>
        <v>0</v>
      </c>
      <c r="T22" s="248">
        <f>Kiadás!D172</f>
        <v>0</v>
      </c>
      <c r="U22" s="248">
        <f>Kiadás!E172</f>
        <v>0</v>
      </c>
      <c r="V22" s="248">
        <f>Kiadás!C173</f>
        <v>0</v>
      </c>
      <c r="W22" s="248">
        <f>Kiadás!D173</f>
        <v>0</v>
      </c>
      <c r="X22" s="248">
        <f>Kiadás!E173</f>
        <v>0</v>
      </c>
      <c r="Y22" s="248">
        <f>P22+S22+V22</f>
        <v>0</v>
      </c>
      <c r="Z22" s="248">
        <f>Q22+T22+W22</f>
        <v>0</v>
      </c>
      <c r="AA22" s="248">
        <f>R22+U22+X22</f>
        <v>0</v>
      </c>
    </row>
    <row r="23" spans="1:27" s="11" customFormat="1" ht="15.75">
      <c r="A23" s="1">
        <v>20</v>
      </c>
      <c r="B23" s="87" t="s">
        <v>118</v>
      </c>
      <c r="C23" s="5">
        <f>Bevételek!C272</f>
        <v>0</v>
      </c>
      <c r="D23" s="5">
        <f>Bevételek!D272</f>
        <v>0</v>
      </c>
      <c r="E23" s="5">
        <f>Bevételek!E272</f>
        <v>0</v>
      </c>
      <c r="F23" s="5">
        <f>Bevételek!C273</f>
        <v>0</v>
      </c>
      <c r="G23" s="5">
        <f>Bevételek!D273</f>
        <v>0</v>
      </c>
      <c r="H23" s="5">
        <f>Bevételek!E273</f>
        <v>0</v>
      </c>
      <c r="I23" s="5">
        <f>Bevételek!C274</f>
        <v>0</v>
      </c>
      <c r="J23" s="5">
        <f>Bevételek!D274</f>
        <v>0</v>
      </c>
      <c r="K23" s="5">
        <f>Bevételek!E274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49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</row>
    <row r="24" spans="1:27" s="11" customFormat="1" ht="15.75">
      <c r="A24" s="1">
        <v>21</v>
      </c>
      <c r="B24" s="87" t="s">
        <v>119</v>
      </c>
      <c r="C24" s="5">
        <f>Bevételek!C299</f>
        <v>0</v>
      </c>
      <c r="D24" s="5">
        <f>Bevételek!D299</f>
        <v>0</v>
      </c>
      <c r="E24" s="5">
        <f>Bevételek!E299</f>
        <v>0</v>
      </c>
      <c r="F24" s="5">
        <f>Bevételek!C300</f>
        <v>0</v>
      </c>
      <c r="G24" s="5">
        <f>Bevételek!D300</f>
        <v>0</v>
      </c>
      <c r="H24" s="5">
        <f>Bevételek!E300</f>
        <v>0</v>
      </c>
      <c r="I24" s="5">
        <f>Bevételek!C301</f>
        <v>0</v>
      </c>
      <c r="J24" s="5">
        <f>Bevételek!D301</f>
        <v>0</v>
      </c>
      <c r="K24" s="5">
        <f>Bevételek!E301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49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</row>
    <row r="25" spans="1:27" s="11" customFormat="1" ht="31.5">
      <c r="A25" s="1">
        <v>22</v>
      </c>
      <c r="B25" s="85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4236000</v>
      </c>
      <c r="H25" s="14">
        <f t="shared" si="14"/>
        <v>121200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4236000</v>
      </c>
      <c r="N25" s="14">
        <f t="shared" si="14"/>
        <v>121200</v>
      </c>
      <c r="O25" s="85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9450611</v>
      </c>
      <c r="T25" s="14">
        <f t="shared" si="15"/>
        <v>13136928</v>
      </c>
      <c r="U25" s="14">
        <f t="shared" si="15"/>
        <v>12433873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9450611</v>
      </c>
      <c r="Z25" s="14">
        <f t="shared" si="15"/>
        <v>13136928</v>
      </c>
      <c r="AA25" s="14">
        <f t="shared" si="15"/>
        <v>12433873</v>
      </c>
    </row>
    <row r="26" spans="1:27" s="89" customFormat="1" ht="16.5">
      <c r="A26" s="1">
        <v>23</v>
      </c>
      <c r="B26" s="250" t="s">
        <v>123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2"/>
      <c r="O26" s="253" t="s">
        <v>124</v>
      </c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</row>
    <row r="27" spans="1:27" s="11" customFormat="1" ht="15.75">
      <c r="A27" s="1">
        <v>24</v>
      </c>
      <c r="B27" s="84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14358209</v>
      </c>
      <c r="G27" s="5">
        <f t="shared" si="16"/>
        <v>19586831</v>
      </c>
      <c r="H27" s="5">
        <f t="shared" si="16"/>
        <v>15329871</v>
      </c>
      <c r="I27" s="5">
        <f t="shared" si="16"/>
        <v>1157000</v>
      </c>
      <c r="J27" s="5">
        <f t="shared" si="16"/>
        <v>1112000</v>
      </c>
      <c r="K27" s="5">
        <f t="shared" si="16"/>
        <v>337749</v>
      </c>
      <c r="L27" s="5">
        <f t="shared" si="16"/>
        <v>15515209</v>
      </c>
      <c r="M27" s="5">
        <f t="shared" si="16"/>
        <v>20698831</v>
      </c>
      <c r="N27" s="5">
        <f t="shared" si="16"/>
        <v>15667620</v>
      </c>
      <c r="O27" s="84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24259959</v>
      </c>
      <c r="T27" s="5">
        <f t="shared" si="17"/>
        <v>29443581</v>
      </c>
      <c r="U27" s="5">
        <f>U12+U21</f>
        <v>23313799</v>
      </c>
      <c r="V27" s="5">
        <f t="shared" si="17"/>
        <v>463000</v>
      </c>
      <c r="W27" s="5">
        <f t="shared" si="17"/>
        <v>463000</v>
      </c>
      <c r="X27" s="5">
        <f>X12+X21</f>
        <v>381475</v>
      </c>
      <c r="Y27" s="5">
        <f t="shared" si="17"/>
        <v>24722959</v>
      </c>
      <c r="Z27" s="5">
        <f t="shared" si="17"/>
        <v>29906581</v>
      </c>
      <c r="AA27" s="5">
        <f>AA12+AA21</f>
        <v>23695274</v>
      </c>
    </row>
    <row r="28" spans="1:27" s="11" customFormat="1" ht="15.75">
      <c r="A28" s="1">
        <v>25</v>
      </c>
      <c r="B28" s="87" t="s">
        <v>127</v>
      </c>
      <c r="C28" s="88">
        <f aca="true" t="shared" si="18" ref="C28:N28">C27-P27</f>
        <v>0</v>
      </c>
      <c r="D28" s="88">
        <f t="shared" si="18"/>
        <v>0</v>
      </c>
      <c r="E28" s="88">
        <f t="shared" si="18"/>
        <v>0</v>
      </c>
      <c r="F28" s="88">
        <f t="shared" si="18"/>
        <v>-9901750</v>
      </c>
      <c r="G28" s="88">
        <f t="shared" si="18"/>
        <v>-9856750</v>
      </c>
      <c r="H28" s="88">
        <f t="shared" si="18"/>
        <v>-7983928</v>
      </c>
      <c r="I28" s="88">
        <f t="shared" si="18"/>
        <v>694000</v>
      </c>
      <c r="J28" s="88">
        <f t="shared" si="18"/>
        <v>649000</v>
      </c>
      <c r="K28" s="88">
        <f t="shared" si="18"/>
        <v>-43726</v>
      </c>
      <c r="L28" s="88">
        <f t="shared" si="18"/>
        <v>-9207750</v>
      </c>
      <c r="M28" s="88">
        <f t="shared" si="18"/>
        <v>-9207750</v>
      </c>
      <c r="N28" s="88">
        <f t="shared" si="18"/>
        <v>-8027654</v>
      </c>
      <c r="O28" s="249" t="s">
        <v>120</v>
      </c>
      <c r="P28" s="248">
        <f aca="true" t="shared" si="19" ref="P28:Z28">P13+P22</f>
        <v>0</v>
      </c>
      <c r="Q28" s="248">
        <f t="shared" si="19"/>
        <v>0</v>
      </c>
      <c r="R28" s="248">
        <f>R13+R22</f>
        <v>0</v>
      </c>
      <c r="S28" s="248">
        <f t="shared" si="19"/>
        <v>548129</v>
      </c>
      <c r="T28" s="248">
        <f t="shared" si="19"/>
        <v>1129749</v>
      </c>
      <c r="U28" s="248">
        <f>U13+U22</f>
        <v>548129</v>
      </c>
      <c r="V28" s="248">
        <f t="shared" si="19"/>
        <v>0</v>
      </c>
      <c r="W28" s="248">
        <f t="shared" si="19"/>
        <v>0</v>
      </c>
      <c r="X28" s="248">
        <f>X13+X22</f>
        <v>0</v>
      </c>
      <c r="Y28" s="248">
        <f t="shared" si="19"/>
        <v>548129</v>
      </c>
      <c r="Z28" s="248">
        <f t="shared" si="19"/>
        <v>1129749</v>
      </c>
      <c r="AA28" s="248">
        <f>AA13+AA22</f>
        <v>548129</v>
      </c>
    </row>
    <row r="29" spans="1:27" s="11" customFormat="1" ht="15.75">
      <c r="A29" s="1">
        <v>26</v>
      </c>
      <c r="B29" s="87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9755879</v>
      </c>
      <c r="G29" s="5">
        <f t="shared" si="20"/>
        <v>9755879</v>
      </c>
      <c r="H29" s="5">
        <f>H14+H23</f>
        <v>9755879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9755879</v>
      </c>
      <c r="M29" s="5">
        <f t="shared" si="20"/>
        <v>9755879</v>
      </c>
      <c r="N29" s="5">
        <f>N14+N23</f>
        <v>9755879</v>
      </c>
      <c r="O29" s="249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</row>
    <row r="30" spans="1:27" s="11" customFormat="1" ht="15.75">
      <c r="A30" s="1">
        <v>27</v>
      </c>
      <c r="B30" s="87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581620</v>
      </c>
      <c r="H30" s="5">
        <f>H15+H24</f>
        <v>581620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581620</v>
      </c>
      <c r="N30" s="5">
        <f>N15+N24</f>
        <v>581620</v>
      </c>
      <c r="O30" s="249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</row>
    <row r="31" spans="1:27" s="11" customFormat="1" ht="15.75">
      <c r="A31" s="1">
        <v>28</v>
      </c>
      <c r="B31" s="83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24114088</v>
      </c>
      <c r="G31" s="14">
        <f t="shared" si="22"/>
        <v>29924330</v>
      </c>
      <c r="H31" s="14">
        <f t="shared" si="22"/>
        <v>25667370</v>
      </c>
      <c r="I31" s="14">
        <f t="shared" si="22"/>
        <v>1157000</v>
      </c>
      <c r="J31" s="14">
        <f t="shared" si="22"/>
        <v>1112000</v>
      </c>
      <c r="K31" s="14">
        <f t="shared" si="22"/>
        <v>337749</v>
      </c>
      <c r="L31" s="14">
        <f t="shared" si="22"/>
        <v>25271088</v>
      </c>
      <c r="M31" s="14">
        <f t="shared" si="22"/>
        <v>31036330</v>
      </c>
      <c r="N31" s="14">
        <f t="shared" si="22"/>
        <v>26005119</v>
      </c>
      <c r="O31" s="83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24808088</v>
      </c>
      <c r="T31" s="14">
        <f t="shared" si="23"/>
        <v>30573330</v>
      </c>
      <c r="U31" s="14">
        <f t="shared" si="23"/>
        <v>23861928</v>
      </c>
      <c r="V31" s="14">
        <f t="shared" si="23"/>
        <v>463000</v>
      </c>
      <c r="W31" s="14">
        <f t="shared" si="23"/>
        <v>463000</v>
      </c>
      <c r="X31" s="14">
        <f t="shared" si="23"/>
        <v>381475</v>
      </c>
      <c r="Y31" s="14">
        <f t="shared" si="23"/>
        <v>25271088</v>
      </c>
      <c r="Z31" s="14">
        <f t="shared" si="23"/>
        <v>31036330</v>
      </c>
      <c r="AA31" s="14">
        <f t="shared" si="23"/>
        <v>24243403</v>
      </c>
    </row>
    <row r="32" ht="15">
      <c r="Z32" s="129"/>
    </row>
    <row r="34" ht="15" hidden="1"/>
  </sheetData>
  <sheetProtection/>
  <mergeCells count="69">
    <mergeCell ref="T28:T30"/>
    <mergeCell ref="W28:W30"/>
    <mergeCell ref="V13:V15"/>
    <mergeCell ref="Q13:Q15"/>
    <mergeCell ref="V28:V30"/>
    <mergeCell ref="U28:U30"/>
    <mergeCell ref="R13:R15"/>
    <mergeCell ref="P28:P30"/>
    <mergeCell ref="S28:S30"/>
    <mergeCell ref="W13:W15"/>
    <mergeCell ref="X28:X30"/>
    <mergeCell ref="Q28:Q30"/>
    <mergeCell ref="V22:V24"/>
    <mergeCell ref="R22:R24"/>
    <mergeCell ref="U22:U24"/>
    <mergeCell ref="Q22:Q24"/>
    <mergeCell ref="T22:T24"/>
    <mergeCell ref="O28:O30"/>
    <mergeCell ref="L10:L11"/>
    <mergeCell ref="J10:J11"/>
    <mergeCell ref="P22:P24"/>
    <mergeCell ref="O22:O24"/>
    <mergeCell ref="N10:N11"/>
    <mergeCell ref="B26:N26"/>
    <mergeCell ref="O26:AA26"/>
    <mergeCell ref="B17:N17"/>
    <mergeCell ref="O17:AA17"/>
    <mergeCell ref="B10:B11"/>
    <mergeCell ref="C10:C11"/>
    <mergeCell ref="F10:F11"/>
    <mergeCell ref="I10:I11"/>
    <mergeCell ref="E10:E11"/>
    <mergeCell ref="H10:H11"/>
    <mergeCell ref="D10:D11"/>
    <mergeCell ref="Y22:Y24"/>
    <mergeCell ref="Z13:Z15"/>
    <mergeCell ref="Y13:Y15"/>
    <mergeCell ref="Y28:Y30"/>
    <mergeCell ref="R28:R30"/>
    <mergeCell ref="S13:S15"/>
    <mergeCell ref="S22:S24"/>
    <mergeCell ref="Z28:Z30"/>
    <mergeCell ref="Z22:Z24"/>
    <mergeCell ref="W22:W24"/>
    <mergeCell ref="B6:N6"/>
    <mergeCell ref="O6:AA6"/>
    <mergeCell ref="C4:E4"/>
    <mergeCell ref="AA28:AA30"/>
    <mergeCell ref="AA13:AA15"/>
    <mergeCell ref="X13:X15"/>
    <mergeCell ref="X22:X24"/>
    <mergeCell ref="AA22:AA24"/>
    <mergeCell ref="K10:K11"/>
    <mergeCell ref="S4:U4"/>
    <mergeCell ref="M10:M11"/>
    <mergeCell ref="U13:U15"/>
    <mergeCell ref="T13:T15"/>
    <mergeCell ref="G10:G11"/>
    <mergeCell ref="O13:O15"/>
    <mergeCell ref="P13:P15"/>
    <mergeCell ref="A1:AA1"/>
    <mergeCell ref="F4:H4"/>
    <mergeCell ref="I4:K4"/>
    <mergeCell ref="L4:N4"/>
    <mergeCell ref="P4:R4"/>
    <mergeCell ref="B4:B5"/>
    <mergeCell ref="O4:O5"/>
    <mergeCell ref="V4:X4"/>
    <mergeCell ref="Y4:AA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6/2019.(V.17.) önkormányzati rendelethez 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6" sqref="A6:A25"/>
    </sheetView>
  </sheetViews>
  <sheetFormatPr defaultColWidth="9.140625" defaultRowHeight="15"/>
  <cols>
    <col min="1" max="1" width="5.7109375" style="179" customWidth="1"/>
    <col min="2" max="2" width="36.8515625" style="190" customWidth="1"/>
    <col min="3" max="5" width="15.57421875" style="190" customWidth="1"/>
    <col min="6" max="6" width="12.8515625" style="190" customWidth="1"/>
    <col min="7" max="9" width="9.140625" style="190" hidden="1" customWidth="1"/>
    <col min="10" max="16384" width="9.140625" style="190" customWidth="1"/>
  </cols>
  <sheetData>
    <row r="1" spans="1:8" s="181" customFormat="1" ht="17.25" customHeight="1">
      <c r="A1" s="286" t="s">
        <v>696</v>
      </c>
      <c r="B1" s="286"/>
      <c r="C1" s="286"/>
      <c r="D1" s="286"/>
      <c r="E1" s="286"/>
      <c r="F1" s="180"/>
      <c r="G1" s="180"/>
      <c r="H1" s="180"/>
    </row>
    <row r="2" spans="1:8" s="181" customFormat="1" ht="17.25" customHeight="1">
      <c r="A2" s="286" t="s">
        <v>697</v>
      </c>
      <c r="B2" s="286"/>
      <c r="C2" s="286"/>
      <c r="D2" s="286"/>
      <c r="E2" s="286"/>
      <c r="F2" s="180"/>
      <c r="G2" s="180"/>
      <c r="H2" s="180"/>
    </row>
    <row r="3" spans="1:8" s="181" customFormat="1" ht="17.25" customHeight="1">
      <c r="A3" s="286" t="s">
        <v>662</v>
      </c>
      <c r="B3" s="286"/>
      <c r="C3" s="286"/>
      <c r="D3" s="286"/>
      <c r="E3" s="286"/>
      <c r="F3" s="180"/>
      <c r="G3" s="180"/>
      <c r="H3" s="180"/>
    </row>
    <row r="4" spans="1:8" s="181" customFormat="1" ht="17.25" customHeight="1">
      <c r="A4" s="179"/>
      <c r="B4" s="180"/>
      <c r="C4" s="180"/>
      <c r="D4" s="180"/>
      <c r="E4" s="180"/>
      <c r="F4" s="180"/>
      <c r="G4" s="180"/>
      <c r="H4" s="180"/>
    </row>
    <row r="5" spans="1:5" s="179" customFormat="1" ht="13.5" customHeight="1">
      <c r="A5" s="182"/>
      <c r="B5" s="183" t="s">
        <v>0</v>
      </c>
      <c r="C5" s="183" t="s">
        <v>1</v>
      </c>
      <c r="D5" s="183" t="s">
        <v>2</v>
      </c>
      <c r="E5" s="183" t="s">
        <v>3</v>
      </c>
    </row>
    <row r="6" spans="1:5" s="187" customFormat="1" ht="14.25">
      <c r="A6" s="184">
        <v>1</v>
      </c>
      <c r="B6" s="185" t="s">
        <v>9</v>
      </c>
      <c r="C6" s="185" t="s">
        <v>667</v>
      </c>
      <c r="D6" s="186" t="s">
        <v>698</v>
      </c>
      <c r="E6" s="186" t="s">
        <v>669</v>
      </c>
    </row>
    <row r="7" spans="1:5" ht="15.75">
      <c r="A7" s="184">
        <v>2</v>
      </c>
      <c r="B7" s="188" t="s">
        <v>699</v>
      </c>
      <c r="C7" s="189"/>
      <c r="D7" s="189"/>
      <c r="E7" s="189"/>
    </row>
    <row r="8" spans="1:5" ht="15.75">
      <c r="A8" s="184">
        <v>3</v>
      </c>
      <c r="B8" s="188" t="s">
        <v>666</v>
      </c>
      <c r="C8" s="191"/>
      <c r="D8" s="191"/>
      <c r="E8" s="192"/>
    </row>
    <row r="9" spans="1:5" ht="15.75">
      <c r="A9" s="184">
        <v>4</v>
      </c>
      <c r="B9" s="193" t="s">
        <v>700</v>
      </c>
      <c r="C9" s="192">
        <v>1588800</v>
      </c>
      <c r="D9" s="192">
        <v>1447084</v>
      </c>
      <c r="E9" s="192">
        <f>C9-D9</f>
        <v>141716</v>
      </c>
    </row>
    <row r="10" spans="1:5" ht="15.75">
      <c r="A10" s="184">
        <v>5</v>
      </c>
      <c r="B10" s="193" t="s">
        <v>701</v>
      </c>
      <c r="C10" s="192">
        <v>215300</v>
      </c>
      <c r="D10" s="192">
        <v>196098</v>
      </c>
      <c r="E10" s="192">
        <f>C10-D10</f>
        <v>19202</v>
      </c>
    </row>
    <row r="11" spans="1:5" ht="15.75">
      <c r="A11" s="184">
        <v>6</v>
      </c>
      <c r="B11" s="193" t="s">
        <v>702</v>
      </c>
      <c r="C11" s="192">
        <v>203071</v>
      </c>
      <c r="D11" s="192">
        <v>33640</v>
      </c>
      <c r="E11" s="192">
        <f>C11-D11</f>
        <v>169431</v>
      </c>
    </row>
    <row r="12" spans="1:5" ht="15.75">
      <c r="A12" s="184">
        <v>7</v>
      </c>
      <c r="B12" s="193" t="s">
        <v>703</v>
      </c>
      <c r="C12" s="192">
        <v>3600000</v>
      </c>
      <c r="D12" s="192">
        <v>88668</v>
      </c>
      <c r="E12" s="192">
        <f>C12-D12</f>
        <v>3511332</v>
      </c>
    </row>
    <row r="13" spans="1:5" ht="16.5">
      <c r="A13" s="184">
        <v>8</v>
      </c>
      <c r="B13" s="194" t="s">
        <v>685</v>
      </c>
      <c r="C13" s="195">
        <f>SUM(C9:C12)</f>
        <v>5607171</v>
      </c>
      <c r="D13" s="195">
        <f>SUM(D9:D12)</f>
        <v>1765490</v>
      </c>
      <c r="E13" s="195">
        <f>SUM(E9:E12)</f>
        <v>3841681</v>
      </c>
    </row>
    <row r="14" spans="1:5" ht="16.5">
      <c r="A14" s="184">
        <v>9</v>
      </c>
      <c r="B14" s="196" t="s">
        <v>704</v>
      </c>
      <c r="C14" s="197"/>
      <c r="D14" s="197"/>
      <c r="E14" s="189"/>
    </row>
    <row r="15" spans="1:5" ht="15.75">
      <c r="A15" s="184">
        <v>10</v>
      </c>
      <c r="B15" s="188" t="s">
        <v>705</v>
      </c>
      <c r="C15" s="192"/>
      <c r="D15" s="192"/>
      <c r="E15" s="192"/>
    </row>
    <row r="16" spans="1:5" ht="15.75">
      <c r="A16" s="184">
        <v>11</v>
      </c>
      <c r="B16" s="198" t="s">
        <v>666</v>
      </c>
      <c r="C16" s="199"/>
      <c r="D16" s="199"/>
      <c r="E16" s="199"/>
    </row>
    <row r="17" spans="1:5" ht="15.75">
      <c r="A17" s="184">
        <v>12</v>
      </c>
      <c r="B17" s="193" t="s">
        <v>706</v>
      </c>
      <c r="C17" s="192">
        <v>212877</v>
      </c>
      <c r="D17" s="192">
        <v>212877</v>
      </c>
      <c r="E17" s="192">
        <f>C17-D17</f>
        <v>0</v>
      </c>
    </row>
    <row r="18" spans="1:5" ht="15.75">
      <c r="A18" s="184">
        <v>13</v>
      </c>
      <c r="B18" s="200" t="s">
        <v>707</v>
      </c>
      <c r="C18" s="201">
        <f>SUM(C17:C17)</f>
        <v>212877</v>
      </c>
      <c r="D18" s="201">
        <f>SUM(D17:D17)</f>
        <v>212877</v>
      </c>
      <c r="E18" s="201">
        <f>SUM(E17:E17)</f>
        <v>0</v>
      </c>
    </row>
    <row r="19" spans="1:5" ht="15.75">
      <c r="A19" s="184">
        <v>14</v>
      </c>
      <c r="B19" s="188" t="s">
        <v>699</v>
      </c>
      <c r="C19" s="191"/>
      <c r="D19" s="191"/>
      <c r="E19" s="192"/>
    </row>
    <row r="20" spans="1:5" ht="15.75">
      <c r="A20" s="184">
        <v>15</v>
      </c>
      <c r="B20" s="188" t="s">
        <v>666</v>
      </c>
      <c r="C20" s="191"/>
      <c r="D20" s="191"/>
      <c r="E20" s="192"/>
    </row>
    <row r="21" spans="1:5" ht="15.75">
      <c r="A21" s="184">
        <v>16</v>
      </c>
      <c r="B21" s="193" t="s">
        <v>708</v>
      </c>
      <c r="C21" s="192">
        <v>204300</v>
      </c>
      <c r="D21" s="192">
        <v>204300</v>
      </c>
      <c r="E21" s="192">
        <f>C21-D21</f>
        <v>0</v>
      </c>
    </row>
    <row r="22" spans="1:5" ht="15.75">
      <c r="A22" s="184">
        <v>17</v>
      </c>
      <c r="B22" s="193" t="s">
        <v>709</v>
      </c>
      <c r="C22" s="192">
        <v>848864</v>
      </c>
      <c r="D22" s="192">
        <v>848864</v>
      </c>
      <c r="E22" s="192">
        <f>C22-D22</f>
        <v>0</v>
      </c>
    </row>
    <row r="23" spans="1:5" ht="15.75">
      <c r="A23" s="184">
        <v>18</v>
      </c>
      <c r="B23" s="193" t="s">
        <v>710</v>
      </c>
      <c r="C23" s="192">
        <v>207634</v>
      </c>
      <c r="D23" s="192">
        <v>207634</v>
      </c>
      <c r="E23" s="202">
        <f>C23-D23</f>
        <v>0</v>
      </c>
    </row>
    <row r="24" spans="1:5" ht="15.75">
      <c r="A24" s="184">
        <v>19</v>
      </c>
      <c r="B24" s="193" t="s">
        <v>711</v>
      </c>
      <c r="C24" s="192">
        <v>223000</v>
      </c>
      <c r="D24" s="192">
        <v>223000</v>
      </c>
      <c r="E24" s="192">
        <f>C24-D24</f>
        <v>0</v>
      </c>
    </row>
    <row r="25" spans="1:5" ht="16.5">
      <c r="A25" s="184">
        <v>20</v>
      </c>
      <c r="B25" s="203" t="s">
        <v>685</v>
      </c>
      <c r="C25" s="189">
        <f>SUM(C21:C24)</f>
        <v>1483798</v>
      </c>
      <c r="D25" s="189">
        <f>SUM(D21:D24)</f>
        <v>1483798</v>
      </c>
      <c r="E25" s="189">
        <f>SUM(E21:E24)</f>
        <v>0</v>
      </c>
    </row>
  </sheetData>
  <sheetProtection/>
  <mergeCells count="3">
    <mergeCell ref="A1:E1"/>
    <mergeCell ref="A2:E2"/>
    <mergeCell ref="A3:E3"/>
  </mergeCells>
  <printOptions/>
  <pageMargins left="0.6299212598425197" right="0.62992125984251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&amp;R&amp;"Arial,Normál"&amp;10 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"/>
    </sheetView>
  </sheetViews>
  <sheetFormatPr defaultColWidth="14.28125" defaultRowHeight="15"/>
  <cols>
    <col min="1" max="1" width="5.7109375" style="179" customWidth="1"/>
    <col min="2" max="2" width="40.421875" style="213" customWidth="1"/>
    <col min="3" max="3" width="31.28125" style="213" customWidth="1"/>
    <col min="4" max="16384" width="14.28125" style="213" customWidth="1"/>
  </cols>
  <sheetData>
    <row r="1" spans="1:7" s="205" customFormat="1" ht="17.25" customHeight="1">
      <c r="A1" s="287" t="s">
        <v>712</v>
      </c>
      <c r="B1" s="287"/>
      <c r="C1" s="287"/>
      <c r="D1" s="204"/>
      <c r="E1" s="204"/>
      <c r="F1" s="204"/>
      <c r="G1" s="204"/>
    </row>
    <row r="2" spans="1:7" s="205" customFormat="1" ht="17.25" customHeight="1">
      <c r="A2" s="287" t="s">
        <v>713</v>
      </c>
      <c r="B2" s="287"/>
      <c r="C2" s="287"/>
      <c r="D2" s="204"/>
      <c r="E2" s="204"/>
      <c r="F2" s="204"/>
      <c r="G2" s="204"/>
    </row>
    <row r="3" spans="1:7" s="205" customFormat="1" ht="17.25" customHeight="1">
      <c r="A3" s="287" t="s">
        <v>662</v>
      </c>
      <c r="B3" s="287"/>
      <c r="C3" s="287"/>
      <c r="D3" s="204"/>
      <c r="E3" s="204"/>
      <c r="F3" s="204"/>
      <c r="G3" s="204"/>
    </row>
    <row r="4" s="206" customFormat="1" ht="18">
      <c r="A4" s="179"/>
    </row>
    <row r="5" spans="1:3" s="179" customFormat="1" ht="13.5" customHeight="1">
      <c r="A5" s="182"/>
      <c r="B5" s="207" t="s">
        <v>0</v>
      </c>
      <c r="C5" s="207" t="s">
        <v>1</v>
      </c>
    </row>
    <row r="6" spans="1:3" s="206" customFormat="1" ht="15.75">
      <c r="A6" s="208">
        <v>1</v>
      </c>
      <c r="B6" s="209" t="s">
        <v>714</v>
      </c>
      <c r="C6" s="210" t="s">
        <v>715</v>
      </c>
    </row>
    <row r="7" spans="1:3" s="206" customFormat="1" ht="15.75">
      <c r="A7" s="208">
        <v>2</v>
      </c>
      <c r="B7" s="211" t="s">
        <v>716</v>
      </c>
      <c r="C7" s="211">
        <v>841550</v>
      </c>
    </row>
    <row r="8" spans="1:3" ht="15.75">
      <c r="A8" s="208">
        <v>3</v>
      </c>
      <c r="B8" s="212" t="s">
        <v>717</v>
      </c>
      <c r="C8" s="212">
        <f>SUM(C7:C7)</f>
        <v>841550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79" customWidth="1"/>
    <col min="2" max="2" width="43.00390625" style="235" customWidth="1"/>
    <col min="3" max="3" width="15.8515625" style="235" customWidth="1"/>
    <col min="4" max="4" width="18.8515625" style="235" customWidth="1"/>
    <col min="5" max="5" width="18.421875" style="235" customWidth="1"/>
    <col min="6" max="6" width="19.140625" style="235" customWidth="1"/>
    <col min="7" max="7" width="17.421875" style="235" customWidth="1"/>
    <col min="8" max="8" width="18.28125" style="235" customWidth="1"/>
    <col min="9" max="16384" width="9.140625" style="235" customWidth="1"/>
  </cols>
  <sheetData>
    <row r="1" spans="1:8" s="214" customFormat="1" ht="17.25" customHeight="1">
      <c r="A1" s="288" t="s">
        <v>718</v>
      </c>
      <c r="B1" s="288"/>
      <c r="C1" s="288"/>
      <c r="D1" s="288"/>
      <c r="E1" s="288"/>
      <c r="F1" s="288"/>
      <c r="G1" s="288"/>
      <c r="H1" s="288"/>
    </row>
    <row r="2" spans="1:8" s="206" customFormat="1" ht="18.75" customHeight="1">
      <c r="A2" s="215"/>
      <c r="B2" s="216"/>
      <c r="C2" s="217"/>
      <c r="D2" s="217"/>
      <c r="E2" s="217"/>
      <c r="F2" s="217"/>
      <c r="G2" s="217"/>
      <c r="H2" s="217"/>
    </row>
    <row r="3" spans="1:8" s="214" customFormat="1" ht="15.75">
      <c r="A3" s="218"/>
      <c r="B3" s="219" t="s">
        <v>0</v>
      </c>
      <c r="C3" s="219" t="s">
        <v>1</v>
      </c>
      <c r="D3" s="219" t="s">
        <v>2</v>
      </c>
      <c r="E3" s="219" t="s">
        <v>3</v>
      </c>
      <c r="F3" s="219" t="s">
        <v>6</v>
      </c>
      <c r="G3" s="219" t="s">
        <v>47</v>
      </c>
      <c r="H3" s="219" t="s">
        <v>48</v>
      </c>
    </row>
    <row r="4" spans="1:8" s="223" customFormat="1" ht="42.75">
      <c r="A4" s="220" t="s">
        <v>719</v>
      </c>
      <c r="B4" s="221" t="s">
        <v>9</v>
      </c>
      <c r="C4" s="222" t="s">
        <v>720</v>
      </c>
      <c r="D4" s="222" t="s">
        <v>721</v>
      </c>
      <c r="E4" s="222" t="s">
        <v>722</v>
      </c>
      <c r="F4" s="222" t="s">
        <v>723</v>
      </c>
      <c r="G4" s="222" t="s">
        <v>724</v>
      </c>
      <c r="H4" s="221" t="s">
        <v>725</v>
      </c>
    </row>
    <row r="5" spans="1:8" s="226" customFormat="1" ht="19.5" customHeight="1">
      <c r="A5" s="220" t="s">
        <v>726</v>
      </c>
      <c r="B5" s="224" t="s">
        <v>727</v>
      </c>
      <c r="C5" s="224">
        <v>3404052</v>
      </c>
      <c r="D5" s="224">
        <v>122641043</v>
      </c>
      <c r="E5" s="224">
        <v>8333424</v>
      </c>
      <c r="F5" s="224">
        <v>0</v>
      </c>
      <c r="G5" s="224">
        <v>0</v>
      </c>
      <c r="H5" s="225">
        <f aca="true" t="shared" si="0" ref="H5:H17">SUM(C5:G5)</f>
        <v>134378519</v>
      </c>
    </row>
    <row r="6" spans="1:8" s="230" customFormat="1" ht="25.5" customHeight="1">
      <c r="A6" s="220" t="s">
        <v>728</v>
      </c>
      <c r="B6" s="227" t="s">
        <v>729</v>
      </c>
      <c r="C6" s="228">
        <v>0</v>
      </c>
      <c r="D6" s="229"/>
      <c r="E6" s="229"/>
      <c r="F6" s="228">
        <v>8734620</v>
      </c>
      <c r="G6" s="229"/>
      <c r="H6" s="228">
        <f t="shared" si="0"/>
        <v>8734620</v>
      </c>
    </row>
    <row r="7" spans="1:8" s="230" customFormat="1" ht="19.5" customHeight="1">
      <c r="A7" s="220" t="s">
        <v>730</v>
      </c>
      <c r="B7" s="228" t="s">
        <v>731</v>
      </c>
      <c r="C7" s="229"/>
      <c r="D7" s="229"/>
      <c r="E7" s="229"/>
      <c r="F7" s="231">
        <v>1103707</v>
      </c>
      <c r="G7" s="229"/>
      <c r="H7" s="228">
        <f t="shared" si="0"/>
        <v>1103707</v>
      </c>
    </row>
    <row r="8" spans="1:8" ht="19.5" customHeight="1">
      <c r="A8" s="220" t="s">
        <v>732</v>
      </c>
      <c r="B8" s="232" t="s">
        <v>733</v>
      </c>
      <c r="C8" s="233"/>
      <c r="D8" s="233">
        <v>901350</v>
      </c>
      <c r="E8" s="233"/>
      <c r="F8" s="233"/>
      <c r="G8" s="233"/>
      <c r="H8" s="234">
        <f t="shared" si="0"/>
        <v>901350</v>
      </c>
    </row>
    <row r="9" spans="1:8" ht="19.5" customHeight="1">
      <c r="A9" s="220" t="s">
        <v>734</v>
      </c>
      <c r="B9" s="236" t="s">
        <v>735</v>
      </c>
      <c r="C9" s="233"/>
      <c r="D9" s="233">
        <v>1694644</v>
      </c>
      <c r="E9" s="233"/>
      <c r="F9" s="233"/>
      <c r="G9" s="233"/>
      <c r="H9" s="234">
        <f t="shared" si="0"/>
        <v>1694644</v>
      </c>
    </row>
    <row r="10" spans="1:8" ht="19.5" customHeight="1">
      <c r="A10" s="220" t="s">
        <v>736</v>
      </c>
      <c r="B10" s="236" t="s">
        <v>737</v>
      </c>
      <c r="C10" s="233"/>
      <c r="D10" s="233">
        <v>2598426</v>
      </c>
      <c r="E10" s="233"/>
      <c r="F10" s="233"/>
      <c r="G10" s="233"/>
      <c r="H10" s="234">
        <f t="shared" si="0"/>
        <v>2598426</v>
      </c>
    </row>
    <row r="11" spans="1:8" ht="19.5" customHeight="1">
      <c r="A11" s="220" t="s">
        <v>738</v>
      </c>
      <c r="B11" s="232" t="s">
        <v>739</v>
      </c>
      <c r="C11" s="233"/>
      <c r="D11" s="233">
        <v>202357</v>
      </c>
      <c r="E11" s="232"/>
      <c r="F11" s="233"/>
      <c r="G11" s="233"/>
      <c r="H11" s="234">
        <f t="shared" si="0"/>
        <v>202357</v>
      </c>
    </row>
    <row r="12" spans="1:8" ht="19.5" customHeight="1">
      <c r="A12" s="220" t="s">
        <v>740</v>
      </c>
      <c r="B12" s="232" t="s">
        <v>741</v>
      </c>
      <c r="C12" s="233"/>
      <c r="D12" s="233"/>
      <c r="E12" s="232">
        <v>3600000</v>
      </c>
      <c r="F12" s="233"/>
      <c r="G12" s="233"/>
      <c r="H12" s="234">
        <f t="shared" si="0"/>
        <v>3600000</v>
      </c>
    </row>
    <row r="13" spans="1:8" s="230" customFormat="1" ht="19.5" customHeight="1">
      <c r="A13" s="220" t="s">
        <v>742</v>
      </c>
      <c r="B13" s="228" t="s">
        <v>743</v>
      </c>
      <c r="C13" s="229"/>
      <c r="D13" s="231">
        <f>SUM(D8:D11)</f>
        <v>5396777</v>
      </c>
      <c r="E13" s="231">
        <f>SUM(E8:E12)</f>
        <v>3600000</v>
      </c>
      <c r="F13" s="229"/>
      <c r="G13" s="229"/>
      <c r="H13" s="228">
        <f t="shared" si="0"/>
        <v>8996777</v>
      </c>
    </row>
    <row r="14" spans="1:8" s="230" customFormat="1" ht="19.5" customHeight="1">
      <c r="A14" s="220" t="s">
        <v>744</v>
      </c>
      <c r="B14" s="228" t="s">
        <v>745</v>
      </c>
      <c r="C14" s="231"/>
      <c r="D14" s="231">
        <v>0</v>
      </c>
      <c r="E14" s="231"/>
      <c r="F14" s="231"/>
      <c r="G14" s="229"/>
      <c r="H14" s="228">
        <f t="shared" si="0"/>
        <v>0</v>
      </c>
    </row>
    <row r="15" spans="1:8" s="230" customFormat="1" ht="27.75" customHeight="1">
      <c r="A15" s="220" t="s">
        <v>746</v>
      </c>
      <c r="B15" s="227" t="s">
        <v>747</v>
      </c>
      <c r="C15" s="228"/>
      <c r="D15" s="228"/>
      <c r="E15" s="228"/>
      <c r="F15" s="228"/>
      <c r="G15" s="229"/>
      <c r="H15" s="228">
        <f t="shared" si="0"/>
        <v>0</v>
      </c>
    </row>
    <row r="16" spans="1:8" ht="27.75" customHeight="1">
      <c r="A16" s="220" t="s">
        <v>748</v>
      </c>
      <c r="B16" s="236" t="s">
        <v>749</v>
      </c>
      <c r="C16" s="234"/>
      <c r="D16" s="234">
        <v>20800</v>
      </c>
      <c r="E16" s="234"/>
      <c r="F16" s="234"/>
      <c r="G16" s="237"/>
      <c r="H16" s="234">
        <f t="shared" si="0"/>
        <v>20800</v>
      </c>
    </row>
    <row r="17" spans="1:8" ht="27.75" customHeight="1">
      <c r="A17" s="220" t="s">
        <v>750</v>
      </c>
      <c r="B17" s="228" t="s">
        <v>751</v>
      </c>
      <c r="C17" s="228">
        <v>0</v>
      </c>
      <c r="D17" s="228">
        <f>SUM(D16:D16)</f>
        <v>20800</v>
      </c>
      <c r="E17" s="228">
        <f>SUM(E16:E16)</f>
        <v>0</v>
      </c>
      <c r="F17" s="228">
        <v>0</v>
      </c>
      <c r="G17" s="228">
        <f>SUM(G16:G16)</f>
        <v>0</v>
      </c>
      <c r="H17" s="228">
        <f t="shared" si="0"/>
        <v>20800</v>
      </c>
    </row>
    <row r="18" spans="1:8" s="230" customFormat="1" ht="19.5" customHeight="1">
      <c r="A18" s="220" t="s">
        <v>752</v>
      </c>
      <c r="B18" s="225" t="s">
        <v>753</v>
      </c>
      <c r="C18" s="225">
        <v>0</v>
      </c>
      <c r="D18" s="225">
        <f>SUM(D13,D14,D15,D17)</f>
        <v>5417577</v>
      </c>
      <c r="E18" s="225">
        <f>SUM(E13,E14,E15,E17)</f>
        <v>3600000</v>
      </c>
      <c r="F18" s="225">
        <f>F6+F7+F17</f>
        <v>9838327</v>
      </c>
      <c r="G18" s="225">
        <f>SUM(G13,G14,G15,G17)</f>
        <v>0</v>
      </c>
      <c r="H18" s="225">
        <f>C18+D18+E18+G18+F18</f>
        <v>18855904</v>
      </c>
    </row>
    <row r="19" spans="1:8" s="230" customFormat="1" ht="19.5" customHeight="1">
      <c r="A19" s="220" t="s">
        <v>754</v>
      </c>
      <c r="B19" s="238" t="s">
        <v>755</v>
      </c>
      <c r="C19" s="238"/>
      <c r="D19" s="238">
        <v>114495</v>
      </c>
      <c r="E19" s="238"/>
      <c r="F19" s="225"/>
      <c r="G19" s="225"/>
      <c r="H19" s="225">
        <f>C19+D19+E19+F19++G19</f>
        <v>114495</v>
      </c>
    </row>
    <row r="20" spans="1:8" ht="19.5" customHeight="1">
      <c r="A20" s="220" t="s">
        <v>756</v>
      </c>
      <c r="B20" s="228" t="s">
        <v>757</v>
      </c>
      <c r="C20" s="228"/>
      <c r="D20" s="228">
        <v>114495</v>
      </c>
      <c r="E20" s="228"/>
      <c r="F20" s="229"/>
      <c r="G20" s="229"/>
      <c r="H20" s="228">
        <f aca="true" t="shared" si="1" ref="H20:H27">SUM(C20:G20)</f>
        <v>114495</v>
      </c>
    </row>
    <row r="21" spans="1:8" ht="19.5" customHeight="1">
      <c r="A21" s="220" t="s">
        <v>758</v>
      </c>
      <c r="B21" s="234" t="s">
        <v>759</v>
      </c>
      <c r="C21" s="234"/>
      <c r="D21" s="234"/>
      <c r="E21" s="234">
        <v>131500</v>
      </c>
      <c r="F21" s="229"/>
      <c r="G21" s="229"/>
      <c r="H21" s="228">
        <v>131500</v>
      </c>
    </row>
    <row r="22" spans="1:8" s="230" customFormat="1" ht="19.5" customHeight="1">
      <c r="A22" s="220" t="s">
        <v>760</v>
      </c>
      <c r="B22" s="234" t="s">
        <v>761</v>
      </c>
      <c r="C22" s="234"/>
      <c r="D22" s="234"/>
      <c r="E22" s="234">
        <v>21360</v>
      </c>
      <c r="F22" s="229"/>
      <c r="G22" s="229"/>
      <c r="H22" s="228">
        <v>21360</v>
      </c>
    </row>
    <row r="23" spans="1:8" s="230" customFormat="1" ht="19.5" customHeight="1">
      <c r="A23" s="220" t="s">
        <v>762</v>
      </c>
      <c r="B23" s="228" t="s">
        <v>763</v>
      </c>
      <c r="C23" s="228"/>
      <c r="D23" s="228"/>
      <c r="E23" s="228">
        <f>E21+E22</f>
        <v>152860</v>
      </c>
      <c r="F23" s="228"/>
      <c r="G23" s="228"/>
      <c r="H23" s="228">
        <f t="shared" si="1"/>
        <v>152860</v>
      </c>
    </row>
    <row r="24" spans="1:8" ht="27.75" customHeight="1">
      <c r="A24" s="220" t="s">
        <v>764</v>
      </c>
      <c r="B24" s="239" t="s">
        <v>765</v>
      </c>
      <c r="C24" s="239"/>
      <c r="D24" s="239"/>
      <c r="E24" s="239"/>
      <c r="F24" s="239"/>
      <c r="G24" s="229"/>
      <c r="H24" s="239">
        <f t="shared" si="1"/>
        <v>0</v>
      </c>
    </row>
    <row r="25" spans="1:8" ht="27.75" customHeight="1">
      <c r="A25" s="220" t="s">
        <v>766</v>
      </c>
      <c r="B25" s="240" t="s">
        <v>767</v>
      </c>
      <c r="C25" s="239"/>
      <c r="D25" s="239"/>
      <c r="E25" s="239"/>
      <c r="F25" s="239">
        <v>8996777</v>
      </c>
      <c r="G25" s="229"/>
      <c r="H25" s="239">
        <f t="shared" si="1"/>
        <v>8996777</v>
      </c>
    </row>
    <row r="26" spans="1:8" ht="27.75" customHeight="1">
      <c r="A26" s="220" t="s">
        <v>768</v>
      </c>
      <c r="B26" s="240" t="s">
        <v>769</v>
      </c>
      <c r="C26" s="239"/>
      <c r="D26" s="239">
        <v>20800</v>
      </c>
      <c r="E26" s="239"/>
      <c r="F26" s="239"/>
      <c r="G26" s="229"/>
      <c r="H26" s="239">
        <f t="shared" si="1"/>
        <v>20800</v>
      </c>
    </row>
    <row r="27" spans="1:8" s="226" customFormat="1" ht="30" customHeight="1">
      <c r="A27" s="220" t="s">
        <v>770</v>
      </c>
      <c r="B27" s="241" t="s">
        <v>771</v>
      </c>
      <c r="C27" s="241"/>
      <c r="D27" s="241">
        <f>SUM(D26:D26)</f>
        <v>20800</v>
      </c>
      <c r="E27" s="241">
        <f>SUM(E26:E26)</f>
        <v>0</v>
      </c>
      <c r="F27" s="241"/>
      <c r="G27" s="241"/>
      <c r="H27" s="241">
        <f t="shared" si="1"/>
        <v>20800</v>
      </c>
    </row>
    <row r="28" spans="1:8" s="226" customFormat="1" ht="19.5" customHeight="1">
      <c r="A28" s="220" t="s">
        <v>772</v>
      </c>
      <c r="B28" s="241" t="s">
        <v>773</v>
      </c>
      <c r="C28" s="241">
        <f>SUM(C27)</f>
        <v>0</v>
      </c>
      <c r="D28" s="241">
        <f>SUM(D20,D23,D24,D25,D27)</f>
        <v>135295</v>
      </c>
      <c r="E28" s="241">
        <f>SUM(E20,E23,E24,E25,E27)</f>
        <v>152860</v>
      </c>
      <c r="F28" s="241">
        <f>SUM(F20,F23,F24,F25,F27)</f>
        <v>8996777</v>
      </c>
      <c r="G28" s="241">
        <f>SUM(G20,G23,G24,G25,G27)</f>
        <v>0</v>
      </c>
      <c r="H28" s="241">
        <f>SUM(H20,H23,H24,H25,H27)</f>
        <v>9284932</v>
      </c>
    </row>
    <row r="29" spans="1:8" s="226" customFormat="1" ht="19.5" customHeight="1">
      <c r="A29" s="220" t="s">
        <v>774</v>
      </c>
      <c r="B29" s="224" t="s">
        <v>775</v>
      </c>
      <c r="C29" s="224">
        <f>C5+C18-C28</f>
        <v>3404052</v>
      </c>
      <c r="D29" s="224">
        <f>D5+D18-D28</f>
        <v>127923325</v>
      </c>
      <c r="E29" s="224">
        <f>E5+E18-E28</f>
        <v>11780564</v>
      </c>
      <c r="F29" s="224">
        <f>F18-F28</f>
        <v>841550</v>
      </c>
      <c r="G29" s="224">
        <f>G5+G18-G28</f>
        <v>0</v>
      </c>
      <c r="H29" s="224">
        <f>H5+H18-H28</f>
        <v>143949491</v>
      </c>
    </row>
    <row r="30" spans="1:8" s="226" customFormat="1" ht="19.5" customHeight="1">
      <c r="A30" s="220" t="s">
        <v>776</v>
      </c>
      <c r="B30" s="224" t="s">
        <v>777</v>
      </c>
      <c r="C30" s="224">
        <v>2422134</v>
      </c>
      <c r="D30" s="224">
        <v>28859520</v>
      </c>
      <c r="E30" s="224">
        <v>7356861</v>
      </c>
      <c r="F30" s="229"/>
      <c r="G30" s="224">
        <v>0</v>
      </c>
      <c r="H30" s="224">
        <f aca="true" t="shared" si="2" ref="H30:H37">SUM(C30:G30)</f>
        <v>38638515</v>
      </c>
    </row>
    <row r="31" spans="1:8" ht="19.5" customHeight="1">
      <c r="A31" s="220" t="s">
        <v>778</v>
      </c>
      <c r="B31" s="239" t="s">
        <v>779</v>
      </c>
      <c r="C31" s="239">
        <v>330000</v>
      </c>
      <c r="D31" s="239">
        <v>2100371</v>
      </c>
      <c r="E31" s="239">
        <v>464281</v>
      </c>
      <c r="F31" s="229"/>
      <c r="G31" s="239"/>
      <c r="H31" s="239">
        <f t="shared" si="2"/>
        <v>2894652</v>
      </c>
    </row>
    <row r="32" spans="1:8" ht="19.5" customHeight="1">
      <c r="A32" s="220" t="s">
        <v>780</v>
      </c>
      <c r="B32" s="239" t="s">
        <v>781</v>
      </c>
      <c r="C32" s="239"/>
      <c r="D32" s="239"/>
      <c r="E32" s="239">
        <v>152860</v>
      </c>
      <c r="F32" s="229"/>
      <c r="G32" s="239"/>
      <c r="H32" s="239">
        <f t="shared" si="2"/>
        <v>152860</v>
      </c>
    </row>
    <row r="33" spans="1:8" ht="19.5" customHeight="1">
      <c r="A33" s="220" t="s">
        <v>782</v>
      </c>
      <c r="B33" s="239" t="s">
        <v>783</v>
      </c>
      <c r="C33" s="239"/>
      <c r="D33" s="239"/>
      <c r="E33" s="239"/>
      <c r="F33" s="239"/>
      <c r="G33" s="239"/>
      <c r="H33" s="239">
        <f t="shared" si="2"/>
        <v>0</v>
      </c>
    </row>
    <row r="34" spans="1:8" ht="19.5" customHeight="1">
      <c r="A34" s="220" t="s">
        <v>784</v>
      </c>
      <c r="B34" s="239" t="s">
        <v>785</v>
      </c>
      <c r="C34" s="239"/>
      <c r="D34" s="239"/>
      <c r="E34" s="239"/>
      <c r="F34" s="239"/>
      <c r="G34" s="239"/>
      <c r="H34" s="239">
        <f t="shared" si="2"/>
        <v>0</v>
      </c>
    </row>
    <row r="35" spans="1:8" s="226" customFormat="1" ht="19.5" customHeight="1">
      <c r="A35" s="220" t="s">
        <v>786</v>
      </c>
      <c r="B35" s="224" t="s">
        <v>787</v>
      </c>
      <c r="C35" s="224">
        <f>C30+C31-C32</f>
        <v>2752134</v>
      </c>
      <c r="D35" s="224">
        <f>D30+D31-D32</f>
        <v>30959891</v>
      </c>
      <c r="E35" s="224">
        <f>E30+E31-E32</f>
        <v>7668282</v>
      </c>
      <c r="F35" s="224">
        <f>F30+F31-F32</f>
        <v>0</v>
      </c>
      <c r="G35" s="224">
        <f>G30+G31-G32</f>
        <v>0</v>
      </c>
      <c r="H35" s="224">
        <f t="shared" si="2"/>
        <v>41380307</v>
      </c>
    </row>
    <row r="36" spans="1:8" s="226" customFormat="1" ht="19.5" customHeight="1">
      <c r="A36" s="220" t="s">
        <v>788</v>
      </c>
      <c r="B36" s="224" t="s">
        <v>789</v>
      </c>
      <c r="C36" s="224">
        <f>C29-C35</f>
        <v>651918</v>
      </c>
      <c r="D36" s="224">
        <f>D29-D35</f>
        <v>96963434</v>
      </c>
      <c r="E36" s="224">
        <f>E29-E35</f>
        <v>4112282</v>
      </c>
      <c r="F36" s="224">
        <f>F29-F35</f>
        <v>841550</v>
      </c>
      <c r="G36" s="224">
        <f>G29-G35</f>
        <v>0</v>
      </c>
      <c r="H36" s="224">
        <f t="shared" si="2"/>
        <v>102569184</v>
      </c>
    </row>
    <row r="37" spans="1:8" ht="19.5" customHeight="1">
      <c r="A37" s="220" t="s">
        <v>790</v>
      </c>
      <c r="B37" s="239" t="s">
        <v>791</v>
      </c>
      <c r="C37" s="239">
        <v>2404052</v>
      </c>
      <c r="D37" s="239">
        <v>21138</v>
      </c>
      <c r="E37" s="239">
        <v>5590131</v>
      </c>
      <c r="F37" s="239">
        <v>0</v>
      </c>
      <c r="G37" s="239">
        <v>0</v>
      </c>
      <c r="H37" s="239">
        <f t="shared" si="2"/>
        <v>8015321</v>
      </c>
    </row>
  </sheetData>
  <sheetProtection/>
  <mergeCells count="1">
    <mergeCell ref="A1:H1"/>
  </mergeCells>
  <printOptions/>
  <pageMargins left="0.4330708661417323" right="0.4330708661417323" top="0.6692913385826772" bottom="0.7086614173228347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42" t="s">
        <v>612</v>
      </c>
      <c r="B1" s="242"/>
      <c r="C1" s="242"/>
      <c r="D1" s="242"/>
      <c r="E1" s="242"/>
    </row>
    <row r="2" spans="1:5" s="2" customFormat="1" ht="15.75">
      <c r="A2" s="242" t="s">
        <v>614</v>
      </c>
      <c r="B2" s="242"/>
      <c r="C2" s="242"/>
      <c r="D2" s="242"/>
      <c r="E2" s="242"/>
    </row>
    <row r="3" s="2" customFormat="1" ht="15.75"/>
    <row r="4" spans="1:5" s="11" customFormat="1" ht="15.75">
      <c r="A4" s="150"/>
      <c r="B4" s="150" t="s">
        <v>0</v>
      </c>
      <c r="C4" s="150" t="s">
        <v>1</v>
      </c>
      <c r="D4" s="150" t="s">
        <v>2</v>
      </c>
      <c r="E4" s="150" t="s">
        <v>3</v>
      </c>
    </row>
    <row r="5" spans="1:5" s="11" customFormat="1" ht="15.75">
      <c r="A5" s="150">
        <v>1</v>
      </c>
      <c r="B5" s="82" t="s">
        <v>9</v>
      </c>
      <c r="C5" s="151">
        <v>43100</v>
      </c>
      <c r="D5" s="151" t="s">
        <v>615</v>
      </c>
      <c r="E5" s="151">
        <v>43465</v>
      </c>
    </row>
    <row r="6" spans="1:5" s="11" customFormat="1" ht="15.75">
      <c r="A6" s="150">
        <v>2</v>
      </c>
      <c r="B6" s="152" t="s">
        <v>659</v>
      </c>
      <c r="C6" s="133"/>
      <c r="D6" s="133"/>
      <c r="E6" s="133"/>
    </row>
    <row r="7" spans="1:5" s="11" customFormat="1" ht="15.75">
      <c r="A7" s="150">
        <v>3</v>
      </c>
      <c r="B7" s="153" t="s">
        <v>616</v>
      </c>
      <c r="C7" s="133">
        <v>100000</v>
      </c>
      <c r="D7" s="133"/>
      <c r="E7" s="133"/>
    </row>
    <row r="8" spans="1:5" s="11" customFormat="1" ht="15.75">
      <c r="A8" s="150">
        <v>4</v>
      </c>
      <c r="B8" s="153" t="s">
        <v>617</v>
      </c>
      <c r="C8" s="133"/>
      <c r="D8" s="133"/>
      <c r="E8" s="133">
        <v>100000</v>
      </c>
    </row>
    <row r="9" spans="1:5" s="11" customFormat="1" ht="15.75">
      <c r="A9" s="150">
        <v>5</v>
      </c>
      <c r="B9" s="152" t="s">
        <v>618</v>
      </c>
      <c r="C9" s="147">
        <f>SUM(C6:C8)</f>
        <v>100000</v>
      </c>
      <c r="D9" s="147">
        <f>SUM(D6:D8)</f>
        <v>0</v>
      </c>
      <c r="E9" s="147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72" t="s">
        <v>491</v>
      </c>
      <c r="B1" s="272"/>
      <c r="C1" s="272"/>
      <c r="D1" s="272"/>
      <c r="E1" s="272"/>
      <c r="F1" s="272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6" t="s">
        <v>9</v>
      </c>
      <c r="C4" s="6" t="s">
        <v>381</v>
      </c>
      <c r="D4" s="6" t="s">
        <v>462</v>
      </c>
      <c r="E4" s="6" t="s">
        <v>505</v>
      </c>
      <c r="F4" s="6" t="s">
        <v>530</v>
      </c>
    </row>
    <row r="5" spans="1:6" s="10" customFormat="1" ht="15.75">
      <c r="A5" s="1">
        <v>2</v>
      </c>
      <c r="B5" s="267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2" customWidth="1"/>
    <col min="4" max="137" width="9.140625" style="52" customWidth="1"/>
    <col min="138" max="16384" width="9.140625" style="53" customWidth="1"/>
  </cols>
  <sheetData>
    <row r="1" spans="1:137" s="49" customFormat="1" ht="18">
      <c r="A1" s="289" t="s">
        <v>542</v>
      </c>
      <c r="B1" s="289"/>
      <c r="C1" s="28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69" t="s">
        <v>56</v>
      </c>
      <c r="B3" s="54" t="s">
        <v>57</v>
      </c>
      <c r="C3" s="54" t="s">
        <v>660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7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2" t="s">
        <v>66</v>
      </c>
      <c r="B12" s="57">
        <f>SUM(B13,B16,B19,B25,B22)</f>
        <v>491278</v>
      </c>
      <c r="C12" s="57">
        <f>SUM(C13,C16,C19,C25,C22)</f>
        <v>496043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3" ht="18">
      <c r="A13" s="73" t="s">
        <v>67</v>
      </c>
      <c r="B13" s="58">
        <v>0</v>
      </c>
      <c r="C13" s="58">
        <v>0</v>
      </c>
    </row>
    <row r="14" spans="1:137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3" t="s">
        <v>70</v>
      </c>
      <c r="B16" s="58">
        <f>SUM(B17:B18)</f>
        <v>450000</v>
      </c>
      <c r="C16" s="58">
        <f>SUM(C17:C18)</f>
        <v>450000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4" t="s">
        <v>68</v>
      </c>
      <c r="B17" s="59">
        <v>450000</v>
      </c>
      <c r="C17" s="59">
        <v>450000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3" ht="18">
      <c r="A20" s="74" t="s">
        <v>68</v>
      </c>
      <c r="B20" s="59">
        <v>0</v>
      </c>
      <c r="C20" s="59">
        <v>0</v>
      </c>
    </row>
    <row r="21" spans="1:137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41278</v>
      </c>
      <c r="C25" s="58">
        <f>SUM(C26:C27)</f>
        <v>46043</v>
      </c>
    </row>
    <row r="26" spans="1:3" ht="18">
      <c r="A26" s="74" t="s">
        <v>68</v>
      </c>
      <c r="B26" s="59">
        <v>41278</v>
      </c>
      <c r="C26" s="59">
        <v>46043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491278</v>
      </c>
      <c r="C29" s="57">
        <f>SUM(C8,C11,C12,C28,C4,C7)</f>
        <v>496043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65" t="s">
        <v>489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16" customFormat="1" ht="15.75">
      <c r="A2" s="258" t="s">
        <v>369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16" customFormat="1" ht="15.75">
      <c r="A3" s="258" t="s">
        <v>368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5.75">
      <c r="A4" s="258" t="s">
        <v>510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59" t="s">
        <v>9</v>
      </c>
      <c r="C7" s="262" t="s">
        <v>462</v>
      </c>
      <c r="D7" s="262"/>
      <c r="E7" s="262"/>
      <c r="F7" s="263"/>
      <c r="G7" s="261" t="s">
        <v>505</v>
      </c>
      <c r="H7" s="262"/>
      <c r="I7" s="262"/>
      <c r="J7" s="263"/>
      <c r="K7" s="262" t="s">
        <v>530</v>
      </c>
      <c r="L7" s="263"/>
    </row>
    <row r="8" spans="1:12" s="3" customFormat="1" ht="31.5">
      <c r="A8" s="1"/>
      <c r="B8" s="290"/>
      <c r="C8" s="4" t="s">
        <v>511</v>
      </c>
      <c r="D8" s="4" t="s">
        <v>512</v>
      </c>
      <c r="E8" s="4" t="s">
        <v>540</v>
      </c>
      <c r="F8" s="4" t="s">
        <v>541</v>
      </c>
      <c r="G8" s="4" t="s">
        <v>511</v>
      </c>
      <c r="H8" s="4" t="s">
        <v>512</v>
      </c>
      <c r="I8" s="4" t="s">
        <v>540</v>
      </c>
      <c r="J8" s="4" t="s">
        <v>541</v>
      </c>
      <c r="K8" s="4" t="s">
        <v>540</v>
      </c>
      <c r="L8" s="4" t="s">
        <v>541</v>
      </c>
    </row>
    <row r="9" spans="1:12" s="3" customFormat="1" ht="15.75">
      <c r="A9" s="1">
        <v>2</v>
      </c>
      <c r="B9" s="260"/>
      <c r="C9" s="6" t="s">
        <v>370</v>
      </c>
      <c r="D9" s="6" t="s">
        <v>370</v>
      </c>
      <c r="E9" s="6" t="s">
        <v>4</v>
      </c>
      <c r="F9" s="6" t="s">
        <v>4</v>
      </c>
      <c r="G9" s="6" t="s">
        <v>370</v>
      </c>
      <c r="H9" s="6" t="s">
        <v>370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376</v>
      </c>
      <c r="C10" s="15">
        <v>535000</v>
      </c>
      <c r="D10" s="15">
        <v>535000</v>
      </c>
      <c r="E10" s="15">
        <v>535000</v>
      </c>
      <c r="F10" s="15">
        <v>535000</v>
      </c>
      <c r="G10" s="15">
        <v>535000</v>
      </c>
      <c r="H10" s="15">
        <v>535000</v>
      </c>
      <c r="I10" s="15">
        <v>535000</v>
      </c>
      <c r="J10" s="15">
        <v>535000</v>
      </c>
      <c r="K10" s="15">
        <v>535000</v>
      </c>
      <c r="L10" s="15">
        <v>535000</v>
      </c>
    </row>
    <row r="11" spans="1:12" ht="30">
      <c r="A11" s="1">
        <v>4</v>
      </c>
      <c r="B11" s="44" t="s">
        <v>377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80000</v>
      </c>
      <c r="D13" s="15">
        <v>80000</v>
      </c>
      <c r="E13" s="15">
        <v>80000</v>
      </c>
      <c r="F13" s="15">
        <v>80000</v>
      </c>
      <c r="G13" s="15">
        <v>80000</v>
      </c>
      <c r="H13" s="15">
        <v>80000</v>
      </c>
      <c r="I13" s="15">
        <v>80000</v>
      </c>
      <c r="J13" s="15">
        <v>80000</v>
      </c>
      <c r="K13" s="15">
        <v>80000</v>
      </c>
      <c r="L13" s="15">
        <v>80000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620000</v>
      </c>
      <c r="D17" s="18">
        <f>SUM(D10:D16)</f>
        <v>620000</v>
      </c>
      <c r="E17" s="18">
        <f aca="true" t="shared" si="0" ref="E17:L17">SUM(E10:E16)</f>
        <v>620000</v>
      </c>
      <c r="F17" s="18">
        <f t="shared" si="0"/>
        <v>620000</v>
      </c>
      <c r="G17" s="18">
        <f t="shared" si="0"/>
        <v>620000</v>
      </c>
      <c r="H17" s="18">
        <f>SUM(H10:H16)</f>
        <v>620000</v>
      </c>
      <c r="I17" s="18">
        <f t="shared" si="0"/>
        <v>620000</v>
      </c>
      <c r="J17" s="18">
        <f t="shared" si="0"/>
        <v>620000</v>
      </c>
      <c r="K17" s="18">
        <f t="shared" si="0"/>
        <v>620000</v>
      </c>
      <c r="L17" s="18">
        <f t="shared" si="0"/>
        <v>620000</v>
      </c>
    </row>
    <row r="18" spans="1:12" ht="15.75">
      <c r="A18" s="1">
        <v>11</v>
      </c>
      <c r="B18" s="46" t="s">
        <v>52</v>
      </c>
      <c r="C18" s="18">
        <f>ROUNDDOWN(C17*0.5,0)</f>
        <v>310000</v>
      </c>
      <c r="D18" s="18">
        <f>ROUNDDOWN(D17*0.5,0)</f>
        <v>310000</v>
      </c>
      <c r="E18" s="18">
        <f aca="true" t="shared" si="1" ref="E18:L18">ROUNDDOWN(E17*0.5,0)</f>
        <v>310000</v>
      </c>
      <c r="F18" s="18">
        <f t="shared" si="1"/>
        <v>310000</v>
      </c>
      <c r="G18" s="18">
        <f t="shared" si="1"/>
        <v>310000</v>
      </c>
      <c r="H18" s="18">
        <f>ROUNDDOWN(H17*0.5,0)</f>
        <v>310000</v>
      </c>
      <c r="I18" s="18">
        <f t="shared" si="1"/>
        <v>310000</v>
      </c>
      <c r="J18" s="18">
        <f t="shared" si="1"/>
        <v>310000</v>
      </c>
      <c r="K18" s="18">
        <f t="shared" si="1"/>
        <v>310000</v>
      </c>
      <c r="L18" s="18">
        <f t="shared" si="1"/>
        <v>310000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310000</v>
      </c>
      <c r="D27" s="18">
        <f t="shared" si="3"/>
        <v>310000</v>
      </c>
      <c r="E27" s="18">
        <f t="shared" si="3"/>
        <v>310000</v>
      </c>
      <c r="F27" s="18">
        <f t="shared" si="3"/>
        <v>310000</v>
      </c>
      <c r="G27" s="18">
        <f t="shared" si="3"/>
        <v>310000</v>
      </c>
      <c r="H27" s="18">
        <f t="shared" si="3"/>
        <v>310000</v>
      </c>
      <c r="I27" s="18">
        <f t="shared" si="3"/>
        <v>310000</v>
      </c>
      <c r="J27" s="18">
        <f t="shared" si="3"/>
        <v>310000</v>
      </c>
      <c r="K27" s="18">
        <f t="shared" si="3"/>
        <v>310000</v>
      </c>
      <c r="L27" s="18">
        <f t="shared" si="3"/>
        <v>310000</v>
      </c>
    </row>
    <row r="28" spans="1:12" s="22" customFormat="1" ht="42.75">
      <c r="A28" s="1">
        <v>21</v>
      </c>
      <c r="B28" s="47" t="s">
        <v>373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513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2"/>
  <sheetViews>
    <sheetView zoomScalePageLayoutView="0" workbookViewId="0" topLeftCell="A1">
      <selection activeCell="E302" sqref="C4:E302"/>
    </sheetView>
  </sheetViews>
  <sheetFormatPr defaultColWidth="9.140625" defaultRowHeight="15"/>
  <cols>
    <col min="1" max="1" width="54.7109375" style="108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91" t="s">
        <v>527</v>
      </c>
      <c r="B1" s="291"/>
      <c r="C1" s="291"/>
      <c r="D1" s="291"/>
      <c r="E1" s="291"/>
    </row>
    <row r="2" spans="1:5" ht="15.75">
      <c r="A2" s="258" t="s">
        <v>482</v>
      </c>
      <c r="B2" s="258"/>
      <c r="C2" s="258"/>
      <c r="D2" s="258"/>
      <c r="E2" s="258"/>
    </row>
    <row r="3" spans="1:3" ht="15.75">
      <c r="A3" s="106"/>
      <c r="B3" s="42"/>
      <c r="C3" s="42"/>
    </row>
    <row r="4" spans="1:5" s="10" customFormat="1" ht="31.5">
      <c r="A4" s="96" t="s">
        <v>9</v>
      </c>
      <c r="B4" s="17" t="s">
        <v>128</v>
      </c>
      <c r="C4" s="38" t="s">
        <v>4</v>
      </c>
      <c r="D4" s="38" t="s">
        <v>580</v>
      </c>
      <c r="E4" s="38" t="s">
        <v>581</v>
      </c>
    </row>
    <row r="5" spans="1:5" s="10" customFormat="1" ht="16.5">
      <c r="A5" s="66" t="s">
        <v>85</v>
      </c>
      <c r="B5" s="99"/>
      <c r="C5" s="77"/>
      <c r="D5" s="77"/>
      <c r="E5" s="77"/>
    </row>
    <row r="6" spans="1:5" s="10" customFormat="1" ht="31.5">
      <c r="A6" s="65" t="s">
        <v>255</v>
      </c>
      <c r="B6" s="17"/>
      <c r="C6" s="77"/>
      <c r="D6" s="77"/>
      <c r="E6" s="77"/>
    </row>
    <row r="7" spans="1:5" s="10" customFormat="1" ht="15.75" hidden="1">
      <c r="A7" s="81" t="s">
        <v>137</v>
      </c>
      <c r="B7" s="17">
        <v>2</v>
      </c>
      <c r="C7" s="77"/>
      <c r="D7" s="77"/>
      <c r="E7" s="77"/>
    </row>
    <row r="8" spans="1:5" s="10" customFormat="1" ht="15.75">
      <c r="A8" s="81" t="s">
        <v>138</v>
      </c>
      <c r="B8" s="17">
        <v>2</v>
      </c>
      <c r="C8" s="77">
        <v>1201970</v>
      </c>
      <c r="D8" s="77">
        <v>1201970</v>
      </c>
      <c r="E8" s="77">
        <v>1201970</v>
      </c>
    </row>
    <row r="9" spans="1:5" s="10" customFormat="1" ht="15.75">
      <c r="A9" s="81" t="s">
        <v>139</v>
      </c>
      <c r="B9" s="17">
        <v>2</v>
      </c>
      <c r="C9" s="77">
        <v>512000</v>
      </c>
      <c r="D9" s="77">
        <v>512000</v>
      </c>
      <c r="E9" s="77">
        <v>512000</v>
      </c>
    </row>
    <row r="10" spans="1:5" s="10" customFormat="1" ht="15.75">
      <c r="A10" s="81" t="s">
        <v>140</v>
      </c>
      <c r="B10" s="17">
        <v>2</v>
      </c>
      <c r="C10" s="77">
        <v>100000</v>
      </c>
      <c r="D10" s="77">
        <v>100000</v>
      </c>
      <c r="E10" s="77">
        <v>100000</v>
      </c>
    </row>
    <row r="11" spans="1:5" s="10" customFormat="1" ht="15.75">
      <c r="A11" s="81" t="s">
        <v>141</v>
      </c>
      <c r="B11" s="17">
        <v>2</v>
      </c>
      <c r="C11" s="77">
        <v>279210</v>
      </c>
      <c r="D11" s="77">
        <v>279210</v>
      </c>
      <c r="E11" s="77">
        <v>279210</v>
      </c>
    </row>
    <row r="12" spans="1:5" s="10" customFormat="1" ht="15.75">
      <c r="A12" s="81" t="s">
        <v>257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15.75">
      <c r="A13" s="81" t="s">
        <v>517</v>
      </c>
      <c r="B13" s="17">
        <v>2</v>
      </c>
      <c r="C13" s="77">
        <v>1009100</v>
      </c>
      <c r="D13" s="77">
        <v>1009100</v>
      </c>
      <c r="E13" s="77">
        <v>1009100</v>
      </c>
    </row>
    <row r="14" spans="1:5" s="10" customFormat="1" ht="31.5" hidden="1">
      <c r="A14" s="81" t="s">
        <v>258</v>
      </c>
      <c r="B14" s="17">
        <v>2</v>
      </c>
      <c r="C14" s="77"/>
      <c r="D14" s="77"/>
      <c r="E14" s="77"/>
    </row>
    <row r="15" spans="1:5" s="10" customFormat="1" ht="15.75">
      <c r="A15" s="107" t="s">
        <v>454</v>
      </c>
      <c r="B15" s="17">
        <v>2</v>
      </c>
      <c r="C15" s="77">
        <v>3191931</v>
      </c>
      <c r="D15" s="77">
        <v>3191931</v>
      </c>
      <c r="E15" s="77">
        <v>3191931</v>
      </c>
    </row>
    <row r="16" spans="1:5" s="10" customFormat="1" ht="15.75" hidden="1">
      <c r="A16" s="81" t="s">
        <v>277</v>
      </c>
      <c r="B16" s="17">
        <v>2</v>
      </c>
      <c r="C16" s="77"/>
      <c r="D16" s="77"/>
      <c r="E16" s="77"/>
    </row>
    <row r="17" spans="1:5" s="10" customFormat="1" ht="31.5">
      <c r="A17" s="104" t="s">
        <v>256</v>
      </c>
      <c r="B17" s="17"/>
      <c r="C17" s="77">
        <f>SUM(C7:C16)</f>
        <v>11294211</v>
      </c>
      <c r="D17" s="77">
        <f>SUM(D7:D16)</f>
        <v>11294211</v>
      </c>
      <c r="E17" s="77">
        <f>SUM(E7:E16)</f>
        <v>11294211</v>
      </c>
    </row>
    <row r="18" spans="1:5" s="10" customFormat="1" ht="15.75" hidden="1">
      <c r="A18" s="81" t="s">
        <v>260</v>
      </c>
      <c r="B18" s="17">
        <v>2</v>
      </c>
      <c r="C18" s="77"/>
      <c r="D18" s="77"/>
      <c r="E18" s="77"/>
    </row>
    <row r="19" spans="1:5" s="10" customFormat="1" ht="15.75" hidden="1">
      <c r="A19" s="81" t="s">
        <v>261</v>
      </c>
      <c r="B19" s="17">
        <v>2</v>
      </c>
      <c r="C19" s="77"/>
      <c r="D19" s="77"/>
      <c r="E19" s="77"/>
    </row>
    <row r="20" spans="1:5" s="10" customFormat="1" ht="31.5" hidden="1">
      <c r="A20" s="104" t="s">
        <v>259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1" t="s">
        <v>262</v>
      </c>
      <c r="B21" s="17">
        <v>2</v>
      </c>
      <c r="C21" s="77"/>
      <c r="D21" s="77"/>
      <c r="E21" s="77"/>
    </row>
    <row r="22" spans="1:5" s="10" customFormat="1" ht="15.75" hidden="1">
      <c r="A22" s="81" t="s">
        <v>263</v>
      </c>
      <c r="B22" s="17">
        <v>2</v>
      </c>
      <c r="C22" s="77"/>
      <c r="D22" s="77"/>
      <c r="E22" s="77"/>
    </row>
    <row r="23" spans="1:5" s="10" customFormat="1" ht="15.75" hidden="1">
      <c r="A23" s="107" t="s">
        <v>454</v>
      </c>
      <c r="B23" s="17">
        <v>2</v>
      </c>
      <c r="C23" s="77"/>
      <c r="D23" s="77"/>
      <c r="E23" s="77"/>
    </row>
    <row r="24" spans="1:5" s="10" customFormat="1" ht="15.75">
      <c r="A24" s="81" t="s">
        <v>266</v>
      </c>
      <c r="B24" s="17">
        <v>2</v>
      </c>
      <c r="C24" s="77">
        <v>166080</v>
      </c>
      <c r="D24" s="77">
        <v>166080</v>
      </c>
      <c r="E24" s="77">
        <v>166080</v>
      </c>
    </row>
    <row r="25" spans="1:5" s="10" customFormat="1" ht="15.75" hidden="1">
      <c r="A25" s="81" t="s">
        <v>267</v>
      </c>
      <c r="B25" s="17">
        <v>2</v>
      </c>
      <c r="C25" s="77"/>
      <c r="D25" s="77"/>
      <c r="E25" s="77"/>
    </row>
    <row r="26" spans="1:5" s="10" customFormat="1" ht="31.5">
      <c r="A26" s="81" t="s">
        <v>455</v>
      </c>
      <c r="B26" s="17">
        <v>2</v>
      </c>
      <c r="C26" s="77">
        <v>370000</v>
      </c>
      <c r="D26" s="77">
        <v>370000</v>
      </c>
      <c r="E26" s="77">
        <v>370000</v>
      </c>
    </row>
    <row r="27" spans="1:5" s="10" customFormat="1" ht="15.75" hidden="1">
      <c r="A27" s="81" t="s">
        <v>264</v>
      </c>
      <c r="B27" s="17">
        <v>2</v>
      </c>
      <c r="C27" s="77"/>
      <c r="D27" s="77"/>
      <c r="E27" s="77"/>
    </row>
    <row r="28" spans="1:5" s="10" customFormat="1" ht="15.75">
      <c r="A28" s="81" t="s">
        <v>474</v>
      </c>
      <c r="B28" s="17">
        <v>2</v>
      </c>
      <c r="C28" s="77">
        <v>72960</v>
      </c>
      <c r="D28" s="77">
        <v>70680</v>
      </c>
      <c r="E28" s="77">
        <v>70680</v>
      </c>
    </row>
    <row r="29" spans="1:5" s="10" customFormat="1" ht="47.25">
      <c r="A29" s="104" t="s">
        <v>265</v>
      </c>
      <c r="B29" s="17"/>
      <c r="C29" s="77">
        <f>SUM(C21:C28)</f>
        <v>609040</v>
      </c>
      <c r="D29" s="77">
        <f>SUM(D21:D28)</f>
        <v>606760</v>
      </c>
      <c r="E29" s="77">
        <f>SUM(E21:E28)</f>
        <v>606760</v>
      </c>
    </row>
    <row r="30" spans="1:5" s="10" customFormat="1" ht="47.25">
      <c r="A30" s="81" t="s">
        <v>268</v>
      </c>
      <c r="B30" s="17">
        <v>2</v>
      </c>
      <c r="C30" s="77">
        <v>1800000</v>
      </c>
      <c r="D30" s="77">
        <v>1800000</v>
      </c>
      <c r="E30" s="77">
        <v>1800000</v>
      </c>
    </row>
    <row r="31" spans="1:5" s="10" customFormat="1" ht="31.5">
      <c r="A31" s="104" t="s">
        <v>269</v>
      </c>
      <c r="B31" s="17"/>
      <c r="C31" s="77">
        <f>SUM(C30)</f>
        <v>1800000</v>
      </c>
      <c r="D31" s="77">
        <f>SUM(D30)</f>
        <v>1800000</v>
      </c>
      <c r="E31" s="77">
        <f>SUM(E30)</f>
        <v>1800000</v>
      </c>
    </row>
    <row r="32" spans="1:5" s="10" customFormat="1" ht="15.75" hidden="1">
      <c r="A32" s="81" t="s">
        <v>270</v>
      </c>
      <c r="B32" s="17">
        <v>2</v>
      </c>
      <c r="C32" s="77"/>
      <c r="D32" s="77"/>
      <c r="E32" s="77"/>
    </row>
    <row r="33" spans="1:5" s="10" customFormat="1" ht="15.75" hidden="1">
      <c r="A33" s="81" t="s">
        <v>271</v>
      </c>
      <c r="B33" s="17">
        <v>2</v>
      </c>
      <c r="C33" s="77"/>
      <c r="D33" s="77"/>
      <c r="E33" s="77"/>
    </row>
    <row r="34" spans="1:5" s="10" customFormat="1" ht="15.75" hidden="1">
      <c r="A34" s="81" t="s">
        <v>272</v>
      </c>
      <c r="B34" s="17">
        <v>2</v>
      </c>
      <c r="C34" s="77"/>
      <c r="D34" s="77"/>
      <c r="E34" s="77"/>
    </row>
    <row r="35" spans="1:5" s="10" customFormat="1" ht="31.5" hidden="1">
      <c r="A35" s="81" t="s">
        <v>273</v>
      </c>
      <c r="B35" s="17">
        <v>2</v>
      </c>
      <c r="C35" s="77"/>
      <c r="D35" s="77"/>
      <c r="E35" s="77"/>
    </row>
    <row r="36" spans="1:5" s="10" customFormat="1" ht="15.75" hidden="1">
      <c r="A36" s="81" t="s">
        <v>274</v>
      </c>
      <c r="B36" s="17">
        <v>2</v>
      </c>
      <c r="C36" s="77"/>
      <c r="D36" s="77"/>
      <c r="E36" s="77"/>
    </row>
    <row r="37" spans="1:5" s="10" customFormat="1" ht="15.75" hidden="1">
      <c r="A37" s="81" t="s">
        <v>275</v>
      </c>
      <c r="B37" s="17">
        <v>2</v>
      </c>
      <c r="C37" s="77"/>
      <c r="D37" s="77"/>
      <c r="E37" s="77"/>
    </row>
    <row r="38" spans="1:5" s="10" customFormat="1" ht="15.75" hidden="1">
      <c r="A38" s="81" t="s">
        <v>470</v>
      </c>
      <c r="B38" s="17">
        <v>2</v>
      </c>
      <c r="C38" s="77"/>
      <c r="D38" s="77"/>
      <c r="E38" s="77"/>
    </row>
    <row r="39" spans="1:5" s="10" customFormat="1" ht="15.75" hidden="1">
      <c r="A39" s="81" t="s">
        <v>276</v>
      </c>
      <c r="B39" s="17">
        <v>2</v>
      </c>
      <c r="C39" s="77"/>
      <c r="D39" s="77"/>
      <c r="E39" s="77"/>
    </row>
    <row r="40" spans="1:5" s="10" customFormat="1" ht="15.75" hidden="1">
      <c r="A40" s="81" t="s">
        <v>415</v>
      </c>
      <c r="B40" s="17">
        <v>2</v>
      </c>
      <c r="C40" s="77"/>
      <c r="D40" s="77"/>
      <c r="E40" s="77"/>
    </row>
    <row r="41" spans="1:5" s="10" customFormat="1" ht="15.75" hidden="1">
      <c r="A41" s="81" t="s">
        <v>499</v>
      </c>
      <c r="B41" s="17">
        <v>2</v>
      </c>
      <c r="C41" s="77"/>
      <c r="D41" s="77"/>
      <c r="E41" s="77"/>
    </row>
    <row r="42" spans="1:5" s="10" customFormat="1" ht="15.75">
      <c r="A42" s="81" t="s">
        <v>549</v>
      </c>
      <c r="B42" s="17">
        <v>2</v>
      </c>
      <c r="C42" s="77">
        <v>0</v>
      </c>
      <c r="D42" s="77">
        <v>88900</v>
      </c>
      <c r="E42" s="77">
        <v>88900</v>
      </c>
    </row>
    <row r="43" spans="1:5" s="10" customFormat="1" ht="15.75">
      <c r="A43" s="81" t="s">
        <v>456</v>
      </c>
      <c r="B43" s="17">
        <v>2</v>
      </c>
      <c r="C43" s="77">
        <v>0</v>
      </c>
      <c r="D43" s="77">
        <v>248920</v>
      </c>
      <c r="E43" s="77">
        <v>248920</v>
      </c>
    </row>
    <row r="44" spans="1:5" s="10" customFormat="1" ht="31.5">
      <c r="A44" s="81" t="s">
        <v>585</v>
      </c>
      <c r="B44" s="17">
        <v>2</v>
      </c>
      <c r="C44" s="77">
        <v>0</v>
      </c>
      <c r="D44" s="77">
        <v>72000</v>
      </c>
      <c r="E44" s="77">
        <v>72000</v>
      </c>
    </row>
    <row r="45" spans="1:5" s="10" customFormat="1" ht="15.75" hidden="1">
      <c r="A45" s="81" t="s">
        <v>277</v>
      </c>
      <c r="B45" s="17">
        <v>2</v>
      </c>
      <c r="C45" s="77"/>
      <c r="D45" s="77"/>
      <c r="E45" s="77"/>
    </row>
    <row r="46" spans="1:5" s="10" customFormat="1" ht="31.5">
      <c r="A46" s="104" t="s">
        <v>416</v>
      </c>
      <c r="B46" s="17"/>
      <c r="C46" s="77">
        <f>SUM(C32:C45)</f>
        <v>0</v>
      </c>
      <c r="D46" s="77">
        <f>SUM(D32:D45)</f>
        <v>409820</v>
      </c>
      <c r="E46" s="77">
        <f>SUM(E32:E45)</f>
        <v>409820</v>
      </c>
    </row>
    <row r="47" spans="1:5" s="10" customFormat="1" ht="15.75" hidden="1">
      <c r="A47" s="81"/>
      <c r="B47" s="17"/>
      <c r="C47" s="77"/>
      <c r="D47" s="77"/>
      <c r="E47" s="77"/>
    </row>
    <row r="48" spans="1:5" s="10" customFormat="1" ht="15.75" hidden="1">
      <c r="A48" s="104" t="s">
        <v>417</v>
      </c>
      <c r="B48" s="17"/>
      <c r="C48" s="77">
        <f>SUM(C47)</f>
        <v>0</v>
      </c>
      <c r="D48" s="77">
        <f>SUM(D47)</f>
        <v>0</v>
      </c>
      <c r="E48" s="77">
        <f>SUM(E47)</f>
        <v>0</v>
      </c>
    </row>
    <row r="49" spans="1:5" s="10" customFormat="1" ht="15.75" hidden="1">
      <c r="A49" s="61"/>
      <c r="B49" s="17"/>
      <c r="C49" s="77"/>
      <c r="D49" s="77"/>
      <c r="E49" s="77"/>
    </row>
    <row r="50" spans="1:5" s="10" customFormat="1" ht="15.75" hidden="1">
      <c r="A50" s="61" t="s">
        <v>279</v>
      </c>
      <c r="B50" s="17"/>
      <c r="C50" s="77"/>
      <c r="D50" s="77"/>
      <c r="E50" s="77"/>
    </row>
    <row r="51" spans="1:5" s="10" customFormat="1" ht="15.75" hidden="1">
      <c r="A51" s="61"/>
      <c r="B51" s="17"/>
      <c r="C51" s="77"/>
      <c r="D51" s="77"/>
      <c r="E51" s="77"/>
    </row>
    <row r="52" spans="1:5" s="10" customFormat="1" ht="31.5" hidden="1">
      <c r="A52" s="61" t="s">
        <v>282</v>
      </c>
      <c r="B52" s="17"/>
      <c r="C52" s="77"/>
      <c r="D52" s="77"/>
      <c r="E52" s="77"/>
    </row>
    <row r="53" spans="1:5" s="10" customFormat="1" ht="15.75" hidden="1">
      <c r="A53" s="61"/>
      <c r="B53" s="17"/>
      <c r="C53" s="77"/>
      <c r="D53" s="77"/>
      <c r="E53" s="77"/>
    </row>
    <row r="54" spans="1:5" s="10" customFormat="1" ht="31.5" hidden="1">
      <c r="A54" s="61" t="s">
        <v>281</v>
      </c>
      <c r="B54" s="17"/>
      <c r="C54" s="77"/>
      <c r="D54" s="77"/>
      <c r="E54" s="77"/>
    </row>
    <row r="55" spans="1:5" s="10" customFormat="1" ht="15.75" hidden="1">
      <c r="A55" s="61"/>
      <c r="B55" s="17"/>
      <c r="C55" s="77"/>
      <c r="D55" s="77"/>
      <c r="E55" s="77"/>
    </row>
    <row r="56" spans="1:5" s="10" customFormat="1" ht="31.5" hidden="1">
      <c r="A56" s="61" t="s">
        <v>280</v>
      </c>
      <c r="B56" s="17"/>
      <c r="C56" s="77"/>
      <c r="D56" s="77"/>
      <c r="E56" s="77"/>
    </row>
    <row r="57" spans="1:5" s="10" customFormat="1" ht="15.75">
      <c r="A57" s="81" t="s">
        <v>468</v>
      </c>
      <c r="B57" s="17">
        <v>2</v>
      </c>
      <c r="C57" s="77">
        <v>0</v>
      </c>
      <c r="D57" s="77">
        <v>74000</v>
      </c>
      <c r="E57" s="77">
        <v>74000</v>
      </c>
    </row>
    <row r="58" spans="1:5" s="10" customFormat="1" ht="15.75" hidden="1">
      <c r="A58" s="81"/>
      <c r="B58" s="17"/>
      <c r="C58" s="77"/>
      <c r="D58" s="77"/>
      <c r="E58" s="77"/>
    </row>
    <row r="59" spans="1:5" s="10" customFormat="1" ht="15.75" hidden="1">
      <c r="A59" s="81"/>
      <c r="B59" s="17"/>
      <c r="C59" s="77"/>
      <c r="D59" s="77"/>
      <c r="E59" s="77"/>
    </row>
    <row r="60" spans="1:5" s="10" customFormat="1" ht="15.75" hidden="1">
      <c r="A60" s="81" t="s">
        <v>469</v>
      </c>
      <c r="B60" s="17">
        <v>2</v>
      </c>
      <c r="C60" s="77"/>
      <c r="D60" s="77"/>
      <c r="E60" s="77"/>
    </row>
    <row r="61" spans="1:5" s="10" customFormat="1" ht="15.75">
      <c r="A61" s="103" t="s">
        <v>587</v>
      </c>
      <c r="B61" s="94"/>
      <c r="C61" s="77">
        <f>SUM(C57:C60)</f>
        <v>0</v>
      </c>
      <c r="D61" s="77">
        <f>SUM(D57:D60)</f>
        <v>74000</v>
      </c>
      <c r="E61" s="77">
        <f>SUM(E57:E60)</f>
        <v>74000</v>
      </c>
    </row>
    <row r="62" spans="1:5" s="10" customFormat="1" ht="15.75" hidden="1">
      <c r="A62" s="81" t="s">
        <v>142</v>
      </c>
      <c r="B62" s="94">
        <v>2</v>
      </c>
      <c r="C62" s="77"/>
      <c r="D62" s="77"/>
      <c r="E62" s="77"/>
    </row>
    <row r="63" spans="1:5" s="10" customFormat="1" ht="15.75" hidden="1">
      <c r="A63" s="81" t="s">
        <v>283</v>
      </c>
      <c r="B63" s="94">
        <v>2</v>
      </c>
      <c r="C63" s="77"/>
      <c r="D63" s="77"/>
      <c r="E63" s="77"/>
    </row>
    <row r="64" spans="1:5" s="10" customFormat="1" ht="15.75" hidden="1">
      <c r="A64" s="81" t="s">
        <v>143</v>
      </c>
      <c r="B64" s="94">
        <v>2</v>
      </c>
      <c r="C64" s="77"/>
      <c r="D64" s="77"/>
      <c r="E64" s="77"/>
    </row>
    <row r="65" spans="1:5" s="10" customFormat="1" ht="15.75" hidden="1">
      <c r="A65" s="103" t="s">
        <v>145</v>
      </c>
      <c r="B65" s="94"/>
      <c r="C65" s="77">
        <f>SUM(C62:C64)</f>
        <v>0</v>
      </c>
      <c r="D65" s="77">
        <f>SUM(D62:D64)</f>
        <v>0</v>
      </c>
      <c r="E65" s="77">
        <f>SUM(E62:E64)</f>
        <v>0</v>
      </c>
    </row>
    <row r="66" spans="1:5" s="10" customFormat="1" ht="15.75" customHeight="1" hidden="1">
      <c r="A66" s="81" t="s">
        <v>493</v>
      </c>
      <c r="B66" s="94">
        <v>2</v>
      </c>
      <c r="C66" s="77"/>
      <c r="D66" s="77"/>
      <c r="E66" s="77"/>
    </row>
    <row r="67" spans="1:5" s="10" customFormat="1" ht="15" customHeight="1" hidden="1">
      <c r="A67" s="81" t="s">
        <v>569</v>
      </c>
      <c r="B67" s="94">
        <v>2</v>
      </c>
      <c r="C67" s="77">
        <v>0</v>
      </c>
      <c r="D67" s="77">
        <v>0</v>
      </c>
      <c r="E67" s="77"/>
    </row>
    <row r="68" spans="1:5" s="10" customFormat="1" ht="15.75" hidden="1">
      <c r="A68" s="81"/>
      <c r="B68" s="94"/>
      <c r="C68" s="77"/>
      <c r="D68" s="77"/>
      <c r="E68" s="77"/>
    </row>
    <row r="69" spans="1:5" s="10" customFormat="1" ht="15.75" hidden="1">
      <c r="A69" s="81"/>
      <c r="B69" s="94"/>
      <c r="C69" s="77"/>
      <c r="D69" s="77"/>
      <c r="E69" s="77"/>
    </row>
    <row r="70" spans="1:5" s="10" customFormat="1" ht="15.75" hidden="1">
      <c r="A70" s="103" t="s">
        <v>146</v>
      </c>
      <c r="B70" s="94"/>
      <c r="C70" s="77">
        <f>SUM(C66:C69)</f>
        <v>0</v>
      </c>
      <c r="D70" s="77">
        <f>SUM(D66:D69)</f>
        <v>0</v>
      </c>
      <c r="E70" s="77">
        <f>SUM(E66:E69)</f>
        <v>0</v>
      </c>
    </row>
    <row r="71" spans="1:5" s="10" customFormat="1" ht="15.75" hidden="1">
      <c r="A71" s="81" t="s">
        <v>117</v>
      </c>
      <c r="B71" s="17">
        <v>2</v>
      </c>
      <c r="C71" s="77"/>
      <c r="D71" s="77"/>
      <c r="E71" s="77"/>
    </row>
    <row r="72" spans="1:5" s="10" customFormat="1" ht="15.75">
      <c r="A72" s="81" t="s">
        <v>500</v>
      </c>
      <c r="B72" s="96">
        <v>2</v>
      </c>
      <c r="C72" s="77">
        <v>1486</v>
      </c>
      <c r="D72" s="77">
        <v>1486</v>
      </c>
      <c r="E72" s="77">
        <v>1486</v>
      </c>
    </row>
    <row r="73" spans="1:5" s="10" customFormat="1" ht="15.75">
      <c r="A73" s="81" t="s">
        <v>501</v>
      </c>
      <c r="B73" s="96">
        <v>2</v>
      </c>
      <c r="C73" s="77">
        <v>4798</v>
      </c>
      <c r="D73" s="77">
        <v>4798</v>
      </c>
      <c r="E73" s="77">
        <v>4798</v>
      </c>
    </row>
    <row r="74" spans="1:5" s="10" customFormat="1" ht="15.75">
      <c r="A74" s="81" t="s">
        <v>502</v>
      </c>
      <c r="B74" s="96">
        <v>2</v>
      </c>
      <c r="C74" s="77">
        <v>35364</v>
      </c>
      <c r="D74" s="77">
        <v>35364</v>
      </c>
      <c r="E74" s="77">
        <v>35364</v>
      </c>
    </row>
    <row r="75" spans="1:5" s="10" customFormat="1" ht="15.75" hidden="1">
      <c r="A75" s="81" t="s">
        <v>106</v>
      </c>
      <c r="B75" s="17"/>
      <c r="C75" s="77"/>
      <c r="D75" s="77"/>
      <c r="E75" s="77"/>
    </row>
    <row r="76" spans="1:5" s="10" customFormat="1" ht="31.5">
      <c r="A76" s="81" t="s">
        <v>515</v>
      </c>
      <c r="B76" s="17">
        <v>2</v>
      </c>
      <c r="C76" s="77">
        <v>0</v>
      </c>
      <c r="D76" s="77">
        <v>300000</v>
      </c>
      <c r="E76" s="77">
        <v>300000</v>
      </c>
    </row>
    <row r="77" spans="1:5" s="10" customFormat="1" ht="31.5">
      <c r="A77" s="103" t="s">
        <v>147</v>
      </c>
      <c r="B77" s="17"/>
      <c r="C77" s="77">
        <f>SUM(C71:C76)</f>
        <v>41648</v>
      </c>
      <c r="D77" s="77">
        <f>SUM(D71:D76)</f>
        <v>341648</v>
      </c>
      <c r="E77" s="77">
        <f>SUM(E71:E76)</f>
        <v>341648</v>
      </c>
    </row>
    <row r="78" spans="1:5" s="10" customFormat="1" ht="15.75" hidden="1">
      <c r="A78" s="81" t="s">
        <v>440</v>
      </c>
      <c r="B78" s="96">
        <v>2</v>
      </c>
      <c r="C78" s="77"/>
      <c r="D78" s="77"/>
      <c r="E78" s="77"/>
    </row>
    <row r="79" spans="1:5" s="10" customFormat="1" ht="15.75" hidden="1">
      <c r="A79" s="81" t="s">
        <v>442</v>
      </c>
      <c r="B79" s="96">
        <v>2</v>
      </c>
      <c r="C79" s="77"/>
      <c r="D79" s="77"/>
      <c r="E79" s="77"/>
    </row>
    <row r="80" spans="1:5" s="10" customFormat="1" ht="15.75" hidden="1">
      <c r="A80" s="81" t="s">
        <v>443</v>
      </c>
      <c r="B80" s="96">
        <v>2</v>
      </c>
      <c r="C80" s="77"/>
      <c r="D80" s="77"/>
      <c r="E80" s="77"/>
    </row>
    <row r="81" spans="1:5" s="10" customFormat="1" ht="15.75" hidden="1">
      <c r="A81" s="81" t="s">
        <v>444</v>
      </c>
      <c r="B81" s="96">
        <v>2</v>
      </c>
      <c r="C81" s="77"/>
      <c r="D81" s="77"/>
      <c r="E81" s="77"/>
    </row>
    <row r="82" spans="1:5" s="10" customFormat="1" ht="15.75" hidden="1">
      <c r="A82" s="81" t="s">
        <v>445</v>
      </c>
      <c r="B82" s="17">
        <v>2</v>
      </c>
      <c r="C82" s="77"/>
      <c r="D82" s="77"/>
      <c r="E82" s="77"/>
    </row>
    <row r="83" spans="1:5" s="10" customFormat="1" ht="15.75" hidden="1">
      <c r="A83" s="81" t="s">
        <v>446</v>
      </c>
      <c r="B83" s="17">
        <v>2</v>
      </c>
      <c r="C83" s="77"/>
      <c r="D83" s="77"/>
      <c r="E83" s="77"/>
    </row>
    <row r="84" spans="1:5" s="10" customFormat="1" ht="15.75" hidden="1">
      <c r="A84" s="81" t="s">
        <v>106</v>
      </c>
      <c r="B84" s="17"/>
      <c r="C84" s="77"/>
      <c r="D84" s="77"/>
      <c r="E84" s="77"/>
    </row>
    <row r="85" spans="1:5" s="10" customFormat="1" ht="15.75" hidden="1">
      <c r="A85" s="81" t="s">
        <v>106</v>
      </c>
      <c r="B85" s="17"/>
      <c r="C85" s="77"/>
      <c r="D85" s="77"/>
      <c r="E85" s="77"/>
    </row>
    <row r="86" spans="1:5" s="10" customFormat="1" ht="15.75" hidden="1">
      <c r="A86" s="103" t="s">
        <v>284</v>
      </c>
      <c r="B86" s="17"/>
      <c r="C86" s="77">
        <f>SUM(C78:C85)</f>
        <v>0</v>
      </c>
      <c r="D86" s="77">
        <f>SUM(D78:D85)</f>
        <v>0</v>
      </c>
      <c r="E86" s="77">
        <f>SUM(E78:E85)</f>
        <v>0</v>
      </c>
    </row>
    <row r="87" spans="1:5" s="10" customFormat="1" ht="15.75" hidden="1">
      <c r="A87" s="61"/>
      <c r="B87" s="17"/>
      <c r="C87" s="77"/>
      <c r="D87" s="77"/>
      <c r="E87" s="77"/>
    </row>
    <row r="88" spans="1:5" s="10" customFormat="1" ht="15.75" hidden="1">
      <c r="A88" s="61"/>
      <c r="B88" s="17"/>
      <c r="C88" s="77"/>
      <c r="D88" s="77"/>
      <c r="E88" s="77"/>
    </row>
    <row r="89" spans="1:5" s="10" customFormat="1" ht="31.5">
      <c r="A89" s="104" t="s">
        <v>285</v>
      </c>
      <c r="B89" s="17"/>
      <c r="C89" s="77">
        <f>C61+C65+C70+C77+C86</f>
        <v>41648</v>
      </c>
      <c r="D89" s="77">
        <f>D61+D65+D70+D77+D86</f>
        <v>415648</v>
      </c>
      <c r="E89" s="77">
        <f>E61+E65+E70+E77+E86</f>
        <v>415648</v>
      </c>
    </row>
    <row r="90" spans="1:5" s="10" customFormat="1" ht="31.5">
      <c r="A90" s="40" t="s">
        <v>255</v>
      </c>
      <c r="B90" s="96"/>
      <c r="C90" s="78">
        <f>SUM(C91:C91:C93)</f>
        <v>13744899</v>
      </c>
      <c r="D90" s="78">
        <f>SUM(D91:D91:D93)</f>
        <v>14526439</v>
      </c>
      <c r="E90" s="78">
        <f>SUM(E91:E91:E93)</f>
        <v>14526439</v>
      </c>
    </row>
    <row r="91" spans="1:5" s="10" customFormat="1" ht="15.75">
      <c r="A91" s="81" t="s">
        <v>375</v>
      </c>
      <c r="B91" s="94">
        <v>1</v>
      </c>
      <c r="C91" s="77">
        <f>SUMIF($B$6:$B$90,"1",C$6:C$90)</f>
        <v>0</v>
      </c>
      <c r="D91" s="77">
        <f>SUMIF($B$6:$B$90,"1",D$6:D$90)</f>
        <v>0</v>
      </c>
      <c r="E91" s="77">
        <f>SUMIF($B$6:$B$90,"1",E$6:E$90)</f>
        <v>0</v>
      </c>
    </row>
    <row r="92" spans="1:5" s="10" customFormat="1" ht="15.75">
      <c r="A92" s="81" t="s">
        <v>220</v>
      </c>
      <c r="B92" s="94">
        <v>2</v>
      </c>
      <c r="C92" s="77">
        <f>SUMIF($B$6:$B$90,"2",C$6:C$90)</f>
        <v>13744899</v>
      </c>
      <c r="D92" s="77">
        <f>SUMIF($B$6:$B$90,"2",D$6:D$90)</f>
        <v>14526439</v>
      </c>
      <c r="E92" s="77">
        <f>SUMIF($B$6:$B$90,"2",E$6:E$90)</f>
        <v>14526439</v>
      </c>
    </row>
    <row r="93" spans="1:5" s="10" customFormat="1" ht="15.75">
      <c r="A93" s="81" t="s">
        <v>112</v>
      </c>
      <c r="B93" s="94">
        <v>3</v>
      </c>
      <c r="C93" s="77">
        <f>SUMIF($B$6:$B$90,"3",C$6:C$90)</f>
        <v>0</v>
      </c>
      <c r="D93" s="77">
        <f>SUMIF($B$6:$B$90,"3",D$6:D$90)</f>
        <v>0</v>
      </c>
      <c r="E93" s="77">
        <f>SUMIF($B$6:$B$90,"3",E$6:E$90)</f>
        <v>0</v>
      </c>
    </row>
    <row r="94" spans="1:5" s="10" customFormat="1" ht="31.5">
      <c r="A94" s="65" t="s">
        <v>286</v>
      </c>
      <c r="B94" s="17"/>
      <c r="C94" s="77"/>
      <c r="D94" s="77"/>
      <c r="E94" s="77"/>
    </row>
    <row r="95" spans="1:5" s="10" customFormat="1" ht="15.75" hidden="1">
      <c r="A95" s="81" t="s">
        <v>144</v>
      </c>
      <c r="B95" s="17">
        <v>2</v>
      </c>
      <c r="C95" s="77"/>
      <c r="D95" s="77"/>
      <c r="E95" s="77"/>
    </row>
    <row r="96" spans="1:5" s="10" customFormat="1" ht="15.75" hidden="1">
      <c r="A96" s="81" t="s">
        <v>288</v>
      </c>
      <c r="B96" s="17">
        <v>2</v>
      </c>
      <c r="C96" s="77"/>
      <c r="D96" s="77"/>
      <c r="E96" s="77"/>
    </row>
    <row r="97" spans="1:5" s="10" customFormat="1" ht="31.5" hidden="1">
      <c r="A97" s="81" t="s">
        <v>289</v>
      </c>
      <c r="B97" s="17">
        <v>2</v>
      </c>
      <c r="C97" s="77"/>
      <c r="D97" s="77"/>
      <c r="E97" s="77"/>
    </row>
    <row r="98" spans="1:5" s="10" customFormat="1" ht="31.5" hidden="1">
      <c r="A98" s="81" t="s">
        <v>290</v>
      </c>
      <c r="B98" s="17">
        <v>2</v>
      </c>
      <c r="C98" s="77"/>
      <c r="D98" s="77"/>
      <c r="E98" s="77"/>
    </row>
    <row r="99" spans="1:5" s="10" customFormat="1" ht="31.5" hidden="1">
      <c r="A99" s="81" t="s">
        <v>291</v>
      </c>
      <c r="B99" s="17">
        <v>2</v>
      </c>
      <c r="C99" s="77"/>
      <c r="D99" s="77"/>
      <c r="E99" s="77"/>
    </row>
    <row r="100" spans="1:5" s="10" customFormat="1" ht="31.5" hidden="1">
      <c r="A100" s="81" t="s">
        <v>292</v>
      </c>
      <c r="B100" s="17">
        <v>2</v>
      </c>
      <c r="C100" s="77"/>
      <c r="D100" s="77"/>
      <c r="E100" s="77"/>
    </row>
    <row r="101" spans="1:5" s="10" customFormat="1" ht="15.75" hidden="1">
      <c r="A101" s="103" t="s">
        <v>293</v>
      </c>
      <c r="B101" s="17"/>
      <c r="C101" s="77">
        <f>SUM(C95:C100)</f>
        <v>0</v>
      </c>
      <c r="D101" s="77">
        <f>SUM(D95:D100)</f>
        <v>0</v>
      </c>
      <c r="E101" s="77">
        <f>SUM(E95:E100)</f>
        <v>0</v>
      </c>
    </row>
    <row r="102" spans="1:5" s="10" customFormat="1" ht="15.75" hidden="1">
      <c r="A102" s="81"/>
      <c r="B102" s="17"/>
      <c r="C102" s="77"/>
      <c r="D102" s="77"/>
      <c r="E102" s="77"/>
    </row>
    <row r="103" spans="1:5" s="10" customFormat="1" ht="15.75" hidden="1">
      <c r="A103" s="81"/>
      <c r="B103" s="17"/>
      <c r="C103" s="77"/>
      <c r="D103" s="77"/>
      <c r="E103" s="77"/>
    </row>
    <row r="104" spans="1:5" s="10" customFormat="1" ht="15.75" hidden="1">
      <c r="A104" s="103" t="s">
        <v>294</v>
      </c>
      <c r="B104" s="17"/>
      <c r="C104" s="77">
        <f>SUM(C102:C103)</f>
        <v>0</v>
      </c>
      <c r="D104" s="77">
        <f>SUM(D102:D103)</f>
        <v>0</v>
      </c>
      <c r="E104" s="77">
        <f>SUM(E102:E103)</f>
        <v>0</v>
      </c>
    </row>
    <row r="105" spans="1:5" s="10" customFormat="1" ht="15.75" hidden="1">
      <c r="A105" s="104" t="s">
        <v>295</v>
      </c>
      <c r="B105" s="17"/>
      <c r="C105" s="77">
        <f>C101+C104</f>
        <v>0</v>
      </c>
      <c r="D105" s="77">
        <f>D101+D104</f>
        <v>0</v>
      </c>
      <c r="E105" s="77">
        <f>E101+E104</f>
        <v>0</v>
      </c>
    </row>
    <row r="106" spans="1:5" s="10" customFormat="1" ht="15.75" hidden="1">
      <c r="A106" s="61"/>
      <c r="B106" s="17"/>
      <c r="C106" s="77"/>
      <c r="D106" s="77"/>
      <c r="E106" s="77"/>
    </row>
    <row r="107" spans="1:5" s="10" customFormat="1" ht="31.5" hidden="1">
      <c r="A107" s="61" t="s">
        <v>296</v>
      </c>
      <c r="B107" s="17"/>
      <c r="C107" s="77"/>
      <c r="D107" s="77"/>
      <c r="E107" s="77"/>
    </row>
    <row r="108" spans="1:5" s="10" customFormat="1" ht="15.75" hidden="1">
      <c r="A108" s="61"/>
      <c r="B108" s="17"/>
      <c r="C108" s="77"/>
      <c r="D108" s="77"/>
      <c r="E108" s="77"/>
    </row>
    <row r="109" spans="1:5" s="10" customFormat="1" ht="31.5" hidden="1">
      <c r="A109" s="61" t="s">
        <v>297</v>
      </c>
      <c r="B109" s="17"/>
      <c r="C109" s="77"/>
      <c r="D109" s="77"/>
      <c r="E109" s="77"/>
    </row>
    <row r="110" spans="1:5" s="10" customFormat="1" ht="15.75" hidden="1">
      <c r="A110" s="61"/>
      <c r="B110" s="17"/>
      <c r="C110" s="77"/>
      <c r="D110" s="77"/>
      <c r="E110" s="77"/>
    </row>
    <row r="111" spans="1:5" s="10" customFormat="1" ht="31.5" hidden="1">
      <c r="A111" s="61" t="s">
        <v>298</v>
      </c>
      <c r="B111" s="17"/>
      <c r="C111" s="77"/>
      <c r="D111" s="77"/>
      <c r="E111" s="77"/>
    </row>
    <row r="112" spans="1:5" s="10" customFormat="1" ht="31.5" hidden="1">
      <c r="A112" s="81" t="s">
        <v>458</v>
      </c>
      <c r="B112" s="17">
        <v>2</v>
      </c>
      <c r="C112" s="77"/>
      <c r="D112" s="77"/>
      <c r="E112" s="77"/>
    </row>
    <row r="113" spans="1:5" s="10" customFormat="1" ht="15.75" hidden="1">
      <c r="A113" s="103" t="s">
        <v>459</v>
      </c>
      <c r="B113" s="17"/>
      <c r="C113" s="77">
        <f>SUM(C111:C112)</f>
        <v>0</v>
      </c>
      <c r="D113" s="77">
        <f>SUM(D111:D112)</f>
        <v>0</v>
      </c>
      <c r="E113" s="77">
        <f>SUM(E111:E112)</f>
        <v>0</v>
      </c>
    </row>
    <row r="114" spans="1:5" s="10" customFormat="1" ht="15.75">
      <c r="A114" s="81" t="s">
        <v>550</v>
      </c>
      <c r="B114" s="17">
        <v>2</v>
      </c>
      <c r="C114" s="77">
        <v>0</v>
      </c>
      <c r="D114" s="77">
        <v>4114800</v>
      </c>
      <c r="E114" s="77">
        <v>0</v>
      </c>
    </row>
    <row r="115" spans="1:5" s="10" customFormat="1" ht="31.5">
      <c r="A115" s="103" t="s">
        <v>475</v>
      </c>
      <c r="B115" s="17"/>
      <c r="C115" s="77">
        <f>SUM(C114)</f>
        <v>0</v>
      </c>
      <c r="D115" s="77">
        <f>SUM(D114)</f>
        <v>4114800</v>
      </c>
      <c r="E115" s="77">
        <f>SUM(E114)</f>
        <v>0</v>
      </c>
    </row>
    <row r="116" spans="1:5" s="10" customFormat="1" ht="15.75" hidden="1">
      <c r="A116" s="103"/>
      <c r="B116" s="17"/>
      <c r="C116" s="77"/>
      <c r="D116" s="77"/>
      <c r="E116" s="77"/>
    </row>
    <row r="117" spans="1:5" s="10" customFormat="1" ht="15.75" hidden="1">
      <c r="A117" s="81" t="s">
        <v>488</v>
      </c>
      <c r="B117" s="17">
        <v>2</v>
      </c>
      <c r="C117" s="77"/>
      <c r="D117" s="77"/>
      <c r="E117" s="77"/>
    </row>
    <row r="118" spans="1:5" s="10" customFormat="1" ht="15.75" hidden="1">
      <c r="A118" s="103" t="s">
        <v>146</v>
      </c>
      <c r="B118" s="17"/>
      <c r="C118" s="77">
        <f>SUM(C116:C117)</f>
        <v>0</v>
      </c>
      <c r="D118" s="77">
        <f>SUM(D116:D117)</f>
        <v>0</v>
      </c>
      <c r="E118" s="77">
        <f>SUM(E116:E117)</f>
        <v>0</v>
      </c>
    </row>
    <row r="119" spans="1:5" s="10" customFormat="1" ht="15.75" hidden="1">
      <c r="A119" s="103"/>
      <c r="B119" s="17"/>
      <c r="C119" s="77"/>
      <c r="D119" s="77"/>
      <c r="E119" s="77"/>
    </row>
    <row r="120" spans="1:5" s="10" customFormat="1" ht="15.75" hidden="1">
      <c r="A120" s="116"/>
      <c r="B120" s="17"/>
      <c r="C120" s="77"/>
      <c r="D120" s="77"/>
      <c r="E120" s="77"/>
    </row>
    <row r="121" spans="1:5" s="10" customFormat="1" ht="15.75" hidden="1">
      <c r="A121" s="116"/>
      <c r="B121" s="17"/>
      <c r="C121" s="77"/>
      <c r="D121" s="77"/>
      <c r="E121" s="77"/>
    </row>
    <row r="122" spans="1:5" s="10" customFormat="1" ht="15.75" hidden="1">
      <c r="A122" s="103" t="s">
        <v>147</v>
      </c>
      <c r="B122" s="17"/>
      <c r="C122" s="77">
        <f>SUM(C120:C121)</f>
        <v>0</v>
      </c>
      <c r="D122" s="77">
        <f>SUM(D120:D121)</f>
        <v>0</v>
      </c>
      <c r="E122" s="77">
        <f>SUM(E120:E121)</f>
        <v>0</v>
      </c>
    </row>
    <row r="123" spans="1:5" s="10" customFormat="1" ht="31.5">
      <c r="A123" s="61" t="s">
        <v>299</v>
      </c>
      <c r="B123" s="17"/>
      <c r="C123" s="77">
        <f>C113+C122+C115+C118</f>
        <v>0</v>
      </c>
      <c r="D123" s="77">
        <f>D113+D122+D115+D118</f>
        <v>4114800</v>
      </c>
      <c r="E123" s="77">
        <f>E113+E122+E115+E118</f>
        <v>0</v>
      </c>
    </row>
    <row r="124" spans="1:5" s="10" customFormat="1" ht="31.5">
      <c r="A124" s="40" t="s">
        <v>286</v>
      </c>
      <c r="B124" s="96"/>
      <c r="C124" s="78">
        <f>SUM(C125:C125:C127)</f>
        <v>0</v>
      </c>
      <c r="D124" s="78">
        <f>SUM(D125:D125:D127)</f>
        <v>4114800</v>
      </c>
      <c r="E124" s="78">
        <f>SUM(E125:E125:E127)</f>
        <v>0</v>
      </c>
    </row>
    <row r="125" spans="1:5" s="10" customFormat="1" ht="15.75">
      <c r="A125" s="81" t="s">
        <v>375</v>
      </c>
      <c r="B125" s="94">
        <v>1</v>
      </c>
      <c r="C125" s="77">
        <f>SUMIF($B$94:$B$124,"1",C$94:C$124)</f>
        <v>0</v>
      </c>
      <c r="D125" s="77">
        <f>SUMIF($B$94:$B$124,"1",D$94:D$124)</f>
        <v>0</v>
      </c>
      <c r="E125" s="77">
        <f>SUMIF($B$94:$B$124,"1",E$94:E$124)</f>
        <v>0</v>
      </c>
    </row>
    <row r="126" spans="1:5" s="10" customFormat="1" ht="15.75">
      <c r="A126" s="81" t="s">
        <v>220</v>
      </c>
      <c r="B126" s="94">
        <v>2</v>
      </c>
      <c r="C126" s="77">
        <f>SUMIF($B$94:$B$124,"2",C$94:C$124)</f>
        <v>0</v>
      </c>
      <c r="D126" s="77">
        <f>SUMIF($B$94:$B$124,"2",D$94:D$124)</f>
        <v>4114800</v>
      </c>
      <c r="E126" s="77">
        <f>SUMIF($B$94:$B$124,"2",E$94:E$124)</f>
        <v>0</v>
      </c>
    </row>
    <row r="127" spans="1:5" s="10" customFormat="1" ht="15.75">
      <c r="A127" s="81" t="s">
        <v>112</v>
      </c>
      <c r="B127" s="94">
        <v>3</v>
      </c>
      <c r="C127" s="77">
        <f>SUMIF($B$94:$B$124,"3",C$94:C$124)</f>
        <v>0</v>
      </c>
      <c r="D127" s="77">
        <f>SUMIF($B$94:$B$124,"3",D$94:D$124)</f>
        <v>0</v>
      </c>
      <c r="E127" s="77">
        <f>SUMIF($B$94:$B$124,"3",E$94:E$124)</f>
        <v>0</v>
      </c>
    </row>
    <row r="128" spans="1:5" s="10" customFormat="1" ht="15.75">
      <c r="A128" s="65" t="s">
        <v>301</v>
      </c>
      <c r="B128" s="17"/>
      <c r="C128" s="78"/>
      <c r="D128" s="78"/>
      <c r="E128" s="78"/>
    </row>
    <row r="129" spans="1:5" s="10" customFormat="1" ht="31.5" hidden="1">
      <c r="A129" s="81" t="s">
        <v>303</v>
      </c>
      <c r="B129" s="17">
        <v>2</v>
      </c>
      <c r="C129" s="77"/>
      <c r="D129" s="77"/>
      <c r="E129" s="77"/>
    </row>
    <row r="130" spans="1:5" s="10" customFormat="1" ht="15.75" hidden="1">
      <c r="A130" s="104" t="s">
        <v>302</v>
      </c>
      <c r="B130" s="17"/>
      <c r="C130" s="77">
        <f>SUM(C129)</f>
        <v>0</v>
      </c>
      <c r="D130" s="77">
        <f>SUM(D129)</f>
        <v>0</v>
      </c>
      <c r="E130" s="77">
        <f>SUM(E129)</f>
        <v>0</v>
      </c>
    </row>
    <row r="131" spans="1:5" s="10" customFormat="1" ht="15.75" hidden="1">
      <c r="A131" s="81" t="s">
        <v>104</v>
      </c>
      <c r="B131" s="17">
        <v>3</v>
      </c>
      <c r="C131" s="77"/>
      <c r="D131" s="77"/>
      <c r="E131" s="77"/>
    </row>
    <row r="132" spans="1:5" s="10" customFormat="1" ht="15.75">
      <c r="A132" s="81" t="s">
        <v>103</v>
      </c>
      <c r="B132" s="17">
        <v>3</v>
      </c>
      <c r="C132" s="77">
        <v>992000</v>
      </c>
      <c r="D132" s="77">
        <v>947000</v>
      </c>
      <c r="E132" s="77">
        <v>188471</v>
      </c>
    </row>
    <row r="133" spans="1:5" s="10" customFormat="1" ht="15.75">
      <c r="A133" s="104" t="s">
        <v>304</v>
      </c>
      <c r="B133" s="17"/>
      <c r="C133" s="77">
        <f>SUM(C131:C132)</f>
        <v>992000</v>
      </c>
      <c r="D133" s="77">
        <f>SUM(D131:D132)</f>
        <v>947000</v>
      </c>
      <c r="E133" s="77">
        <f>SUM(E131:E132)</f>
        <v>188471</v>
      </c>
    </row>
    <row r="134" spans="1:5" s="10" customFormat="1" ht="31.5">
      <c r="A134" s="81" t="s">
        <v>305</v>
      </c>
      <c r="B134" s="17">
        <v>3</v>
      </c>
      <c r="C134" s="77">
        <v>165000</v>
      </c>
      <c r="D134" s="77">
        <v>165000</v>
      </c>
      <c r="E134" s="77">
        <v>149278</v>
      </c>
    </row>
    <row r="135" spans="1:5" s="10" customFormat="1" ht="31.5" hidden="1">
      <c r="A135" s="81" t="s">
        <v>306</v>
      </c>
      <c r="B135" s="17">
        <v>3</v>
      </c>
      <c r="C135" s="77"/>
      <c r="D135" s="77"/>
      <c r="E135" s="77"/>
    </row>
    <row r="136" spans="1:5" s="10" customFormat="1" ht="15.75">
      <c r="A136" s="104" t="s">
        <v>307</v>
      </c>
      <c r="B136" s="17"/>
      <c r="C136" s="77">
        <f>SUM(C134:C135)</f>
        <v>165000</v>
      </c>
      <c r="D136" s="77">
        <f>SUM(D134:D135)</f>
        <v>165000</v>
      </c>
      <c r="E136" s="77">
        <f>SUM(E134:E135)</f>
        <v>149278</v>
      </c>
    </row>
    <row r="137" spans="1:5" s="10" customFormat="1" ht="31.5">
      <c r="A137" s="81" t="s">
        <v>308</v>
      </c>
      <c r="B137" s="17">
        <v>2</v>
      </c>
      <c r="C137" s="77">
        <v>186000</v>
      </c>
      <c r="D137" s="77">
        <v>186000</v>
      </c>
      <c r="E137" s="77">
        <v>115078</v>
      </c>
    </row>
    <row r="138" spans="1:5" s="10" customFormat="1" ht="15.75" hidden="1">
      <c r="A138" s="81" t="s">
        <v>309</v>
      </c>
      <c r="B138" s="17">
        <v>2</v>
      </c>
      <c r="C138" s="77"/>
      <c r="D138" s="77"/>
      <c r="E138" s="77"/>
    </row>
    <row r="139" spans="1:5" s="10" customFormat="1" ht="15.75">
      <c r="A139" s="61" t="s">
        <v>310</v>
      </c>
      <c r="B139" s="17"/>
      <c r="C139" s="77">
        <f>SUM(C137:C138)</f>
        <v>186000</v>
      </c>
      <c r="D139" s="77">
        <f>SUM(D137:D138)</f>
        <v>186000</v>
      </c>
      <c r="E139" s="77">
        <f>SUM(E137:E138)</f>
        <v>115078</v>
      </c>
    </row>
    <row r="140" spans="1:5" s="10" customFormat="1" ht="15.75" hidden="1">
      <c r="A140" s="81" t="s">
        <v>311</v>
      </c>
      <c r="B140" s="17">
        <v>3</v>
      </c>
      <c r="C140" s="77"/>
      <c r="D140" s="77"/>
      <c r="E140" s="77"/>
    </row>
    <row r="141" spans="1:5" s="10" customFormat="1" ht="15.75" hidden="1">
      <c r="A141" s="81" t="s">
        <v>312</v>
      </c>
      <c r="B141" s="17">
        <v>2</v>
      </c>
      <c r="C141" s="77"/>
      <c r="D141" s="77"/>
      <c r="E141" s="77"/>
    </row>
    <row r="142" spans="1:5" s="10" customFormat="1" ht="15.75" hidden="1">
      <c r="A142" s="104" t="s">
        <v>313</v>
      </c>
      <c r="B142" s="17"/>
      <c r="C142" s="77">
        <f>SUM(C140:C141)</f>
        <v>0</v>
      </c>
      <c r="D142" s="77">
        <f>SUM(D140:D141)</f>
        <v>0</v>
      </c>
      <c r="E142" s="77">
        <f>SUM(E140:E141)</f>
        <v>0</v>
      </c>
    </row>
    <row r="143" spans="1:5" s="10" customFormat="1" ht="15.75" hidden="1">
      <c r="A143" s="81" t="s">
        <v>314</v>
      </c>
      <c r="B143" s="17">
        <v>2</v>
      </c>
      <c r="C143" s="77"/>
      <c r="D143" s="77"/>
      <c r="E143" s="77"/>
    </row>
    <row r="144" spans="1:5" s="10" customFormat="1" ht="15.75" hidden="1">
      <c r="A144" s="81" t="s">
        <v>315</v>
      </c>
      <c r="B144" s="17">
        <v>2</v>
      </c>
      <c r="C144" s="77"/>
      <c r="D144" s="77"/>
      <c r="E144" s="77"/>
    </row>
    <row r="145" spans="1:5" s="10" customFormat="1" ht="15.75" hidden="1">
      <c r="A145" s="81" t="s">
        <v>134</v>
      </c>
      <c r="B145" s="17">
        <v>2</v>
      </c>
      <c r="C145" s="77"/>
      <c r="D145" s="77"/>
      <c r="E145" s="77"/>
    </row>
    <row r="146" spans="1:5" s="10" customFormat="1" ht="15.75" hidden="1">
      <c r="A146" s="81" t="s">
        <v>135</v>
      </c>
      <c r="B146" s="17">
        <v>2</v>
      </c>
      <c r="C146" s="77"/>
      <c r="D146" s="77"/>
      <c r="E146" s="77"/>
    </row>
    <row r="147" spans="1:5" s="10" customFormat="1" ht="15.75" hidden="1">
      <c r="A147" s="81" t="s">
        <v>136</v>
      </c>
      <c r="B147" s="17">
        <v>2</v>
      </c>
      <c r="C147" s="77"/>
      <c r="D147" s="77"/>
      <c r="E147" s="77"/>
    </row>
    <row r="148" spans="1:5" s="10" customFormat="1" ht="47.25" hidden="1">
      <c r="A148" s="81" t="s">
        <v>316</v>
      </c>
      <c r="B148" s="17">
        <v>2</v>
      </c>
      <c r="C148" s="77"/>
      <c r="D148" s="77"/>
      <c r="E148" s="77"/>
    </row>
    <row r="149" spans="1:5" s="10" customFormat="1" ht="15.75" hidden="1">
      <c r="A149" s="81" t="s">
        <v>317</v>
      </c>
      <c r="B149" s="17">
        <v>2</v>
      </c>
      <c r="C149" s="77"/>
      <c r="D149" s="77"/>
      <c r="E149" s="77"/>
    </row>
    <row r="150" spans="1:5" s="10" customFormat="1" ht="15.75">
      <c r="A150" s="81" t="s">
        <v>318</v>
      </c>
      <c r="B150" s="17">
        <v>2</v>
      </c>
      <c r="C150" s="77">
        <v>20000</v>
      </c>
      <c r="D150" s="77">
        <v>20000</v>
      </c>
      <c r="E150" s="77">
        <v>0</v>
      </c>
    </row>
    <row r="151" spans="1:5" s="10" customFormat="1" ht="31.5">
      <c r="A151" s="103" t="s">
        <v>319</v>
      </c>
      <c r="B151" s="17"/>
      <c r="C151" s="77">
        <f>SUM(C150)</f>
        <v>20000</v>
      </c>
      <c r="D151" s="77">
        <f>SUM(D150)</f>
        <v>20000</v>
      </c>
      <c r="E151" s="77">
        <f>SUM(E150)</f>
        <v>0</v>
      </c>
    </row>
    <row r="152" spans="1:5" s="10" customFormat="1" ht="15.75">
      <c r="A152" s="104" t="s">
        <v>320</v>
      </c>
      <c r="B152" s="17"/>
      <c r="C152" s="77">
        <f>SUM(C143:C149)+C151</f>
        <v>20000</v>
      </c>
      <c r="D152" s="77">
        <f>SUM(D143:D149)+D151</f>
        <v>20000</v>
      </c>
      <c r="E152" s="77">
        <f>SUM(E143:E149)+E151</f>
        <v>0</v>
      </c>
    </row>
    <row r="153" spans="1:5" s="10" customFormat="1" ht="15.75">
      <c r="A153" s="40" t="s">
        <v>301</v>
      </c>
      <c r="B153" s="96"/>
      <c r="C153" s="78">
        <f>SUM(C154:C154:C156)</f>
        <v>1363000</v>
      </c>
      <c r="D153" s="78">
        <f>SUM(D154:D154:D156)</f>
        <v>1318000</v>
      </c>
      <c r="E153" s="78">
        <f>SUM(E154:E154:E156)</f>
        <v>452827</v>
      </c>
    </row>
    <row r="154" spans="1:5" s="10" customFormat="1" ht="15.75">
      <c r="A154" s="81" t="s">
        <v>375</v>
      </c>
      <c r="B154" s="94">
        <v>1</v>
      </c>
      <c r="C154" s="77">
        <f>SUMIF($B$128:$B$153,"1",C$128:C$153)</f>
        <v>0</v>
      </c>
      <c r="D154" s="77">
        <f>SUMIF($B$128:$B$153,"1",D$128:D$153)</f>
        <v>0</v>
      </c>
      <c r="E154" s="77">
        <f>SUMIF($B$128:$B$153,"1",E$128:E$153)</f>
        <v>0</v>
      </c>
    </row>
    <row r="155" spans="1:5" s="10" customFormat="1" ht="15.75">
      <c r="A155" s="81" t="s">
        <v>220</v>
      </c>
      <c r="B155" s="94">
        <v>2</v>
      </c>
      <c r="C155" s="77">
        <f>SUMIF($B$128:$B$153,"2",C$128:C$153)</f>
        <v>206000</v>
      </c>
      <c r="D155" s="77">
        <f>SUMIF($B$128:$B$153,"2",D$128:D$153)</f>
        <v>206000</v>
      </c>
      <c r="E155" s="77">
        <f>SUMIF($B$128:$B$153,"2",E$128:E$153)</f>
        <v>115078</v>
      </c>
    </row>
    <row r="156" spans="1:5" s="10" customFormat="1" ht="15.75">
      <c r="A156" s="81" t="s">
        <v>112</v>
      </c>
      <c r="B156" s="94">
        <v>3</v>
      </c>
      <c r="C156" s="77">
        <f>SUMIF($B$128:$B$153,"3",C$128:C$153)</f>
        <v>1157000</v>
      </c>
      <c r="D156" s="77">
        <f>SUMIF($B$128:$B$153,"3",D$128:D$153)</f>
        <v>1112000</v>
      </c>
      <c r="E156" s="77">
        <f>SUMIF($B$128:$B$153,"3",E$128:E$153)</f>
        <v>337749</v>
      </c>
    </row>
    <row r="157" spans="1:5" s="10" customFormat="1" ht="15.75">
      <c r="A157" s="65" t="s">
        <v>325</v>
      </c>
      <c r="B157" s="17"/>
      <c r="C157" s="78"/>
      <c r="D157" s="78"/>
      <c r="E157" s="78"/>
    </row>
    <row r="158" spans="1:5" s="10" customFormat="1" ht="15.75" hidden="1">
      <c r="A158" s="81"/>
      <c r="B158" s="17"/>
      <c r="C158" s="77"/>
      <c r="D158" s="77"/>
      <c r="E158" s="77"/>
    </row>
    <row r="159" spans="1:5" s="10" customFormat="1" ht="15.75" hidden="1">
      <c r="A159" s="81" t="s">
        <v>106</v>
      </c>
      <c r="B159" s="17"/>
      <c r="C159" s="77"/>
      <c r="D159" s="77"/>
      <c r="E159" s="77"/>
    </row>
    <row r="160" spans="1:5" s="10" customFormat="1" ht="15.75" hidden="1">
      <c r="A160" s="103" t="s">
        <v>321</v>
      </c>
      <c r="B160" s="17"/>
      <c r="C160" s="77">
        <f>SUM(C158:C159)</f>
        <v>0</v>
      </c>
      <c r="D160" s="77">
        <f>SUM(D158:D159)</f>
        <v>0</v>
      </c>
      <c r="E160" s="77">
        <f>SUM(E158:E159)</f>
        <v>0</v>
      </c>
    </row>
    <row r="161" spans="1:5" s="10" customFormat="1" ht="31.5">
      <c r="A161" s="81" t="s">
        <v>322</v>
      </c>
      <c r="B161" s="17"/>
      <c r="C161" s="77">
        <f>SUM(C162:C166)</f>
        <v>10000</v>
      </c>
      <c r="D161" s="77">
        <f>SUM(D162:D166)</f>
        <v>100000</v>
      </c>
      <c r="E161" s="77">
        <f>SUM(E162:E166)</f>
        <v>90000</v>
      </c>
    </row>
    <row r="162" spans="1:5" s="10" customFormat="1" ht="15.75">
      <c r="A162" s="115" t="s">
        <v>428</v>
      </c>
      <c r="B162" s="17">
        <v>2</v>
      </c>
      <c r="C162" s="77">
        <v>10000</v>
      </c>
      <c r="D162" s="77">
        <v>10000</v>
      </c>
      <c r="E162" s="77">
        <v>0</v>
      </c>
    </row>
    <row r="163" spans="1:5" s="10" customFormat="1" ht="15.75" hidden="1">
      <c r="A163" s="115" t="s">
        <v>481</v>
      </c>
      <c r="B163" s="17">
        <v>2</v>
      </c>
      <c r="C163" s="77"/>
      <c r="D163" s="77"/>
      <c r="E163" s="77"/>
    </row>
    <row r="164" spans="1:5" s="10" customFormat="1" ht="15.75" hidden="1">
      <c r="A164" s="115" t="s">
        <v>477</v>
      </c>
      <c r="B164" s="17">
        <v>2</v>
      </c>
      <c r="C164" s="77"/>
      <c r="D164" s="77"/>
      <c r="E164" s="77"/>
    </row>
    <row r="165" spans="1:5" s="10" customFormat="1" ht="15.75" hidden="1">
      <c r="A165" s="115" t="s">
        <v>478</v>
      </c>
      <c r="B165" s="17">
        <v>2</v>
      </c>
      <c r="C165" s="77"/>
      <c r="D165" s="77"/>
      <c r="E165" s="77"/>
    </row>
    <row r="166" spans="1:5" s="10" customFormat="1" ht="15.75">
      <c r="A166" s="115" t="s">
        <v>479</v>
      </c>
      <c r="B166" s="17">
        <v>2</v>
      </c>
      <c r="C166" s="77">
        <v>0</v>
      </c>
      <c r="D166" s="77">
        <v>90000</v>
      </c>
      <c r="E166" s="77">
        <v>90000</v>
      </c>
    </row>
    <row r="167" spans="1:5" s="10" customFormat="1" ht="31.5" hidden="1">
      <c r="A167" s="81" t="s">
        <v>323</v>
      </c>
      <c r="B167" s="17">
        <v>2</v>
      </c>
      <c r="C167" s="77"/>
      <c r="D167" s="77"/>
      <c r="E167" s="77"/>
    </row>
    <row r="168" spans="1:5" s="10" customFormat="1" ht="15.75" hidden="1">
      <c r="A168" s="81" t="s">
        <v>476</v>
      </c>
      <c r="B168" s="17"/>
      <c r="C168" s="77"/>
      <c r="D168" s="77"/>
      <c r="E168" s="77"/>
    </row>
    <row r="169" spans="1:5" s="10" customFormat="1" ht="15.75">
      <c r="A169" s="104" t="s">
        <v>324</v>
      </c>
      <c r="B169" s="17"/>
      <c r="C169" s="77">
        <f>SUM(C162:C168)</f>
        <v>10000</v>
      </c>
      <c r="D169" s="77">
        <f>SUM(D162:D168)</f>
        <v>100000</v>
      </c>
      <c r="E169" s="77">
        <f>SUM(E162:E168)</f>
        <v>90000</v>
      </c>
    </row>
    <row r="170" spans="1:5" s="10" customFormat="1" ht="15.75" hidden="1">
      <c r="A170" s="81" t="s">
        <v>106</v>
      </c>
      <c r="B170" s="17"/>
      <c r="C170" s="77"/>
      <c r="D170" s="77"/>
      <c r="E170" s="77"/>
    </row>
    <row r="171" spans="1:5" s="10" customFormat="1" ht="15.75" hidden="1">
      <c r="A171" s="81" t="s">
        <v>106</v>
      </c>
      <c r="B171" s="17"/>
      <c r="C171" s="77"/>
      <c r="D171" s="77"/>
      <c r="E171" s="77"/>
    </row>
    <row r="172" spans="1:5" s="10" customFormat="1" ht="15.75" hidden="1">
      <c r="A172" s="103" t="s">
        <v>326</v>
      </c>
      <c r="B172" s="17"/>
      <c r="C172" s="77">
        <f>SUM(C170:C171)</f>
        <v>0</v>
      </c>
      <c r="D172" s="77">
        <f>SUM(D170:D171)</f>
        <v>0</v>
      </c>
      <c r="E172" s="77">
        <f>SUM(E170:E171)</f>
        <v>0</v>
      </c>
    </row>
    <row r="173" spans="1:5" s="10" customFormat="1" ht="15.75" hidden="1">
      <c r="A173" s="81" t="s">
        <v>106</v>
      </c>
      <c r="B173" s="17"/>
      <c r="C173" s="77"/>
      <c r="D173" s="77"/>
      <c r="E173" s="77"/>
    </row>
    <row r="174" spans="1:5" s="10" customFormat="1" ht="15.75" hidden="1">
      <c r="A174" s="81"/>
      <c r="B174" s="17"/>
      <c r="C174" s="77"/>
      <c r="D174" s="77"/>
      <c r="E174" s="77"/>
    </row>
    <row r="175" spans="1:5" s="10" customFormat="1" ht="15.75" hidden="1">
      <c r="A175" s="103" t="s">
        <v>327</v>
      </c>
      <c r="B175" s="17"/>
      <c r="C175" s="77">
        <f>SUM(C173:C174)</f>
        <v>0</v>
      </c>
      <c r="D175" s="77">
        <f>SUM(D173:D174)</f>
        <v>0</v>
      </c>
      <c r="E175" s="77">
        <f>SUM(E173:E174)</f>
        <v>0</v>
      </c>
    </row>
    <row r="176" spans="1:5" s="10" customFormat="1" ht="15.75" hidden="1">
      <c r="A176" s="61" t="s">
        <v>328</v>
      </c>
      <c r="B176" s="17"/>
      <c r="C176" s="77">
        <f>C172+C175</f>
        <v>0</v>
      </c>
      <c r="D176" s="77">
        <f>D172+D175</f>
        <v>0</v>
      </c>
      <c r="E176" s="77">
        <f>E172+E175</f>
        <v>0</v>
      </c>
    </row>
    <row r="177" spans="1:5" s="10" customFormat="1" ht="15.75" hidden="1">
      <c r="A177" s="81" t="s">
        <v>329</v>
      </c>
      <c r="B177" s="17">
        <v>2</v>
      </c>
      <c r="C177" s="77"/>
      <c r="D177" s="77"/>
      <c r="E177" s="77"/>
    </row>
    <row r="178" spans="1:5" s="10" customFormat="1" ht="31.5">
      <c r="A178" s="81" t="s">
        <v>330</v>
      </c>
      <c r="B178" s="17">
        <v>2</v>
      </c>
      <c r="C178" s="77">
        <v>84000</v>
      </c>
      <c r="D178" s="77">
        <v>84000</v>
      </c>
      <c r="E178" s="77">
        <v>46938</v>
      </c>
    </row>
    <row r="179" spans="1:5" s="10" customFormat="1" ht="31.5" hidden="1">
      <c r="A179" s="81" t="s">
        <v>331</v>
      </c>
      <c r="B179" s="17">
        <v>2</v>
      </c>
      <c r="C179" s="77"/>
      <c r="D179" s="77"/>
      <c r="E179" s="77"/>
    </row>
    <row r="180" spans="1:5" s="10" customFormat="1" ht="15.75" hidden="1">
      <c r="A180" s="81" t="s">
        <v>333</v>
      </c>
      <c r="B180" s="17">
        <v>2</v>
      </c>
      <c r="C180" s="77"/>
      <c r="D180" s="77"/>
      <c r="E180" s="77"/>
    </row>
    <row r="181" spans="1:5" s="10" customFormat="1" ht="31.5" hidden="1">
      <c r="A181" s="81" t="s">
        <v>332</v>
      </c>
      <c r="B181" s="17">
        <v>2</v>
      </c>
      <c r="C181" s="77"/>
      <c r="D181" s="77"/>
      <c r="E181" s="77"/>
    </row>
    <row r="182" spans="1:5" s="10" customFormat="1" ht="15.75" hidden="1">
      <c r="A182" s="81" t="s">
        <v>334</v>
      </c>
      <c r="B182" s="17">
        <v>2</v>
      </c>
      <c r="C182" s="77"/>
      <c r="D182" s="77"/>
      <c r="E182" s="77"/>
    </row>
    <row r="183" spans="1:5" s="10" customFormat="1" ht="15.75" hidden="1">
      <c r="A183" s="81" t="s">
        <v>106</v>
      </c>
      <c r="B183" s="17">
        <v>2</v>
      </c>
      <c r="C183" s="77"/>
      <c r="D183" s="77"/>
      <c r="E183" s="77"/>
    </row>
    <row r="184" spans="1:5" s="10" customFormat="1" ht="15.75" hidden="1">
      <c r="A184" s="81" t="s">
        <v>106</v>
      </c>
      <c r="B184" s="17">
        <v>2</v>
      </c>
      <c r="C184" s="77"/>
      <c r="D184" s="77"/>
      <c r="E184" s="77"/>
    </row>
    <row r="185" spans="1:5" s="10" customFormat="1" ht="15.75" hidden="1">
      <c r="A185" s="81" t="s">
        <v>106</v>
      </c>
      <c r="B185" s="17">
        <v>2</v>
      </c>
      <c r="C185" s="77"/>
      <c r="D185" s="77"/>
      <c r="E185" s="77"/>
    </row>
    <row r="186" spans="1:5" s="10" customFormat="1" ht="15.75" hidden="1">
      <c r="A186" s="81" t="s">
        <v>106</v>
      </c>
      <c r="B186" s="17">
        <v>2</v>
      </c>
      <c r="C186" s="77"/>
      <c r="D186" s="77"/>
      <c r="E186" s="77"/>
    </row>
    <row r="187" spans="1:5" s="10" customFormat="1" ht="15.75" hidden="1">
      <c r="A187" s="103" t="s">
        <v>335</v>
      </c>
      <c r="B187" s="17"/>
      <c r="C187" s="77">
        <f>SUM(C183:C186)</f>
        <v>0</v>
      </c>
      <c r="D187" s="77">
        <f>SUM(D183:D186)</f>
        <v>0</v>
      </c>
      <c r="E187" s="77">
        <f>SUM(E183:E186)</f>
        <v>0</v>
      </c>
    </row>
    <row r="188" spans="1:5" s="10" customFormat="1" ht="15.75">
      <c r="A188" s="61" t="s">
        <v>336</v>
      </c>
      <c r="B188" s="17"/>
      <c r="C188" s="77">
        <f>SUM(C177:C182)+C187</f>
        <v>84000</v>
      </c>
      <c r="D188" s="77">
        <f>SUM(D177:D182)+D187</f>
        <v>84000</v>
      </c>
      <c r="E188" s="77">
        <f>SUM(E177:E182)+E187</f>
        <v>46938</v>
      </c>
    </row>
    <row r="189" spans="1:5" s="10" customFormat="1" ht="15.75">
      <c r="A189" s="81" t="s">
        <v>362</v>
      </c>
      <c r="B189" s="17">
        <v>2</v>
      </c>
      <c r="C189" s="77">
        <v>308310</v>
      </c>
      <c r="D189" s="77">
        <v>315040</v>
      </c>
      <c r="E189" s="77">
        <v>315040</v>
      </c>
    </row>
    <row r="190" spans="1:5" s="10" customFormat="1" ht="15.75" hidden="1">
      <c r="A190" s="81" t="s">
        <v>337</v>
      </c>
      <c r="B190" s="17">
        <v>2</v>
      </c>
      <c r="C190" s="77"/>
      <c r="D190" s="77"/>
      <c r="E190" s="77"/>
    </row>
    <row r="191" spans="1:5" s="10" customFormat="1" ht="15.75" hidden="1">
      <c r="A191" s="81" t="s">
        <v>338</v>
      </c>
      <c r="B191" s="17">
        <v>2</v>
      </c>
      <c r="C191" s="77"/>
      <c r="D191" s="77"/>
      <c r="E191" s="77"/>
    </row>
    <row r="192" spans="1:5" s="10" customFormat="1" ht="15.75">
      <c r="A192" s="104" t="s">
        <v>339</v>
      </c>
      <c r="B192" s="17"/>
      <c r="C192" s="77">
        <f>SUM(C189:C191)</f>
        <v>308310</v>
      </c>
      <c r="D192" s="77">
        <f>SUM(D189:D191)</f>
        <v>315040</v>
      </c>
      <c r="E192" s="77">
        <f>SUM(E189:E191)</f>
        <v>315040</v>
      </c>
    </row>
    <row r="193" spans="1:5" s="10" customFormat="1" ht="15.75" hidden="1">
      <c r="A193" s="61" t="s">
        <v>340</v>
      </c>
      <c r="B193" s="17"/>
      <c r="C193" s="77"/>
      <c r="D193" s="77"/>
      <c r="E193" s="77"/>
    </row>
    <row r="194" spans="1:5" s="10" customFormat="1" ht="15.75" hidden="1">
      <c r="A194" s="61" t="s">
        <v>341</v>
      </c>
      <c r="B194" s="17"/>
      <c r="C194" s="77"/>
      <c r="D194" s="77"/>
      <c r="E194" s="77"/>
    </row>
    <row r="195" spans="1:5" s="10" customFormat="1" ht="15.75" hidden="1">
      <c r="A195" s="81" t="s">
        <v>450</v>
      </c>
      <c r="B195" s="17">
        <v>2</v>
      </c>
      <c r="C195" s="77"/>
      <c r="D195" s="77"/>
      <c r="E195" s="77"/>
    </row>
    <row r="196" spans="1:5" s="10" customFormat="1" ht="31.5">
      <c r="A196" s="81" t="s">
        <v>451</v>
      </c>
      <c r="B196" s="17">
        <v>2</v>
      </c>
      <c r="C196" s="77">
        <v>5000</v>
      </c>
      <c r="D196" s="77">
        <v>5000</v>
      </c>
      <c r="E196" s="77">
        <v>824</v>
      </c>
    </row>
    <row r="197" spans="1:5" s="10" customFormat="1" ht="31.5">
      <c r="A197" s="61" t="s">
        <v>449</v>
      </c>
      <c r="B197" s="17"/>
      <c r="C197" s="77">
        <f>SUM(C195:C196)</f>
        <v>5000</v>
      </c>
      <c r="D197" s="77">
        <f>SUM(D195:D196)</f>
        <v>5000</v>
      </c>
      <c r="E197" s="77">
        <f>SUM(E195:E196)</f>
        <v>824</v>
      </c>
    </row>
    <row r="198" spans="1:5" s="10" customFormat="1" ht="15.75" hidden="1">
      <c r="A198" s="81" t="s">
        <v>452</v>
      </c>
      <c r="B198" s="17">
        <v>2</v>
      </c>
      <c r="C198" s="77"/>
      <c r="D198" s="77"/>
      <c r="E198" s="77"/>
    </row>
    <row r="199" spans="1:5" s="10" customFormat="1" ht="15.75" hidden="1">
      <c r="A199" s="81" t="s">
        <v>453</v>
      </c>
      <c r="B199" s="17">
        <v>2</v>
      </c>
      <c r="C199" s="77"/>
      <c r="D199" s="77"/>
      <c r="E199" s="77"/>
    </row>
    <row r="200" spans="1:5" s="10" customFormat="1" ht="15.75" hidden="1">
      <c r="A200" s="61" t="s">
        <v>342</v>
      </c>
      <c r="B200" s="100"/>
      <c r="C200" s="77">
        <f>SUM(C198:C199)</f>
        <v>0</v>
      </c>
      <c r="D200" s="77">
        <f>SUM(D198:D199)</f>
        <v>0</v>
      </c>
      <c r="E200" s="77">
        <f>SUM(E198:E199)</f>
        <v>0</v>
      </c>
    </row>
    <row r="201" spans="1:5" s="10" customFormat="1" ht="15.75" hidden="1">
      <c r="A201" s="81" t="s">
        <v>418</v>
      </c>
      <c r="B201" s="100">
        <v>2</v>
      </c>
      <c r="C201" s="77"/>
      <c r="D201" s="77"/>
      <c r="E201" s="77"/>
    </row>
    <row r="202" spans="1:5" s="10" customFormat="1" ht="63" hidden="1">
      <c r="A202" s="81" t="s">
        <v>343</v>
      </c>
      <c r="B202" s="100"/>
      <c r="C202" s="77"/>
      <c r="D202" s="77"/>
      <c r="E202" s="77"/>
    </row>
    <row r="203" spans="1:5" s="10" customFormat="1" ht="31.5" hidden="1">
      <c r="A203" s="81" t="s">
        <v>344</v>
      </c>
      <c r="B203" s="100">
        <v>2</v>
      </c>
      <c r="C203" s="77"/>
      <c r="D203" s="77"/>
      <c r="E203" s="77"/>
    </row>
    <row r="204" spans="1:5" s="10" customFormat="1" ht="15.75">
      <c r="A204" s="81" t="s">
        <v>548</v>
      </c>
      <c r="B204" s="100">
        <v>2</v>
      </c>
      <c r="C204" s="77">
        <v>0</v>
      </c>
      <c r="D204" s="77">
        <v>33161</v>
      </c>
      <c r="E204" s="77">
        <v>33161</v>
      </c>
    </row>
    <row r="205" spans="1:5" s="10" customFormat="1" ht="15.75">
      <c r="A205" s="103" t="s">
        <v>553</v>
      </c>
      <c r="B205" s="100"/>
      <c r="C205" s="77">
        <f>SUM(C203:C204)</f>
        <v>0</v>
      </c>
      <c r="D205" s="77">
        <f>SUM(D203:D204)</f>
        <v>33161</v>
      </c>
      <c r="E205" s="77">
        <f>SUM(E203:E204)</f>
        <v>33161</v>
      </c>
    </row>
    <row r="206" spans="1:5" s="10" customFormat="1" ht="15.75" hidden="1">
      <c r="A206" s="81" t="s">
        <v>106</v>
      </c>
      <c r="B206" s="100"/>
      <c r="C206" s="77"/>
      <c r="D206" s="77"/>
      <c r="E206" s="77"/>
    </row>
    <row r="207" spans="1:5" s="10" customFormat="1" ht="15.75">
      <c r="A207" s="81" t="s">
        <v>586</v>
      </c>
      <c r="B207" s="100">
        <v>2</v>
      </c>
      <c r="C207" s="77"/>
      <c r="D207" s="77">
        <v>20891</v>
      </c>
      <c r="E207" s="77">
        <v>20891</v>
      </c>
    </row>
    <row r="208" spans="1:5" s="10" customFormat="1" ht="31.5">
      <c r="A208" s="103" t="s">
        <v>345</v>
      </c>
      <c r="B208" s="100"/>
      <c r="C208" s="77">
        <f>SUM(C206:C207)</f>
        <v>0</v>
      </c>
      <c r="D208" s="77">
        <f>SUM(D206:D207)</f>
        <v>20891</v>
      </c>
      <c r="E208" s="77">
        <f>SUM(E206:E207)</f>
        <v>20891</v>
      </c>
    </row>
    <row r="209" spans="1:5" s="10" customFormat="1" ht="15.75">
      <c r="A209" s="61" t="s">
        <v>419</v>
      </c>
      <c r="B209" s="100"/>
      <c r="C209" s="77">
        <f>SUM(C202)+C205+C208</f>
        <v>0</v>
      </c>
      <c r="D209" s="77">
        <f>SUM(D202)+D205+D208</f>
        <v>54052</v>
      </c>
      <c r="E209" s="77">
        <f>SUM(E202)+E205+E208</f>
        <v>54052</v>
      </c>
    </row>
    <row r="210" spans="1:5" s="10" customFormat="1" ht="15.75">
      <c r="A210" s="40" t="s">
        <v>325</v>
      </c>
      <c r="B210" s="96"/>
      <c r="C210" s="78">
        <f>SUM(C211:C211:C213)</f>
        <v>407310</v>
      </c>
      <c r="D210" s="78">
        <f>SUM(D211:D211:D213)</f>
        <v>558092</v>
      </c>
      <c r="E210" s="78">
        <f>SUM(E211:E211:E213)</f>
        <v>506854</v>
      </c>
    </row>
    <row r="211" spans="1:5" s="10" customFormat="1" ht="15.75">
      <c r="A211" s="81" t="s">
        <v>375</v>
      </c>
      <c r="B211" s="94">
        <v>1</v>
      </c>
      <c r="C211" s="77">
        <f>SUMIF($B$157:$B$210,"1",C$157:C$210)</f>
        <v>0</v>
      </c>
      <c r="D211" s="77">
        <f>SUMIF($B$157:$B$210,"1",D$157:D$210)</f>
        <v>0</v>
      </c>
      <c r="E211" s="77">
        <f>SUMIF($B$157:$B$210,"1",E$157:E$210)</f>
        <v>0</v>
      </c>
    </row>
    <row r="212" spans="1:5" s="10" customFormat="1" ht="15.75">
      <c r="A212" s="81" t="s">
        <v>220</v>
      </c>
      <c r="B212" s="94">
        <v>2</v>
      </c>
      <c r="C212" s="77">
        <f>SUMIF($B$157:$B$210,"2",C$157:C$210)</f>
        <v>407310</v>
      </c>
      <c r="D212" s="77">
        <f>SUMIF($B$157:$B$210,"2",D$157:D$210)</f>
        <v>558092</v>
      </c>
      <c r="E212" s="77">
        <f>SUMIF($B$157:$B$210,"2",E$157:E$210)</f>
        <v>506854</v>
      </c>
    </row>
    <row r="213" spans="1:5" s="10" customFormat="1" ht="15.75">
      <c r="A213" s="81" t="s">
        <v>112</v>
      </c>
      <c r="B213" s="94">
        <v>3</v>
      </c>
      <c r="C213" s="77">
        <f>SUMIF($B$157:$B$210,"3",C$157:C$210)</f>
        <v>0</v>
      </c>
      <c r="D213" s="77">
        <f>SUMIF($B$157:$B$210,"3",D$157:D$210)</f>
        <v>0</v>
      </c>
      <c r="E213" s="77">
        <f>SUMIF($B$157:$B$210,"3",E$157:E$210)</f>
        <v>0</v>
      </c>
    </row>
    <row r="214" spans="1:5" s="10" customFormat="1" ht="15.75">
      <c r="A214" s="65" t="s">
        <v>346</v>
      </c>
      <c r="B214" s="17"/>
      <c r="C214" s="78"/>
      <c r="D214" s="78"/>
      <c r="E214" s="78"/>
    </row>
    <row r="215" spans="1:5" s="10" customFormat="1" ht="15.75" hidden="1">
      <c r="A215" s="81" t="s">
        <v>105</v>
      </c>
      <c r="B215" s="100"/>
      <c r="C215" s="77"/>
      <c r="D215" s="77"/>
      <c r="E215" s="77"/>
    </row>
    <row r="216" spans="1:5" s="10" customFormat="1" ht="15.75" hidden="1">
      <c r="A216" s="104" t="s">
        <v>347</v>
      </c>
      <c r="B216" s="100"/>
      <c r="C216" s="77">
        <f>SUM(C215)</f>
        <v>0</v>
      </c>
      <c r="D216" s="77">
        <f>SUM(D215)</f>
        <v>0</v>
      </c>
      <c r="E216" s="77">
        <f>SUM(E215)</f>
        <v>0</v>
      </c>
    </row>
    <row r="217" spans="1:5" s="10" customFormat="1" ht="15.75" hidden="1">
      <c r="A217" s="81" t="s">
        <v>348</v>
      </c>
      <c r="B217" s="100">
        <v>2</v>
      </c>
      <c r="C217" s="77"/>
      <c r="D217" s="77"/>
      <c r="E217" s="77"/>
    </row>
    <row r="218" spans="1:5" s="10" customFormat="1" ht="15.75" hidden="1">
      <c r="A218" s="81" t="s">
        <v>106</v>
      </c>
      <c r="B218" s="100">
        <v>2</v>
      </c>
      <c r="C218" s="77"/>
      <c r="D218" s="77"/>
      <c r="E218" s="77"/>
    </row>
    <row r="219" spans="1:5" s="10" customFormat="1" ht="15.75">
      <c r="A219" s="81" t="s">
        <v>584</v>
      </c>
      <c r="B219" s="100">
        <v>2</v>
      </c>
      <c r="C219" s="77">
        <v>0</v>
      </c>
      <c r="D219" s="77">
        <v>121200</v>
      </c>
      <c r="E219" s="77">
        <v>121200</v>
      </c>
    </row>
    <row r="220" spans="1:5" s="10" customFormat="1" ht="47.25">
      <c r="A220" s="103" t="s">
        <v>350</v>
      </c>
      <c r="B220" s="100"/>
      <c r="C220" s="77">
        <f>SUM(C218:C219)</f>
        <v>0</v>
      </c>
      <c r="D220" s="77">
        <f>SUM(D218:D219)</f>
        <v>121200</v>
      </c>
      <c r="E220" s="77">
        <f>SUM(E218:E219)</f>
        <v>121200</v>
      </c>
    </row>
    <row r="221" spans="1:5" s="10" customFormat="1" ht="15.75">
      <c r="A221" s="61" t="s">
        <v>349</v>
      </c>
      <c r="B221" s="100"/>
      <c r="C221" s="77">
        <f>C217+C220</f>
        <v>0</v>
      </c>
      <c r="D221" s="77">
        <f>D217+D220</f>
        <v>121200</v>
      </c>
      <c r="E221" s="77">
        <f>E217+E220</f>
        <v>121200</v>
      </c>
    </row>
    <row r="222" spans="1:5" s="10" customFormat="1" ht="15.75" hidden="1">
      <c r="A222" s="81" t="s">
        <v>105</v>
      </c>
      <c r="B222" s="100">
        <v>2</v>
      </c>
      <c r="C222" s="77"/>
      <c r="D222" s="77"/>
      <c r="E222" s="77"/>
    </row>
    <row r="223" spans="1:5" s="10" customFormat="1" ht="15.75" hidden="1">
      <c r="A223" s="81" t="s">
        <v>497</v>
      </c>
      <c r="B223" s="100">
        <v>2</v>
      </c>
      <c r="C223" s="77"/>
      <c r="D223" s="77"/>
      <c r="E223" s="77"/>
    </row>
    <row r="224" spans="1:5" s="10" customFormat="1" ht="15.75" hidden="1">
      <c r="A224" s="104" t="s">
        <v>351</v>
      </c>
      <c r="B224" s="100"/>
      <c r="C224" s="77">
        <f>SUM(C222:C223)</f>
        <v>0</v>
      </c>
      <c r="D224" s="77">
        <f>SUM(D222:D223)</f>
        <v>0</v>
      </c>
      <c r="E224" s="77">
        <f>SUM(E222:E223)</f>
        <v>0</v>
      </c>
    </row>
    <row r="225" spans="1:5" s="10" customFormat="1" ht="15.75" hidden="1">
      <c r="A225" s="81" t="s">
        <v>352</v>
      </c>
      <c r="B225" s="100">
        <v>2</v>
      </c>
      <c r="C225" s="77"/>
      <c r="D225" s="77"/>
      <c r="E225" s="77"/>
    </row>
    <row r="226" spans="1:5" s="10" customFormat="1" ht="15.75" hidden="1">
      <c r="A226" s="81" t="s">
        <v>353</v>
      </c>
      <c r="B226" s="100">
        <v>2</v>
      </c>
      <c r="C226" s="77"/>
      <c r="D226" s="77"/>
      <c r="E226" s="77"/>
    </row>
    <row r="227" spans="1:5" s="10" customFormat="1" ht="15.75" hidden="1">
      <c r="A227" s="61" t="s">
        <v>354</v>
      </c>
      <c r="B227" s="100"/>
      <c r="C227" s="77">
        <f>SUM(C225:C226)</f>
        <v>0</v>
      </c>
      <c r="D227" s="77">
        <f>SUM(D225:D226)</f>
        <v>0</v>
      </c>
      <c r="E227" s="77">
        <f>SUM(E225:E226)</f>
        <v>0</v>
      </c>
    </row>
    <row r="228" spans="1:5" s="10" customFormat="1" ht="15.75" hidden="1">
      <c r="A228" s="61" t="s">
        <v>355</v>
      </c>
      <c r="B228" s="100">
        <v>2</v>
      </c>
      <c r="C228" s="77"/>
      <c r="D228" s="77"/>
      <c r="E228" s="77"/>
    </row>
    <row r="229" spans="1:5" s="10" customFormat="1" ht="15.75">
      <c r="A229" s="40" t="s">
        <v>346</v>
      </c>
      <c r="B229" s="96"/>
      <c r="C229" s="78">
        <f>SUM(C230:C230:C232)</f>
        <v>0</v>
      </c>
      <c r="D229" s="78">
        <f>SUM(D230:D230:D232)</f>
        <v>121200</v>
      </c>
      <c r="E229" s="78">
        <f>SUM(E230:E230:E232)</f>
        <v>121200</v>
      </c>
    </row>
    <row r="230" spans="1:5" s="10" customFormat="1" ht="15.75">
      <c r="A230" s="81" t="s">
        <v>375</v>
      </c>
      <c r="B230" s="94">
        <v>1</v>
      </c>
      <c r="C230" s="77">
        <f>SUMIF($B$214:$B$229,"1",C$214:C$229)</f>
        <v>0</v>
      </c>
      <c r="D230" s="77">
        <f>SUMIF($B$214:$B$229,"1",D$214:D$229)</f>
        <v>0</v>
      </c>
      <c r="E230" s="77">
        <f>SUMIF($B$214:$B$229,"1",E$214:E$229)</f>
        <v>0</v>
      </c>
    </row>
    <row r="231" spans="1:5" s="10" customFormat="1" ht="15.75">
      <c r="A231" s="81" t="s">
        <v>220</v>
      </c>
      <c r="B231" s="94">
        <v>2</v>
      </c>
      <c r="C231" s="77">
        <f>SUMIF($B$214:$B$229,"2",C$214:C$229)</f>
        <v>0</v>
      </c>
      <c r="D231" s="77">
        <f>SUMIF($B$214:$B$229,"2",D$214:D$229)</f>
        <v>121200</v>
      </c>
      <c r="E231" s="77">
        <f>SUMIF($B$214:$B$229,"2",E$214:E$229)</f>
        <v>121200</v>
      </c>
    </row>
    <row r="232" spans="1:5" s="10" customFormat="1" ht="15.75">
      <c r="A232" s="81" t="s">
        <v>112</v>
      </c>
      <c r="B232" s="94">
        <v>3</v>
      </c>
      <c r="C232" s="77">
        <f>SUMIF($B$214:$B$229,"3",C$214:C$229)</f>
        <v>0</v>
      </c>
      <c r="D232" s="77">
        <f>SUMIF($B$214:$B$229,"3",D$214:D$229)</f>
        <v>0</v>
      </c>
      <c r="E232" s="77">
        <f>SUMIF($B$214:$B$229,"3",E$214:E$229)</f>
        <v>0</v>
      </c>
    </row>
    <row r="233" spans="1:5" s="10" customFormat="1" ht="15.75">
      <c r="A233" s="65" t="s">
        <v>359</v>
      </c>
      <c r="B233" s="17"/>
      <c r="C233" s="78"/>
      <c r="D233" s="78"/>
      <c r="E233" s="78"/>
    </row>
    <row r="234" spans="1:5" s="10" customFormat="1" ht="15.75" hidden="1">
      <c r="A234" s="81"/>
      <c r="B234" s="17"/>
      <c r="C234" s="78"/>
      <c r="D234" s="78"/>
      <c r="E234" s="78"/>
    </row>
    <row r="235" spans="1:5" s="10" customFormat="1" ht="31.5" hidden="1">
      <c r="A235" s="61" t="s">
        <v>358</v>
      </c>
      <c r="B235" s="17"/>
      <c r="C235" s="77"/>
      <c r="D235" s="77"/>
      <c r="E235" s="77"/>
    </row>
    <row r="236" spans="1:5" s="10" customFormat="1" ht="15.75" hidden="1">
      <c r="A236" s="81"/>
      <c r="B236" s="17"/>
      <c r="C236" s="77"/>
      <c r="D236" s="77"/>
      <c r="E236" s="77"/>
    </row>
    <row r="237" spans="1:5" s="10" customFormat="1" ht="15.75" hidden="1">
      <c r="A237" s="81" t="s">
        <v>465</v>
      </c>
      <c r="B237" s="17">
        <v>2</v>
      </c>
      <c r="C237" s="77"/>
      <c r="D237" s="77"/>
      <c r="E237" s="77"/>
    </row>
    <row r="238" spans="1:5" s="10" customFormat="1" ht="31.5" hidden="1">
      <c r="A238" s="61" t="s">
        <v>420</v>
      </c>
      <c r="B238" s="17"/>
      <c r="C238" s="77">
        <f>SUM(C236:C237)</f>
        <v>0</v>
      </c>
      <c r="D238" s="77">
        <f>SUM(D236:D237)</f>
        <v>0</v>
      </c>
      <c r="E238" s="77">
        <f>SUM(E236:E237)</f>
        <v>0</v>
      </c>
    </row>
    <row r="239" spans="1:5" s="10" customFormat="1" ht="15.75" hidden="1">
      <c r="A239" s="61"/>
      <c r="B239" s="17"/>
      <c r="C239" s="77"/>
      <c r="D239" s="77"/>
      <c r="E239" s="77"/>
    </row>
    <row r="240" spans="1:5" s="10" customFormat="1" ht="31.5">
      <c r="A240" s="81" t="s">
        <v>568</v>
      </c>
      <c r="B240" s="17">
        <v>2</v>
      </c>
      <c r="C240" s="77">
        <v>0</v>
      </c>
      <c r="D240" s="77">
        <v>3800</v>
      </c>
      <c r="E240" s="77">
        <v>3800</v>
      </c>
    </row>
    <row r="241" spans="1:5" s="10" customFormat="1" ht="31.5">
      <c r="A241" s="81" t="s">
        <v>567</v>
      </c>
      <c r="B241" s="17">
        <v>2</v>
      </c>
      <c r="C241" s="77">
        <v>0</v>
      </c>
      <c r="D241" s="77">
        <v>56500</v>
      </c>
      <c r="E241" s="77">
        <v>56500</v>
      </c>
    </row>
    <row r="242" spans="1:5" s="10" customFormat="1" ht="15.75" hidden="1">
      <c r="A242" s="61" t="s">
        <v>421</v>
      </c>
      <c r="B242" s="17"/>
      <c r="C242" s="77"/>
      <c r="D242" s="77"/>
      <c r="E242" s="77"/>
    </row>
    <row r="243" spans="1:5" s="10" customFormat="1" ht="15.75">
      <c r="A243" s="40" t="s">
        <v>359</v>
      </c>
      <c r="B243" s="96"/>
      <c r="C243" s="78">
        <f>SUM(C244:C244:C246)</f>
        <v>0</v>
      </c>
      <c r="D243" s="78">
        <f>SUM(D244:D244:D246)</f>
        <v>60300</v>
      </c>
      <c r="E243" s="78">
        <f>SUM(E244:E244:E246)</f>
        <v>60300</v>
      </c>
    </row>
    <row r="244" spans="1:5" s="10" customFormat="1" ht="15.75">
      <c r="A244" s="81" t="s">
        <v>375</v>
      </c>
      <c r="B244" s="94">
        <v>1</v>
      </c>
      <c r="C244" s="77">
        <f>SUMIF($B$233:$B$243,"1",C$233:C$243)</f>
        <v>0</v>
      </c>
      <c r="D244" s="77">
        <f>SUMIF($B$233:$B$243,"1",D$233:D$243)</f>
        <v>0</v>
      </c>
      <c r="E244" s="77">
        <f>SUMIF($B$233:$B$243,"1",E$233:E$243)</f>
        <v>0</v>
      </c>
    </row>
    <row r="245" spans="1:5" s="10" customFormat="1" ht="15.75">
      <c r="A245" s="81" t="s">
        <v>220</v>
      </c>
      <c r="B245" s="94">
        <v>2</v>
      </c>
      <c r="C245" s="77">
        <f>SUMIF($B$233:$B$243,"2",C$233:C$243)</f>
        <v>0</v>
      </c>
      <c r="D245" s="77">
        <f>SUMIF($B$233:$B$243,"2",D$233:D$243)</f>
        <v>60300</v>
      </c>
      <c r="E245" s="77">
        <f>SUMIF($B$233:$B$243,"2",E$233:E$243)</f>
        <v>60300</v>
      </c>
    </row>
    <row r="246" spans="1:5" s="10" customFormat="1" ht="15.75">
      <c r="A246" s="81" t="s">
        <v>112</v>
      </c>
      <c r="B246" s="94">
        <v>3</v>
      </c>
      <c r="C246" s="77">
        <f>SUMIF($B$233:$B$243,"3",C$233:C$243)</f>
        <v>0</v>
      </c>
      <c r="D246" s="77">
        <f>SUMIF($B$233:$B$243,"3",D$233:D$243)</f>
        <v>0</v>
      </c>
      <c r="E246" s="77">
        <f>SUMIF($B$233:$B$243,"3",E$233:E$243)</f>
        <v>0</v>
      </c>
    </row>
    <row r="247" spans="1:5" s="10" customFormat="1" ht="15.75" hidden="1">
      <c r="A247" s="65" t="s">
        <v>360</v>
      </c>
      <c r="B247" s="17"/>
      <c r="C247" s="78"/>
      <c r="D247" s="78"/>
      <c r="E247" s="78"/>
    </row>
    <row r="248" spans="1:5" s="10" customFormat="1" ht="15.75" hidden="1">
      <c r="A248" s="61"/>
      <c r="B248" s="17"/>
      <c r="C248" s="77"/>
      <c r="D248" s="77"/>
      <c r="E248" s="77"/>
    </row>
    <row r="249" spans="1:5" s="10" customFormat="1" ht="31.5" hidden="1">
      <c r="A249" s="61" t="s">
        <v>361</v>
      </c>
      <c r="B249" s="17"/>
      <c r="C249" s="77"/>
      <c r="D249" s="77"/>
      <c r="E249" s="77"/>
    </row>
    <row r="250" spans="1:5" s="10" customFormat="1" ht="15.75" hidden="1">
      <c r="A250" s="81" t="s">
        <v>480</v>
      </c>
      <c r="B250" s="17">
        <v>2</v>
      </c>
      <c r="C250" s="77"/>
      <c r="D250" s="77"/>
      <c r="E250" s="77"/>
    </row>
    <row r="251" spans="1:5" s="10" customFormat="1" ht="31.5" hidden="1">
      <c r="A251" s="61" t="s">
        <v>422</v>
      </c>
      <c r="B251" s="17"/>
      <c r="C251" s="77">
        <f>SUM(C250)</f>
        <v>0</v>
      </c>
      <c r="D251" s="77">
        <f>SUM(D250)</f>
        <v>0</v>
      </c>
      <c r="E251" s="77">
        <f>SUM(E250)</f>
        <v>0</v>
      </c>
    </row>
    <row r="252" spans="1:5" s="10" customFormat="1" ht="15.75" hidden="1">
      <c r="A252" s="61"/>
      <c r="B252" s="17"/>
      <c r="C252" s="77"/>
      <c r="D252" s="77"/>
      <c r="E252" s="77"/>
    </row>
    <row r="253" spans="1:5" s="10" customFormat="1" ht="15.75" hidden="1">
      <c r="A253" s="61"/>
      <c r="B253" s="17"/>
      <c r="C253" s="77"/>
      <c r="D253" s="77"/>
      <c r="E253" s="77"/>
    </row>
    <row r="254" spans="1:5" s="10" customFormat="1" ht="15.75" hidden="1">
      <c r="A254" s="61"/>
      <c r="B254" s="17"/>
      <c r="C254" s="77"/>
      <c r="D254" s="77"/>
      <c r="E254" s="77"/>
    </row>
    <row r="255" spans="1:5" s="10" customFormat="1" ht="15.75" hidden="1">
      <c r="A255" s="61" t="s">
        <v>423</v>
      </c>
      <c r="B255" s="17"/>
      <c r="C255" s="77"/>
      <c r="D255" s="77"/>
      <c r="E255" s="77"/>
    </row>
    <row r="256" spans="1:5" s="10" customFormat="1" ht="15.75" hidden="1">
      <c r="A256" s="40" t="s">
        <v>360</v>
      </c>
      <c r="B256" s="96"/>
      <c r="C256" s="78">
        <f>SUM(C257:C257:C259)</f>
        <v>0</v>
      </c>
      <c r="D256" s="78">
        <f>SUM(D257:D257:D259)</f>
        <v>0</v>
      </c>
      <c r="E256" s="78">
        <f>SUM(E257:E257:E259)</f>
        <v>0</v>
      </c>
    </row>
    <row r="257" spans="1:5" s="10" customFormat="1" ht="15.75" hidden="1">
      <c r="A257" s="81" t="s">
        <v>375</v>
      </c>
      <c r="B257" s="94">
        <v>1</v>
      </c>
      <c r="C257" s="77">
        <f>SUMIF($B$247:$B$256,"1",C$247:C$256)</f>
        <v>0</v>
      </c>
      <c r="D257" s="77">
        <f>SUMIF($B$247:$B$256,"1",D$247:D$256)</f>
        <v>0</v>
      </c>
      <c r="E257" s="77">
        <f>SUMIF($B$247:$B$256,"1",E$247:E$256)</f>
        <v>0</v>
      </c>
    </row>
    <row r="258" spans="1:5" s="10" customFormat="1" ht="15.75" hidden="1">
      <c r="A258" s="81" t="s">
        <v>220</v>
      </c>
      <c r="B258" s="94">
        <v>2</v>
      </c>
      <c r="C258" s="77">
        <f>SUMIF($B$247:$B$256,"2",C$247:C$256)</f>
        <v>0</v>
      </c>
      <c r="D258" s="77">
        <f>SUMIF($B$247:$B$256,"2",D$247:D$256)</f>
        <v>0</v>
      </c>
      <c r="E258" s="77">
        <f>SUMIF($B$247:$B$256,"2",E$247:E$256)</f>
        <v>0</v>
      </c>
    </row>
    <row r="259" spans="1:5" s="10" customFormat="1" ht="15.75" hidden="1">
      <c r="A259" s="81" t="s">
        <v>112</v>
      </c>
      <c r="B259" s="94">
        <v>3</v>
      </c>
      <c r="C259" s="77">
        <f>SUMIF($B$247:$B$256,"3",C$247:C$256)</f>
        <v>0</v>
      </c>
      <c r="D259" s="77">
        <f>SUMIF($B$247:$B$256,"3",D$247:D$256)</f>
        <v>0</v>
      </c>
      <c r="E259" s="77">
        <f>SUMIF($B$247:$B$256,"3",E$247:E$256)</f>
        <v>0</v>
      </c>
    </row>
    <row r="260" spans="1:5" s="10" customFormat="1" ht="49.5">
      <c r="A260" s="66" t="s">
        <v>434</v>
      </c>
      <c r="B260" s="97"/>
      <c r="C260" s="156"/>
      <c r="D260" s="156"/>
      <c r="E260" s="156"/>
    </row>
    <row r="261" spans="1:5" s="10" customFormat="1" ht="16.5">
      <c r="A261" s="65" t="s">
        <v>150</v>
      </c>
      <c r="B261" s="97"/>
      <c r="C261" s="156"/>
      <c r="D261" s="156"/>
      <c r="E261" s="156"/>
    </row>
    <row r="262" spans="1:5" s="10" customFormat="1" ht="18" customHeight="1">
      <c r="A262" s="61" t="s">
        <v>206</v>
      </c>
      <c r="B262" s="97">
        <v>2</v>
      </c>
      <c r="C262" s="79">
        <v>9755879</v>
      </c>
      <c r="D262" s="79">
        <v>9755879</v>
      </c>
      <c r="E262" s="79">
        <v>9755879</v>
      </c>
    </row>
    <row r="263" spans="1:5" s="10" customFormat="1" ht="15.75" hidden="1">
      <c r="A263" s="61" t="s">
        <v>426</v>
      </c>
      <c r="B263" s="96">
        <v>2</v>
      </c>
      <c r="C263" s="79"/>
      <c r="D263" s="79"/>
      <c r="E263" s="79"/>
    </row>
    <row r="264" spans="1:5" s="10" customFormat="1" ht="31.5">
      <c r="A264" s="40" t="s">
        <v>150</v>
      </c>
      <c r="B264" s="96"/>
      <c r="C264" s="78">
        <f>SUM(C265:C267)</f>
        <v>9755879</v>
      </c>
      <c r="D264" s="78">
        <f>SUM(D265:D267)</f>
        <v>9755879</v>
      </c>
      <c r="E264" s="78">
        <f>SUM(E265:E267)</f>
        <v>9755879</v>
      </c>
    </row>
    <row r="265" spans="1:5" s="10" customFormat="1" ht="15.75">
      <c r="A265" s="81" t="s">
        <v>375</v>
      </c>
      <c r="B265" s="94">
        <v>1</v>
      </c>
      <c r="C265" s="77">
        <f>SUMIF($B$261:$B$264,"1",C$261:C$264)</f>
        <v>0</v>
      </c>
      <c r="D265" s="77">
        <f>SUMIF($B$261:$B$264,"1",D$261:D$264)</f>
        <v>0</v>
      </c>
      <c r="E265" s="77">
        <f>SUMIF($B$261:$B$264,"1",E$261:E$264)</f>
        <v>0</v>
      </c>
    </row>
    <row r="266" spans="1:5" s="10" customFormat="1" ht="15.75">
      <c r="A266" s="81" t="s">
        <v>220</v>
      </c>
      <c r="B266" s="94">
        <v>2</v>
      </c>
      <c r="C266" s="77">
        <f>SUMIF($B$261:$B$264,"2",C$261:C$264)</f>
        <v>9755879</v>
      </c>
      <c r="D266" s="77">
        <f>SUMIF($B$261:$B$264,"2",D$261:D$264)</f>
        <v>9755879</v>
      </c>
      <c r="E266" s="77">
        <f>SUMIF($B$261:$B$264,"2",E$261:E$264)</f>
        <v>9755879</v>
      </c>
    </row>
    <row r="267" spans="1:5" s="10" customFormat="1" ht="15.75">
      <c r="A267" s="81" t="s">
        <v>112</v>
      </c>
      <c r="B267" s="94">
        <v>3</v>
      </c>
      <c r="C267" s="77">
        <f>SUMIF($B$261:$B$264,"3",C$261:C$264)</f>
        <v>0</v>
      </c>
      <c r="D267" s="77">
        <f>SUMIF($B$261:$B$264,"3",D$261:D$264)</f>
        <v>0</v>
      </c>
      <c r="E267" s="77">
        <f>SUMIF($B$261:$B$264,"3",E$261:E$264)</f>
        <v>0</v>
      </c>
    </row>
    <row r="268" spans="1:5" s="10" customFormat="1" ht="15.75" hidden="1">
      <c r="A268" s="65" t="s">
        <v>151</v>
      </c>
      <c r="B268" s="94"/>
      <c r="C268" s="77"/>
      <c r="D268" s="77"/>
      <c r="E268" s="77"/>
    </row>
    <row r="269" spans="1:5" s="10" customFormat="1" ht="31.5" hidden="1">
      <c r="A269" s="61" t="s">
        <v>206</v>
      </c>
      <c r="B269" s="97">
        <v>2</v>
      </c>
      <c r="C269" s="77"/>
      <c r="D269" s="77"/>
      <c r="E269" s="77"/>
    </row>
    <row r="270" spans="1:5" s="10" customFormat="1" ht="15.75" hidden="1">
      <c r="A270" s="61" t="s">
        <v>426</v>
      </c>
      <c r="B270" s="96">
        <v>2</v>
      </c>
      <c r="C270" s="79"/>
      <c r="D270" s="79"/>
      <c r="E270" s="79"/>
    </row>
    <row r="271" spans="1:5" s="10" customFormat="1" ht="15.75" hidden="1">
      <c r="A271" s="40" t="s">
        <v>151</v>
      </c>
      <c r="B271" s="96"/>
      <c r="C271" s="78">
        <f>SUM(C272:C274)</f>
        <v>0</v>
      </c>
      <c r="D271" s="78">
        <f>SUM(D272:D274)</f>
        <v>0</v>
      </c>
      <c r="E271" s="78">
        <f>SUM(E272:E274)</f>
        <v>0</v>
      </c>
    </row>
    <row r="272" spans="1:5" s="10" customFormat="1" ht="15.75" hidden="1">
      <c r="A272" s="81" t="s">
        <v>375</v>
      </c>
      <c r="B272" s="94">
        <v>1</v>
      </c>
      <c r="C272" s="77">
        <f>SUMIF($B$268:$B$271,"1",C$268:C$271)</f>
        <v>0</v>
      </c>
      <c r="D272" s="77">
        <f>SUMIF($B$268:$B$271,"1",D$268:D$271)</f>
        <v>0</v>
      </c>
      <c r="E272" s="77">
        <f>SUMIF($B$268:$B$271,"1",E$268:E$271)</f>
        <v>0</v>
      </c>
    </row>
    <row r="273" spans="1:5" s="10" customFormat="1" ht="15.75" hidden="1">
      <c r="A273" s="81" t="s">
        <v>220</v>
      </c>
      <c r="B273" s="94">
        <v>2</v>
      </c>
      <c r="C273" s="77">
        <f>SUMIF($B$268:$B$271,"2",C$268:C$271)</f>
        <v>0</v>
      </c>
      <c r="D273" s="77">
        <f>SUMIF($B$268:$B$271,"2",D$268:D$271)</f>
        <v>0</v>
      </c>
      <c r="E273" s="77">
        <f>SUMIF($B$268:$B$271,"2",E$268:E$271)</f>
        <v>0</v>
      </c>
    </row>
    <row r="274" spans="1:5" s="10" customFormat="1" ht="15.75" hidden="1">
      <c r="A274" s="81" t="s">
        <v>112</v>
      </c>
      <c r="B274" s="94">
        <v>3</v>
      </c>
      <c r="C274" s="77">
        <f>SUMIF($B$268:$B$271,"3",C$268:C$271)</f>
        <v>0</v>
      </c>
      <c r="D274" s="77">
        <f>SUMIF($B$268:$B$271,"3",D$268:D$271)</f>
        <v>0</v>
      </c>
      <c r="E274" s="77">
        <f>SUMIF($B$268:$B$271,"3",E$268:E$271)</f>
        <v>0</v>
      </c>
    </row>
    <row r="275" spans="1:5" s="10" customFormat="1" ht="49.5">
      <c r="A275" s="66" t="s">
        <v>87</v>
      </c>
      <c r="B275" s="97"/>
      <c r="C275" s="156"/>
      <c r="D275" s="156"/>
      <c r="E275" s="156"/>
    </row>
    <row r="276" spans="1:5" s="10" customFormat="1" ht="15.75">
      <c r="A276" s="65" t="s">
        <v>148</v>
      </c>
      <c r="B276" s="96"/>
      <c r="C276" s="79"/>
      <c r="D276" s="79"/>
      <c r="E276" s="79"/>
    </row>
    <row r="277" spans="1:5" s="10" customFormat="1" ht="15.75">
      <c r="A277" s="61" t="s">
        <v>205</v>
      </c>
      <c r="B277" s="96"/>
      <c r="C277" s="79"/>
      <c r="D277" s="79"/>
      <c r="E277" s="79"/>
    </row>
    <row r="278" spans="1:5" s="10" customFormat="1" ht="31.5" hidden="1">
      <c r="A278" s="81" t="s">
        <v>424</v>
      </c>
      <c r="B278" s="96"/>
      <c r="C278" s="79"/>
      <c r="D278" s="79"/>
      <c r="E278" s="79"/>
    </row>
    <row r="279" spans="1:5" s="10" customFormat="1" ht="31.5" hidden="1">
      <c r="A279" s="81" t="s">
        <v>217</v>
      </c>
      <c r="B279" s="96"/>
      <c r="C279" s="79"/>
      <c r="D279" s="79"/>
      <c r="E279" s="79"/>
    </row>
    <row r="280" spans="1:5" s="10" customFormat="1" ht="31.5" hidden="1">
      <c r="A280" s="81" t="s">
        <v>425</v>
      </c>
      <c r="B280" s="96"/>
      <c r="C280" s="79"/>
      <c r="D280" s="79"/>
      <c r="E280" s="79"/>
    </row>
    <row r="281" spans="1:5" s="10" customFormat="1" ht="31.5">
      <c r="A281" s="81" t="s">
        <v>216</v>
      </c>
      <c r="B281" s="96">
        <v>2</v>
      </c>
      <c r="C281" s="79">
        <v>0</v>
      </c>
      <c r="D281" s="79">
        <v>581620</v>
      </c>
      <c r="E281" s="79">
        <v>581620</v>
      </c>
    </row>
    <row r="282" spans="1:5" s="10" customFormat="1" ht="15.75" hidden="1">
      <c r="A282" s="81" t="s">
        <v>215</v>
      </c>
      <c r="B282" s="96"/>
      <c r="C282" s="79"/>
      <c r="D282" s="79"/>
      <c r="E282" s="79"/>
    </row>
    <row r="283" spans="1:5" s="10" customFormat="1" ht="15.75" hidden="1">
      <c r="A283" s="61" t="s">
        <v>207</v>
      </c>
      <c r="B283" s="96"/>
      <c r="C283" s="79"/>
      <c r="D283" s="79"/>
      <c r="E283" s="79"/>
    </row>
    <row r="284" spans="1:5" s="10" customFormat="1" ht="31.5" hidden="1">
      <c r="A284" s="61" t="s">
        <v>208</v>
      </c>
      <c r="B284" s="96"/>
      <c r="C284" s="79"/>
      <c r="D284" s="79"/>
      <c r="E284" s="79"/>
    </row>
    <row r="285" spans="1:5" s="10" customFormat="1" ht="31.5">
      <c r="A285" s="40" t="s">
        <v>148</v>
      </c>
      <c r="B285" s="96"/>
      <c r="C285" s="78">
        <f>SUM(C286:C288)</f>
        <v>0</v>
      </c>
      <c r="D285" s="78">
        <f>SUM(D286:D288)</f>
        <v>581620</v>
      </c>
      <c r="E285" s="78">
        <f>SUM(E286:E288)</f>
        <v>581620</v>
      </c>
    </row>
    <row r="286" spans="1:5" s="10" customFormat="1" ht="15.75">
      <c r="A286" s="81" t="s">
        <v>375</v>
      </c>
      <c r="B286" s="94">
        <v>1</v>
      </c>
      <c r="C286" s="77">
        <f>SUMIF($B$276:$B$285,"1",C$276:C$285)</f>
        <v>0</v>
      </c>
      <c r="D286" s="77">
        <f>SUMIF($B$276:$B$285,"1",D$276:D$285)</f>
        <v>0</v>
      </c>
      <c r="E286" s="77">
        <f>SUMIF($B$276:$B$285,"1",E$276:E$285)</f>
        <v>0</v>
      </c>
    </row>
    <row r="287" spans="1:5" s="10" customFormat="1" ht="15.75">
      <c r="A287" s="81" t="s">
        <v>220</v>
      </c>
      <c r="B287" s="94">
        <v>2</v>
      </c>
      <c r="C287" s="77">
        <f>SUMIF($B$276:$B$285,"2",C$276:C$285)</f>
        <v>0</v>
      </c>
      <c r="D287" s="77">
        <f>SUMIF($B$276:$B$285,"2",D$276:D$285)</f>
        <v>581620</v>
      </c>
      <c r="E287" s="77">
        <f>SUMIF($B$276:$B$285,"2",E$276:E$285)</f>
        <v>581620</v>
      </c>
    </row>
    <row r="288" spans="1:5" s="10" customFormat="1" ht="15.75">
      <c r="A288" s="81" t="s">
        <v>112</v>
      </c>
      <c r="B288" s="94">
        <v>3</v>
      </c>
      <c r="C288" s="77">
        <f>SUMIF($B$276:$B$285,"3",C$276:C$285)</f>
        <v>0</v>
      </c>
      <c r="D288" s="77">
        <f>SUMIF($B$276:$B$285,"3",D$276:D$285)</f>
        <v>0</v>
      </c>
      <c r="E288" s="77">
        <f>SUMIF($B$276:$B$285,"3",E$276:E$285)</f>
        <v>0</v>
      </c>
    </row>
    <row r="289" spans="1:5" s="10" customFormat="1" ht="15.75" hidden="1">
      <c r="A289" s="65" t="s">
        <v>149</v>
      </c>
      <c r="B289" s="96"/>
      <c r="C289" s="79"/>
      <c r="D289" s="79"/>
      <c r="E289" s="79"/>
    </row>
    <row r="290" spans="1:5" s="10" customFormat="1" ht="15.75" hidden="1">
      <c r="A290" s="61" t="s">
        <v>205</v>
      </c>
      <c r="B290" s="96"/>
      <c r="C290" s="79"/>
      <c r="D290" s="79"/>
      <c r="E290" s="79"/>
    </row>
    <row r="291" spans="1:5" s="10" customFormat="1" ht="31.5" hidden="1">
      <c r="A291" s="81" t="s">
        <v>424</v>
      </c>
      <c r="B291" s="96"/>
      <c r="C291" s="79"/>
      <c r="D291" s="79"/>
      <c r="E291" s="79"/>
    </row>
    <row r="292" spans="1:5" s="10" customFormat="1" ht="31.5" hidden="1">
      <c r="A292" s="81" t="s">
        <v>217</v>
      </c>
      <c r="B292" s="96"/>
      <c r="C292" s="79"/>
      <c r="D292" s="79"/>
      <c r="E292" s="79"/>
    </row>
    <row r="293" spans="1:5" s="10" customFormat="1" ht="31.5" hidden="1">
      <c r="A293" s="81" t="s">
        <v>425</v>
      </c>
      <c r="B293" s="96"/>
      <c r="C293" s="79"/>
      <c r="D293" s="79"/>
      <c r="E293" s="79"/>
    </row>
    <row r="294" spans="1:5" s="10" customFormat="1" ht="15.75" hidden="1">
      <c r="A294" s="81" t="s">
        <v>216</v>
      </c>
      <c r="B294" s="96"/>
      <c r="C294" s="79"/>
      <c r="D294" s="79"/>
      <c r="E294" s="79"/>
    </row>
    <row r="295" spans="1:5" s="10" customFormat="1" ht="15.75" hidden="1">
      <c r="A295" s="81" t="s">
        <v>215</v>
      </c>
      <c r="B295" s="96"/>
      <c r="C295" s="79"/>
      <c r="D295" s="79"/>
      <c r="E295" s="79"/>
    </row>
    <row r="296" spans="1:5" s="10" customFormat="1" ht="15.75" hidden="1">
      <c r="A296" s="61" t="s">
        <v>207</v>
      </c>
      <c r="B296" s="96"/>
      <c r="C296" s="79"/>
      <c r="D296" s="79"/>
      <c r="E296" s="79"/>
    </row>
    <row r="297" spans="1:5" s="10" customFormat="1" ht="31.5" hidden="1">
      <c r="A297" s="61" t="s">
        <v>208</v>
      </c>
      <c r="B297" s="96"/>
      <c r="C297" s="79"/>
      <c r="D297" s="79"/>
      <c r="E297" s="79"/>
    </row>
    <row r="298" spans="1:5" s="10" customFormat="1" ht="15.75" hidden="1">
      <c r="A298" s="40" t="s">
        <v>149</v>
      </c>
      <c r="B298" s="96"/>
      <c r="C298" s="78">
        <f>SUM(C299:C301)</f>
        <v>0</v>
      </c>
      <c r="D298" s="78">
        <f>SUM(D299:D301)</f>
        <v>0</v>
      </c>
      <c r="E298" s="78">
        <f>SUM(E299:E301)</f>
        <v>0</v>
      </c>
    </row>
    <row r="299" spans="1:5" s="10" customFormat="1" ht="15.75" hidden="1">
      <c r="A299" s="81" t="s">
        <v>375</v>
      </c>
      <c r="B299" s="94">
        <v>1</v>
      </c>
      <c r="C299" s="77">
        <f>SUMIF($B$289:$B$298,"1",C$289:C$298)</f>
        <v>0</v>
      </c>
      <c r="D299" s="77">
        <f>SUMIF($B$289:$B$298,"1",D$289:D$298)</f>
        <v>0</v>
      </c>
      <c r="E299" s="77">
        <f>SUMIF($B$289:$B$298,"1",E$289:E$298)</f>
        <v>0</v>
      </c>
    </row>
    <row r="300" spans="1:5" s="10" customFormat="1" ht="15.75" hidden="1">
      <c r="A300" s="81" t="s">
        <v>220</v>
      </c>
      <c r="B300" s="94">
        <v>2</v>
      </c>
      <c r="C300" s="77">
        <f>SUMIF($B$289:$B$298,"2",C$289:C$298)</f>
        <v>0</v>
      </c>
      <c r="D300" s="77">
        <f>SUMIF($B$289:$B$298,"2",D$289:D$298)</f>
        <v>0</v>
      </c>
      <c r="E300" s="77">
        <f>SUMIF($B$289:$B$298,"2",E$289:E$298)</f>
        <v>0</v>
      </c>
    </row>
    <row r="301" spans="1:5" s="10" customFormat="1" ht="15.75" hidden="1">
      <c r="A301" s="81" t="s">
        <v>112</v>
      </c>
      <c r="B301" s="94">
        <v>3</v>
      </c>
      <c r="C301" s="77">
        <f>SUMIF($B$289:$B$298,"3",C$289:C$298)</f>
        <v>0</v>
      </c>
      <c r="D301" s="77">
        <f>SUMIF($B$289:$B$298,"3",D$289:D$298)</f>
        <v>0</v>
      </c>
      <c r="E301" s="77">
        <f>SUMIF($B$289:$B$298,"3",E$289:E$298)</f>
        <v>0</v>
      </c>
    </row>
    <row r="302" spans="1:5" s="10" customFormat="1" ht="16.5">
      <c r="A302" s="66" t="s">
        <v>88</v>
      </c>
      <c r="B302" s="97"/>
      <c r="C302" s="101">
        <f>C90+C124+C153+C210++C229+C243+C256+C264+C271+C285+C298</f>
        <v>25271088</v>
      </c>
      <c r="D302" s="101">
        <f>D90+D124+D153+D210++D229+D243+D256+D264+D271+D285+D298</f>
        <v>31036330</v>
      </c>
      <c r="E302" s="101">
        <f>E90+E124+E153+E210++E229+E243+E256+E264+E271+E285+E298</f>
        <v>26005119</v>
      </c>
    </row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4"/>
  <sheetViews>
    <sheetView zoomScalePageLayoutView="0" workbookViewId="0" topLeftCell="A124">
      <selection activeCell="G93" sqref="G93"/>
    </sheetView>
  </sheetViews>
  <sheetFormatPr defaultColWidth="9.140625" defaultRowHeight="15"/>
  <cols>
    <col min="1" max="1" width="58.7109375" style="16" customWidth="1"/>
    <col min="2" max="2" width="5.7109375" style="95" customWidth="1"/>
    <col min="3" max="3" width="12.140625" style="95" customWidth="1"/>
    <col min="4" max="5" width="12.140625" style="16" customWidth="1"/>
    <col min="6" max="16384" width="9.140625" style="16" customWidth="1"/>
  </cols>
  <sheetData>
    <row r="1" spans="1:5" ht="15.75" customHeight="1">
      <c r="A1" s="291" t="s">
        <v>527</v>
      </c>
      <c r="B1" s="291"/>
      <c r="C1" s="291"/>
      <c r="D1" s="291"/>
      <c r="E1" s="291"/>
    </row>
    <row r="2" spans="1:5" ht="15.75">
      <c r="A2" s="258" t="s">
        <v>435</v>
      </c>
      <c r="B2" s="258"/>
      <c r="C2" s="258"/>
      <c r="D2" s="258"/>
      <c r="E2" s="258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580</v>
      </c>
      <c r="E4" s="38" t="s">
        <v>581</v>
      </c>
    </row>
    <row r="5" spans="1:5" s="10" customFormat="1" ht="16.5">
      <c r="A5" s="66" t="s">
        <v>86</v>
      </c>
      <c r="B5" s="97"/>
      <c r="C5" s="77"/>
      <c r="D5" s="77"/>
      <c r="E5" s="77"/>
    </row>
    <row r="6" spans="1:5" s="10" customFormat="1" ht="15.75">
      <c r="A6" s="65" t="s">
        <v>79</v>
      </c>
      <c r="B6" s="96"/>
      <c r="C6" s="77"/>
      <c r="D6" s="77"/>
      <c r="E6" s="77"/>
    </row>
    <row r="7" spans="1:5" s="10" customFormat="1" ht="15.75">
      <c r="A7" s="40" t="s">
        <v>156</v>
      </c>
      <c r="B7" s="96"/>
      <c r="C7" s="78">
        <f>SUM(C8:C10)</f>
        <v>5680000</v>
      </c>
      <c r="D7" s="78">
        <f>SUM(D8:D10)</f>
        <v>5480000</v>
      </c>
      <c r="E7" s="78">
        <f>SUM(E8:E10)</f>
        <v>4417647</v>
      </c>
    </row>
    <row r="8" spans="1:5" s="10" customFormat="1" ht="15.75">
      <c r="A8" s="81" t="s">
        <v>375</v>
      </c>
      <c r="B8" s="94">
        <v>1</v>
      </c>
      <c r="C8" s="77">
        <f>COFOG!C53</f>
        <v>0</v>
      </c>
      <c r="D8" s="77">
        <f>COFOG!D53</f>
        <v>0</v>
      </c>
      <c r="E8" s="77">
        <f>COFOG!E53</f>
        <v>0</v>
      </c>
    </row>
    <row r="9" spans="1:5" s="10" customFormat="1" ht="15.75">
      <c r="A9" s="81" t="s">
        <v>220</v>
      </c>
      <c r="B9" s="94">
        <v>2</v>
      </c>
      <c r="C9" s="77">
        <f>COFOG!C54</f>
        <v>5306000</v>
      </c>
      <c r="D9" s="77">
        <f>COFOG!D54</f>
        <v>5106000</v>
      </c>
      <c r="E9" s="77">
        <f>COFOG!E54</f>
        <v>4093647</v>
      </c>
    </row>
    <row r="10" spans="1:5" s="10" customFormat="1" ht="15.75">
      <c r="A10" s="81" t="s">
        <v>112</v>
      </c>
      <c r="B10" s="94">
        <v>3</v>
      </c>
      <c r="C10" s="77">
        <f>COFOG!C55</f>
        <v>374000</v>
      </c>
      <c r="D10" s="77">
        <f>COFOG!D55</f>
        <v>374000</v>
      </c>
      <c r="E10" s="77">
        <f>COFOG!E55</f>
        <v>324000</v>
      </c>
    </row>
    <row r="11" spans="1:5" s="10" customFormat="1" ht="31.5">
      <c r="A11" s="40" t="s">
        <v>158</v>
      </c>
      <c r="B11" s="96"/>
      <c r="C11" s="78">
        <f>SUM(C12:C14)</f>
        <v>1036900</v>
      </c>
      <c r="D11" s="78">
        <f>SUM(D12:D14)</f>
        <v>1036900</v>
      </c>
      <c r="E11" s="78">
        <f>SUM(E12:E14)</f>
        <v>808585</v>
      </c>
    </row>
    <row r="12" spans="1:5" s="10" customFormat="1" ht="15.75">
      <c r="A12" s="81" t="s">
        <v>375</v>
      </c>
      <c r="B12" s="94">
        <v>1</v>
      </c>
      <c r="C12" s="77">
        <f>COFOG!F53</f>
        <v>0</v>
      </c>
      <c r="D12" s="77">
        <f>COFOG!G53</f>
        <v>0</v>
      </c>
      <c r="E12" s="77">
        <f>COFOG!H53</f>
        <v>0</v>
      </c>
    </row>
    <row r="13" spans="1:5" s="10" customFormat="1" ht="15.75">
      <c r="A13" s="81" t="s">
        <v>220</v>
      </c>
      <c r="B13" s="94">
        <v>2</v>
      </c>
      <c r="C13" s="77">
        <f>COFOG!F54</f>
        <v>947900</v>
      </c>
      <c r="D13" s="77">
        <f>COFOG!G54</f>
        <v>947900</v>
      </c>
      <c r="E13" s="77">
        <f>COFOG!H54</f>
        <v>751110</v>
      </c>
    </row>
    <row r="14" spans="1:5" s="10" customFormat="1" ht="15.75">
      <c r="A14" s="81" t="s">
        <v>112</v>
      </c>
      <c r="B14" s="94">
        <v>3</v>
      </c>
      <c r="C14" s="77">
        <f>COFOG!F55</f>
        <v>89000</v>
      </c>
      <c r="D14" s="77">
        <f>COFOG!G55</f>
        <v>89000</v>
      </c>
      <c r="E14" s="77">
        <f>COFOG!H55</f>
        <v>57475</v>
      </c>
    </row>
    <row r="15" spans="1:5" s="10" customFormat="1" ht="15.75">
      <c r="A15" s="40" t="s">
        <v>159</v>
      </c>
      <c r="B15" s="96"/>
      <c r="C15" s="78">
        <f>SUM(C16:C18)</f>
        <v>6280030</v>
      </c>
      <c r="D15" s="78">
        <f>SUM(D16:D18)</f>
        <v>7563184</v>
      </c>
      <c r="E15" s="78">
        <f>SUM(E16:E18)</f>
        <v>3971200</v>
      </c>
    </row>
    <row r="16" spans="1:5" s="10" customFormat="1" ht="15.75">
      <c r="A16" s="81" t="s">
        <v>375</v>
      </c>
      <c r="B16" s="94">
        <v>1</v>
      </c>
      <c r="C16" s="77">
        <f>COFOG!I53</f>
        <v>0</v>
      </c>
      <c r="D16" s="77">
        <f>COFOG!J53</f>
        <v>0</v>
      </c>
      <c r="E16" s="77">
        <f>COFOG!K53</f>
        <v>0</v>
      </c>
    </row>
    <row r="17" spans="1:5" s="10" customFormat="1" ht="15.75">
      <c r="A17" s="81" t="s">
        <v>220</v>
      </c>
      <c r="B17" s="94">
        <v>2</v>
      </c>
      <c r="C17" s="77">
        <f>COFOG!I54</f>
        <v>6280030</v>
      </c>
      <c r="D17" s="77">
        <f>COFOG!J54</f>
        <v>7563184</v>
      </c>
      <c r="E17" s="77">
        <f>COFOG!K54</f>
        <v>3971200</v>
      </c>
    </row>
    <row r="18" spans="1:5" s="10" customFormat="1" ht="15.75">
      <c r="A18" s="81" t="s">
        <v>112</v>
      </c>
      <c r="B18" s="94">
        <v>3</v>
      </c>
      <c r="C18" s="77">
        <f>COFOG!I55</f>
        <v>0</v>
      </c>
      <c r="D18" s="77">
        <f>COFOG!J55</f>
        <v>0</v>
      </c>
      <c r="E18" s="77">
        <f>COFOG!K55</f>
        <v>0</v>
      </c>
    </row>
    <row r="19" spans="1:5" s="10" customFormat="1" ht="15.75">
      <c r="A19" s="65" t="s">
        <v>160</v>
      </c>
      <c r="B19" s="96"/>
      <c r="C19" s="77"/>
      <c r="D19" s="77"/>
      <c r="E19" s="77"/>
    </row>
    <row r="20" spans="1:5" s="10" customFormat="1" ht="31.5">
      <c r="A20" s="103" t="s">
        <v>163</v>
      </c>
      <c r="B20" s="96"/>
      <c r="C20" s="77">
        <f>SUM(C21:C22)</f>
        <v>0</v>
      </c>
      <c r="D20" s="77">
        <f>SUM(D21:D22)</f>
        <v>74000</v>
      </c>
      <c r="E20" s="77">
        <f>SUM(E21:E22)</f>
        <v>74000</v>
      </c>
    </row>
    <row r="21" spans="1:5" s="10" customFormat="1" ht="47.25">
      <c r="A21" s="81" t="s">
        <v>169</v>
      </c>
      <c r="B21" s="96">
        <v>2</v>
      </c>
      <c r="C21" s="77">
        <v>0</v>
      </c>
      <c r="D21" s="77">
        <v>74000</v>
      </c>
      <c r="E21" s="77">
        <v>74000</v>
      </c>
    </row>
    <row r="22" spans="1:5" s="10" customFormat="1" ht="15.75" hidden="1">
      <c r="A22" s="81" t="s">
        <v>170</v>
      </c>
      <c r="B22" s="96">
        <v>2</v>
      </c>
      <c r="C22" s="77"/>
      <c r="D22" s="77"/>
      <c r="E22" s="77"/>
    </row>
    <row r="23" spans="1:5" s="10" customFormat="1" ht="15.75">
      <c r="A23" s="104" t="s">
        <v>161</v>
      </c>
      <c r="B23" s="96"/>
      <c r="C23" s="77">
        <f>SUM(C20:C20)</f>
        <v>0</v>
      </c>
      <c r="D23" s="77">
        <f>SUM(D20:D20)</f>
        <v>74000</v>
      </c>
      <c r="E23" s="77">
        <f>SUM(E20:E20)</f>
        <v>74000</v>
      </c>
    </row>
    <row r="24" spans="1:5" s="10" customFormat="1" ht="15.75" hidden="1">
      <c r="A24" s="61" t="s">
        <v>171</v>
      </c>
      <c r="B24" s="96"/>
      <c r="C24" s="77"/>
      <c r="D24" s="77"/>
      <c r="E24" s="77"/>
    </row>
    <row r="25" spans="1:5" s="10" customFormat="1" ht="47.25" hidden="1">
      <c r="A25" s="102" t="s">
        <v>168</v>
      </c>
      <c r="B25" s="96">
        <v>2</v>
      </c>
      <c r="C25" s="77"/>
      <c r="D25" s="77"/>
      <c r="E25" s="77"/>
    </row>
    <row r="26" spans="1:5" s="10" customFormat="1" ht="47.25" hidden="1">
      <c r="A26" s="102" t="s">
        <v>168</v>
      </c>
      <c r="B26" s="96">
        <v>3</v>
      </c>
      <c r="C26" s="77"/>
      <c r="D26" s="77"/>
      <c r="E26" s="77"/>
    </row>
    <row r="27" spans="1:5" s="10" customFormat="1" ht="15.75" hidden="1">
      <c r="A27" s="104" t="s">
        <v>167</v>
      </c>
      <c r="B27" s="96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3" t="s">
        <v>164</v>
      </c>
      <c r="B28" s="96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1" t="s">
        <v>407</v>
      </c>
      <c r="B29" s="96">
        <v>2</v>
      </c>
      <c r="C29" s="77"/>
      <c r="D29" s="77"/>
      <c r="E29" s="77"/>
    </row>
    <row r="30" spans="1:5" s="10" customFormat="1" ht="15.75" hidden="1">
      <c r="A30" s="81" t="s">
        <v>165</v>
      </c>
      <c r="B30" s="96">
        <v>2</v>
      </c>
      <c r="C30" s="77"/>
      <c r="D30" s="77"/>
      <c r="E30" s="77"/>
    </row>
    <row r="31" spans="1:5" s="10" customFormat="1" ht="31.5" hidden="1">
      <c r="A31" s="81" t="s">
        <v>166</v>
      </c>
      <c r="B31" s="96">
        <v>2</v>
      </c>
      <c r="C31" s="77"/>
      <c r="D31" s="77"/>
      <c r="E31" s="77"/>
    </row>
    <row r="32" spans="1:5" s="10" customFormat="1" ht="15.75">
      <c r="A32" s="81" t="s">
        <v>383</v>
      </c>
      <c r="B32" s="96"/>
      <c r="C32" s="77">
        <f>C33+C48</f>
        <v>967900</v>
      </c>
      <c r="D32" s="77">
        <f>D33+D48</f>
        <v>967900</v>
      </c>
      <c r="E32" s="77">
        <f>E33+E48</f>
        <v>491100</v>
      </c>
    </row>
    <row r="33" spans="1:5" s="10" customFormat="1" ht="15.75">
      <c r="A33" s="81" t="s">
        <v>384</v>
      </c>
      <c r="B33" s="96"/>
      <c r="C33" s="77">
        <f>SUM(C34:C47)</f>
        <v>967900</v>
      </c>
      <c r="D33" s="77">
        <f>SUM(D34:D47)</f>
        <v>967900</v>
      </c>
      <c r="E33" s="77">
        <f>SUM(E34:E47)</f>
        <v>491100</v>
      </c>
    </row>
    <row r="34" spans="1:5" s="10" customFormat="1" ht="15.75">
      <c r="A34" s="81" t="s">
        <v>386</v>
      </c>
      <c r="B34" s="96">
        <v>2</v>
      </c>
      <c r="C34" s="77">
        <v>150000</v>
      </c>
      <c r="D34" s="77">
        <v>315000</v>
      </c>
      <c r="E34" s="77">
        <v>315000</v>
      </c>
    </row>
    <row r="35" spans="1:5" s="10" customFormat="1" ht="47.25">
      <c r="A35" s="81" t="s">
        <v>394</v>
      </c>
      <c r="B35" s="96">
        <v>2</v>
      </c>
      <c r="C35" s="77">
        <v>117900</v>
      </c>
      <c r="D35" s="77">
        <v>117900</v>
      </c>
      <c r="E35" s="77">
        <v>116100</v>
      </c>
    </row>
    <row r="36" spans="1:5" s="10" customFormat="1" ht="15.75" hidden="1">
      <c r="A36" s="81" t="s">
        <v>472</v>
      </c>
      <c r="B36" s="96">
        <v>2</v>
      </c>
      <c r="C36" s="119"/>
      <c r="D36" s="119"/>
      <c r="E36" s="119"/>
    </row>
    <row r="37" spans="1:5" s="10" customFormat="1" ht="31.5" hidden="1">
      <c r="A37" s="81" t="s">
        <v>387</v>
      </c>
      <c r="B37" s="96">
        <v>2</v>
      </c>
      <c r="C37" s="77"/>
      <c r="D37" s="77"/>
      <c r="E37" s="77"/>
    </row>
    <row r="38" spans="1:5" s="10" customFormat="1" ht="31.5" hidden="1">
      <c r="A38" s="81" t="s">
        <v>395</v>
      </c>
      <c r="B38" s="96">
        <v>2</v>
      </c>
      <c r="C38" s="77"/>
      <c r="D38" s="77"/>
      <c r="E38" s="77"/>
    </row>
    <row r="39" spans="1:5" s="10" customFormat="1" ht="31.5">
      <c r="A39" s="81" t="s">
        <v>393</v>
      </c>
      <c r="B39" s="96">
        <v>2</v>
      </c>
      <c r="C39" s="77">
        <v>50000</v>
      </c>
      <c r="D39" s="77">
        <v>50000</v>
      </c>
      <c r="E39" s="77">
        <v>0</v>
      </c>
    </row>
    <row r="40" spans="1:5" s="10" customFormat="1" ht="15.75" hidden="1">
      <c r="A40" s="81" t="s">
        <v>392</v>
      </c>
      <c r="B40" s="96">
        <v>2</v>
      </c>
      <c r="C40" s="77"/>
      <c r="D40" s="77"/>
      <c r="E40" s="77"/>
    </row>
    <row r="41" spans="1:5" s="10" customFormat="1" ht="15.75">
      <c r="A41" s="81" t="s">
        <v>391</v>
      </c>
      <c r="B41" s="96">
        <v>2</v>
      </c>
      <c r="C41" s="77">
        <v>300000</v>
      </c>
      <c r="D41" s="77">
        <v>135000</v>
      </c>
      <c r="E41" s="77">
        <v>0</v>
      </c>
    </row>
    <row r="42" spans="1:5" s="10" customFormat="1" ht="31.5">
      <c r="A42" s="81" t="s">
        <v>390</v>
      </c>
      <c r="B42" s="96">
        <v>2</v>
      </c>
      <c r="C42" s="77">
        <v>60000</v>
      </c>
      <c r="D42" s="77">
        <v>60000</v>
      </c>
      <c r="E42" s="77">
        <v>0</v>
      </c>
    </row>
    <row r="43" spans="1:5" s="10" customFormat="1" ht="31.5">
      <c r="A43" s="81" t="s">
        <v>389</v>
      </c>
      <c r="B43" s="96">
        <v>2</v>
      </c>
      <c r="C43" s="77">
        <v>90000</v>
      </c>
      <c r="D43" s="77">
        <v>90000</v>
      </c>
      <c r="E43" s="77">
        <v>60000</v>
      </c>
    </row>
    <row r="44" spans="1:5" s="10" customFormat="1" ht="15.75" hidden="1">
      <c r="A44" s="81" t="s">
        <v>439</v>
      </c>
      <c r="B44" s="96">
        <v>2</v>
      </c>
      <c r="C44" s="77"/>
      <c r="D44" s="77"/>
      <c r="E44" s="77"/>
    </row>
    <row r="45" spans="1:5" s="10" customFormat="1" ht="15.75" customHeight="1" hidden="1">
      <c r="A45" s="81" t="s">
        <v>388</v>
      </c>
      <c r="B45" s="96">
        <v>2</v>
      </c>
      <c r="C45" s="119"/>
      <c r="D45" s="119"/>
      <c r="E45" s="119"/>
    </row>
    <row r="46" spans="1:5" s="10" customFormat="1" ht="15.75" customHeight="1">
      <c r="A46" s="81" t="s">
        <v>396</v>
      </c>
      <c r="B46" s="96">
        <v>2</v>
      </c>
      <c r="C46" s="77">
        <v>100000</v>
      </c>
      <c r="D46" s="77">
        <v>100000</v>
      </c>
      <c r="E46" s="77">
        <v>0</v>
      </c>
    </row>
    <row r="47" spans="1:5" s="10" customFormat="1" ht="15.75">
      <c r="A47" s="81" t="s">
        <v>397</v>
      </c>
      <c r="B47" s="96">
        <v>2</v>
      </c>
      <c r="C47" s="77">
        <v>100000</v>
      </c>
      <c r="D47" s="77">
        <v>100000</v>
      </c>
      <c r="E47" s="77">
        <v>0</v>
      </c>
    </row>
    <row r="48" spans="1:5" s="10" customFormat="1" ht="15.75" hidden="1">
      <c r="A48" s="81" t="s">
        <v>385</v>
      </c>
      <c r="B48" s="96"/>
      <c r="C48" s="77">
        <f>SUM(C49:C58)</f>
        <v>0</v>
      </c>
      <c r="D48" s="77">
        <f>SUM(D49:D58)</f>
        <v>0</v>
      </c>
      <c r="E48" s="77">
        <f>SUM(E49:E58)</f>
        <v>0</v>
      </c>
    </row>
    <row r="49" spans="1:5" s="10" customFormat="1" ht="15.75" hidden="1">
      <c r="A49" s="81" t="s">
        <v>398</v>
      </c>
      <c r="B49" s="96">
        <v>2</v>
      </c>
      <c r="C49" s="77"/>
      <c r="D49" s="77"/>
      <c r="E49" s="77"/>
    </row>
    <row r="50" spans="1:5" s="10" customFormat="1" ht="31.5" hidden="1">
      <c r="A50" s="81" t="s">
        <v>399</v>
      </c>
      <c r="B50" s="96">
        <v>2</v>
      </c>
      <c r="C50" s="77"/>
      <c r="D50" s="77"/>
      <c r="E50" s="77"/>
    </row>
    <row r="51" spans="1:5" s="10" customFormat="1" ht="31.5" hidden="1">
      <c r="A51" s="81" t="s">
        <v>400</v>
      </c>
      <c r="B51" s="96">
        <v>2</v>
      </c>
      <c r="C51" s="77"/>
      <c r="D51" s="77"/>
      <c r="E51" s="77"/>
    </row>
    <row r="52" spans="1:5" s="10" customFormat="1" ht="15.75" hidden="1">
      <c r="A52" s="81" t="s">
        <v>401</v>
      </c>
      <c r="B52" s="96">
        <v>2</v>
      </c>
      <c r="C52" s="77"/>
      <c r="D52" s="77"/>
      <c r="E52" s="77"/>
    </row>
    <row r="53" spans="1:5" s="10" customFormat="1" ht="15.75" hidden="1">
      <c r="A53" s="81" t="s">
        <v>402</v>
      </c>
      <c r="B53" s="96">
        <v>2</v>
      </c>
      <c r="C53" s="119"/>
      <c r="D53" s="119"/>
      <c r="E53" s="119"/>
    </row>
    <row r="54" spans="1:5" s="10" customFormat="1" ht="15.75" hidden="1">
      <c r="A54" s="81" t="s">
        <v>403</v>
      </c>
      <c r="B54" s="96">
        <v>2</v>
      </c>
      <c r="C54" s="77"/>
      <c r="D54" s="77"/>
      <c r="E54" s="77"/>
    </row>
    <row r="55" spans="1:5" s="10" customFormat="1" ht="15.75" hidden="1">
      <c r="A55" s="81" t="s">
        <v>404</v>
      </c>
      <c r="B55" s="96">
        <v>2</v>
      </c>
      <c r="C55" s="77"/>
      <c r="D55" s="77"/>
      <c r="E55" s="77"/>
    </row>
    <row r="56" spans="1:5" s="10" customFormat="1" ht="15.75" hidden="1">
      <c r="A56" s="81" t="s">
        <v>438</v>
      </c>
      <c r="B56" s="96">
        <v>2</v>
      </c>
      <c r="C56" s="77"/>
      <c r="D56" s="77"/>
      <c r="E56" s="77"/>
    </row>
    <row r="57" spans="1:5" s="10" customFormat="1" ht="15.75" hidden="1">
      <c r="A57" s="81" t="s">
        <v>405</v>
      </c>
      <c r="B57" s="96">
        <v>2</v>
      </c>
      <c r="C57" s="77"/>
      <c r="D57" s="77"/>
      <c r="E57" s="77"/>
    </row>
    <row r="58" spans="1:5" s="10" customFormat="1" ht="15.75" hidden="1">
      <c r="A58" s="81" t="s">
        <v>406</v>
      </c>
      <c r="B58" s="96">
        <v>2</v>
      </c>
      <c r="C58" s="77"/>
      <c r="D58" s="77"/>
      <c r="E58" s="77"/>
    </row>
    <row r="59" spans="1:5" s="10" customFormat="1" ht="15.75">
      <c r="A59" s="104" t="s">
        <v>162</v>
      </c>
      <c r="B59" s="96"/>
      <c r="C59" s="77">
        <f>SUM(C30:C32)+SUM(C28:C28)</f>
        <v>967900</v>
      </c>
      <c r="D59" s="77">
        <f>SUM(D30:D32)+SUM(D28:D28)</f>
        <v>967900</v>
      </c>
      <c r="E59" s="77">
        <f>SUM(E30:E32)+SUM(E28:E28)</f>
        <v>491100</v>
      </c>
    </row>
    <row r="60" spans="1:5" s="10" customFormat="1" ht="15.75">
      <c r="A60" s="40" t="s">
        <v>160</v>
      </c>
      <c r="B60" s="96"/>
      <c r="C60" s="78">
        <f>SUM(C61:C63)</f>
        <v>967900</v>
      </c>
      <c r="D60" s="78">
        <f>SUM(D61:D63)</f>
        <v>1041900</v>
      </c>
      <c r="E60" s="78">
        <f>SUM(E61:E63)</f>
        <v>565100</v>
      </c>
    </row>
    <row r="61" spans="1:5" s="10" customFormat="1" ht="15.75">
      <c r="A61" s="81" t="s">
        <v>375</v>
      </c>
      <c r="B61" s="94">
        <v>1</v>
      </c>
      <c r="C61" s="77">
        <f>SUMIF($B$19:$B$60,"1",C$19:C$60)</f>
        <v>0</v>
      </c>
      <c r="D61" s="77">
        <f>SUMIF($B$19:$B$60,"1",D$19:D$60)</f>
        <v>0</v>
      </c>
      <c r="E61" s="77">
        <f>SUMIF($B$19:$B$60,"1",E$19:E$60)</f>
        <v>0</v>
      </c>
    </row>
    <row r="62" spans="1:5" s="10" customFormat="1" ht="15.75">
      <c r="A62" s="81" t="s">
        <v>220</v>
      </c>
      <c r="B62" s="94">
        <v>2</v>
      </c>
      <c r="C62" s="77">
        <f>SUMIF($B$19:$B$60,"2",C$19:C$60)</f>
        <v>967900</v>
      </c>
      <c r="D62" s="77">
        <f>SUMIF($B$19:$B$60,"2",D$19:D$60)</f>
        <v>1041900</v>
      </c>
      <c r="E62" s="77">
        <f>SUMIF($B$19:$B$60,"2",E$19:E$60)</f>
        <v>565100</v>
      </c>
    </row>
    <row r="63" spans="1:5" s="10" customFormat="1" ht="15.75">
      <c r="A63" s="81" t="s">
        <v>112</v>
      </c>
      <c r="B63" s="94">
        <v>3</v>
      </c>
      <c r="C63" s="77">
        <f>SUMIF($B$19:$B$60,"3",C$19:C$60)</f>
        <v>0</v>
      </c>
      <c r="D63" s="77">
        <f>SUMIF($B$19:$B$60,"3",D$19:D$60)</f>
        <v>0</v>
      </c>
      <c r="E63" s="77">
        <f>SUMIF($B$19:$B$60,"3",E$19:E$60)</f>
        <v>0</v>
      </c>
    </row>
    <row r="64" spans="1:5" s="10" customFormat="1" ht="15.75">
      <c r="A64" s="64" t="s">
        <v>221</v>
      </c>
      <c r="B64" s="17"/>
      <c r="C64" s="77"/>
      <c r="D64" s="77"/>
      <c r="E64" s="77"/>
    </row>
    <row r="65" spans="1:5" s="10" customFormat="1" ht="15.75" hidden="1">
      <c r="A65" s="61" t="s">
        <v>174</v>
      </c>
      <c r="B65" s="17"/>
      <c r="C65" s="77"/>
      <c r="D65" s="77"/>
      <c r="E65" s="77"/>
    </row>
    <row r="66" spans="1:5" s="10" customFormat="1" ht="31.5">
      <c r="A66" s="61" t="s">
        <v>410</v>
      </c>
      <c r="B66" s="17">
        <v>2</v>
      </c>
      <c r="C66" s="77">
        <v>0</v>
      </c>
      <c r="D66" s="77">
        <v>346351</v>
      </c>
      <c r="E66" s="77">
        <v>346351</v>
      </c>
    </row>
    <row r="67" spans="1:5" s="10" customFormat="1" ht="31.5" customHeight="1" hidden="1">
      <c r="A67" s="61" t="s">
        <v>409</v>
      </c>
      <c r="B67" s="17"/>
      <c r="C67" s="77"/>
      <c r="D67" s="77"/>
      <c r="E67" s="77"/>
    </row>
    <row r="68" spans="1:5" s="10" customFormat="1" ht="15.75" customHeight="1" hidden="1">
      <c r="A68" s="61" t="s">
        <v>408</v>
      </c>
      <c r="B68" s="17"/>
      <c r="C68" s="77"/>
      <c r="D68" s="77"/>
      <c r="E68" s="77"/>
    </row>
    <row r="69" spans="1:5" s="10" customFormat="1" ht="15.75" customHeight="1" hidden="1">
      <c r="A69" s="61"/>
      <c r="B69" s="17"/>
      <c r="C69" s="77"/>
      <c r="D69" s="77"/>
      <c r="E69" s="77"/>
    </row>
    <row r="70" spans="1:5" s="10" customFormat="1" ht="31.5" customHeight="1" hidden="1">
      <c r="A70" s="61" t="s">
        <v>172</v>
      </c>
      <c r="B70" s="17"/>
      <c r="C70" s="77"/>
      <c r="D70" s="77"/>
      <c r="E70" s="77"/>
    </row>
    <row r="71" spans="1:5" s="10" customFormat="1" ht="15.75" customHeight="1" hidden="1">
      <c r="A71" s="61"/>
      <c r="B71" s="17"/>
      <c r="C71" s="77"/>
      <c r="D71" s="77"/>
      <c r="E71" s="77"/>
    </row>
    <row r="72" spans="1:5" s="10" customFormat="1" ht="31.5" customHeight="1" hidden="1">
      <c r="A72" s="61" t="s">
        <v>173</v>
      </c>
      <c r="B72" s="17"/>
      <c r="C72" s="77"/>
      <c r="D72" s="77"/>
      <c r="E72" s="77"/>
    </row>
    <row r="73" spans="1:5" s="10" customFormat="1" ht="15.75" customHeight="1" hidden="1">
      <c r="A73" s="61"/>
      <c r="B73" s="17"/>
      <c r="C73" s="77"/>
      <c r="D73" s="77"/>
      <c r="E73" s="77"/>
    </row>
    <row r="74" spans="1:5" s="10" customFormat="1" ht="31.5" customHeight="1" hidden="1">
      <c r="A74" s="61" t="s">
        <v>176</v>
      </c>
      <c r="B74" s="17"/>
      <c r="C74" s="77"/>
      <c r="D74" s="77"/>
      <c r="E74" s="77"/>
    </row>
    <row r="75" spans="1:5" s="10" customFormat="1" ht="15.75" customHeight="1" hidden="1">
      <c r="A75" s="81" t="s">
        <v>132</v>
      </c>
      <c r="B75" s="96">
        <v>2</v>
      </c>
      <c r="C75" s="77"/>
      <c r="D75" s="77"/>
      <c r="E75" s="77"/>
    </row>
    <row r="76" spans="1:5" s="10" customFormat="1" ht="15.75" customHeight="1" hidden="1">
      <c r="A76" s="80" t="s">
        <v>106</v>
      </c>
      <c r="B76" s="17"/>
      <c r="C76" s="77"/>
      <c r="D76" s="77"/>
      <c r="E76" s="77"/>
    </row>
    <row r="77" spans="1:5" s="10" customFormat="1" ht="15.75" customHeight="1" hidden="1">
      <c r="A77" s="103" t="s">
        <v>131</v>
      </c>
      <c r="B77" s="17"/>
      <c r="C77" s="77">
        <f>SUM(C75:C76)</f>
        <v>0</v>
      </c>
      <c r="D77" s="77">
        <f>SUM(D75:D76)</f>
        <v>0</v>
      </c>
      <c r="E77" s="77">
        <f>SUM(E75:E76)</f>
        <v>0</v>
      </c>
    </row>
    <row r="78" spans="1:5" s="10" customFormat="1" ht="15.75">
      <c r="A78" s="81" t="s">
        <v>117</v>
      </c>
      <c r="B78" s="17">
        <v>2</v>
      </c>
      <c r="C78" s="77">
        <v>450346</v>
      </c>
      <c r="D78" s="77">
        <v>450346</v>
      </c>
      <c r="E78" s="77">
        <v>450346</v>
      </c>
    </row>
    <row r="79" spans="1:5" s="10" customFormat="1" ht="15.75" hidden="1">
      <c r="A79" s="80" t="s">
        <v>431</v>
      </c>
      <c r="B79" s="96">
        <v>2</v>
      </c>
      <c r="C79" s="77"/>
      <c r="D79" s="77"/>
      <c r="E79" s="77"/>
    </row>
    <row r="80" spans="1:5" s="10" customFormat="1" ht="15.75">
      <c r="A80" s="80" t="s">
        <v>521</v>
      </c>
      <c r="B80" s="96">
        <v>2</v>
      </c>
      <c r="C80" s="77">
        <v>8998</v>
      </c>
      <c r="D80" s="77">
        <v>8998</v>
      </c>
      <c r="E80" s="77">
        <v>8998</v>
      </c>
    </row>
    <row r="81" spans="1:5" s="10" customFormat="1" ht="15.75" hidden="1">
      <c r="A81" s="80" t="s">
        <v>432</v>
      </c>
      <c r="B81" s="96">
        <v>2</v>
      </c>
      <c r="C81" s="77"/>
      <c r="D81" s="77"/>
      <c r="E81" s="77"/>
    </row>
    <row r="82" spans="1:5" s="10" customFormat="1" ht="15.75">
      <c r="A82" s="80" t="s">
        <v>522</v>
      </c>
      <c r="B82" s="96">
        <v>2</v>
      </c>
      <c r="C82" s="77">
        <v>3650</v>
      </c>
      <c r="D82" s="77">
        <v>3650</v>
      </c>
      <c r="E82" s="77">
        <v>3650</v>
      </c>
    </row>
    <row r="83" spans="1:5" s="10" customFormat="1" ht="15.75" hidden="1">
      <c r="A83" s="80" t="s">
        <v>433</v>
      </c>
      <c r="B83" s="96">
        <v>2</v>
      </c>
      <c r="C83" s="77"/>
      <c r="D83" s="77"/>
      <c r="E83" s="77"/>
    </row>
    <row r="84" spans="1:5" s="10" customFormat="1" ht="15.75">
      <c r="A84" s="80" t="s">
        <v>523</v>
      </c>
      <c r="B84" s="96">
        <v>2</v>
      </c>
      <c r="C84" s="77">
        <v>48626</v>
      </c>
      <c r="D84" s="77">
        <v>48626</v>
      </c>
      <c r="E84" s="77">
        <v>48626</v>
      </c>
    </row>
    <row r="85" spans="1:5" s="10" customFormat="1" ht="15.75">
      <c r="A85" s="80" t="s">
        <v>518</v>
      </c>
      <c r="B85" s="17">
        <v>2</v>
      </c>
      <c r="C85" s="77">
        <v>300000</v>
      </c>
      <c r="D85" s="77">
        <v>300000</v>
      </c>
      <c r="E85" s="77">
        <v>300000</v>
      </c>
    </row>
    <row r="86" spans="1:5" s="10" customFormat="1" ht="15.75" hidden="1">
      <c r="A86" s="80" t="s">
        <v>503</v>
      </c>
      <c r="B86" s="17">
        <v>2</v>
      </c>
      <c r="C86" s="77"/>
      <c r="D86" s="77"/>
      <c r="E86" s="77"/>
    </row>
    <row r="87" spans="1:5" s="10" customFormat="1" ht="15.75">
      <c r="A87" s="80" t="s">
        <v>564</v>
      </c>
      <c r="B87" s="17">
        <v>2</v>
      </c>
      <c r="C87" s="77">
        <v>55000</v>
      </c>
      <c r="D87" s="77">
        <v>55000</v>
      </c>
      <c r="E87" s="77">
        <v>0</v>
      </c>
    </row>
    <row r="88" spans="1:5" s="10" customFormat="1" ht="15.75">
      <c r="A88" s="120" t="s">
        <v>495</v>
      </c>
      <c r="B88" s="17">
        <v>2</v>
      </c>
      <c r="C88" s="77">
        <v>11947</v>
      </c>
      <c r="D88" s="77">
        <v>11947</v>
      </c>
      <c r="E88" s="77">
        <v>11947</v>
      </c>
    </row>
    <row r="89" spans="1:5" s="10" customFormat="1" ht="31.5">
      <c r="A89" s="103" t="s">
        <v>177</v>
      </c>
      <c r="B89" s="17"/>
      <c r="C89" s="77">
        <f>SUM(C78:C88)</f>
        <v>878567</v>
      </c>
      <c r="D89" s="77">
        <f>SUM(D78:D88)</f>
        <v>878567</v>
      </c>
      <c r="E89" s="77">
        <f>SUM(E78:E88)</f>
        <v>823567</v>
      </c>
    </row>
    <row r="90" spans="1:5" s="10" customFormat="1" ht="15.75">
      <c r="A90" s="80" t="s">
        <v>519</v>
      </c>
      <c r="B90" s="96">
        <v>2</v>
      </c>
      <c r="C90" s="77">
        <v>151825</v>
      </c>
      <c r="D90" s="77">
        <v>151825</v>
      </c>
      <c r="E90" s="77">
        <v>151825</v>
      </c>
    </row>
    <row r="91" spans="1:5" s="10" customFormat="1" ht="15.75" hidden="1">
      <c r="A91" s="80" t="s">
        <v>440</v>
      </c>
      <c r="B91" s="96">
        <v>2</v>
      </c>
      <c r="C91" s="77"/>
      <c r="D91" s="77"/>
      <c r="E91" s="77"/>
    </row>
    <row r="92" spans="1:5" s="10" customFormat="1" ht="15.75" hidden="1">
      <c r="A92" s="80" t="s">
        <v>441</v>
      </c>
      <c r="B92" s="96">
        <v>2</v>
      </c>
      <c r="C92" s="77"/>
      <c r="D92" s="77"/>
      <c r="E92" s="77"/>
    </row>
    <row r="93" spans="1:5" s="10" customFormat="1" ht="15.75">
      <c r="A93" s="80" t="s">
        <v>520</v>
      </c>
      <c r="B93" s="96">
        <v>2</v>
      </c>
      <c r="C93" s="77">
        <v>56384</v>
      </c>
      <c r="D93" s="77">
        <v>56384</v>
      </c>
      <c r="E93" s="77">
        <v>56384</v>
      </c>
    </row>
    <row r="94" spans="1:5" s="10" customFormat="1" ht="15.75" hidden="1">
      <c r="A94" s="80" t="s">
        <v>443</v>
      </c>
      <c r="B94" s="96">
        <v>2</v>
      </c>
      <c r="C94" s="77"/>
      <c r="D94" s="77"/>
      <c r="E94" s="77"/>
    </row>
    <row r="95" spans="1:5" s="10" customFormat="1" ht="15.75">
      <c r="A95" s="80" t="s">
        <v>524</v>
      </c>
      <c r="B95" s="96">
        <v>2</v>
      </c>
      <c r="C95" s="77">
        <v>100742</v>
      </c>
      <c r="D95" s="77">
        <v>100742</v>
      </c>
      <c r="E95" s="77">
        <v>100742</v>
      </c>
    </row>
    <row r="96" spans="1:5" s="10" customFormat="1" ht="15.75" hidden="1">
      <c r="A96" s="80" t="s">
        <v>518</v>
      </c>
      <c r="B96" s="17">
        <v>2</v>
      </c>
      <c r="C96" s="77"/>
      <c r="D96" s="77"/>
      <c r="E96" s="77"/>
    </row>
    <row r="97" spans="1:5" s="10" customFormat="1" ht="15.75" hidden="1">
      <c r="A97" s="80" t="s">
        <v>446</v>
      </c>
      <c r="B97" s="17">
        <v>2</v>
      </c>
      <c r="C97" s="77"/>
      <c r="D97" s="77"/>
      <c r="E97" s="77"/>
    </row>
    <row r="98" spans="1:5" s="10" customFormat="1" ht="15.75" hidden="1">
      <c r="A98" s="80" t="s">
        <v>473</v>
      </c>
      <c r="B98" s="17">
        <v>2</v>
      </c>
      <c r="C98" s="77"/>
      <c r="D98" s="77"/>
      <c r="E98" s="77"/>
    </row>
    <row r="99" spans="1:5" s="10" customFormat="1" ht="15.75" hidden="1">
      <c r="A99" s="80" t="s">
        <v>106</v>
      </c>
      <c r="B99" s="17"/>
      <c r="C99" s="77"/>
      <c r="D99" s="77"/>
      <c r="E99" s="77"/>
    </row>
    <row r="100" spans="1:5" s="10" customFormat="1" ht="15.75">
      <c r="A100" s="103" t="s">
        <v>178</v>
      </c>
      <c r="B100" s="17"/>
      <c r="C100" s="77">
        <f>SUM(C90:C99)</f>
        <v>308951</v>
      </c>
      <c r="D100" s="77">
        <f>SUM(D90:D99)</f>
        <v>308951</v>
      </c>
      <c r="E100" s="77">
        <f>SUM(E90:E99)</f>
        <v>308951</v>
      </c>
    </row>
    <row r="101" spans="1:5" s="10" customFormat="1" ht="15.75">
      <c r="A101" s="127" t="s">
        <v>175</v>
      </c>
      <c r="B101" s="17"/>
      <c r="C101" s="128">
        <f>C77+C89+C100</f>
        <v>1187518</v>
      </c>
      <c r="D101" s="128">
        <f>D77+D89+D100</f>
        <v>1187518</v>
      </c>
      <c r="E101" s="128">
        <f>E77+E89+E100</f>
        <v>1132518</v>
      </c>
    </row>
    <row r="102" spans="1:5" s="10" customFormat="1" ht="15.75" hidden="1">
      <c r="A102" s="61"/>
      <c r="B102" s="96"/>
      <c r="C102" s="77"/>
      <c r="D102" s="77"/>
      <c r="E102" s="77"/>
    </row>
    <row r="103" spans="1:5" s="10" customFormat="1" ht="31.5" hidden="1">
      <c r="A103" s="61" t="s">
        <v>179</v>
      </c>
      <c r="B103" s="96"/>
      <c r="C103" s="77"/>
      <c r="D103" s="77"/>
      <c r="E103" s="77"/>
    </row>
    <row r="104" spans="1:5" s="10" customFormat="1" ht="15.75" hidden="1">
      <c r="A104" s="81" t="s">
        <v>429</v>
      </c>
      <c r="B104" s="96">
        <v>2</v>
      </c>
      <c r="C104" s="77"/>
      <c r="D104" s="77"/>
      <c r="E104" s="77"/>
    </row>
    <row r="105" spans="1:5" s="10" customFormat="1" ht="31.5" hidden="1">
      <c r="A105" s="61" t="s">
        <v>180</v>
      </c>
      <c r="B105" s="96"/>
      <c r="C105" s="77">
        <f>SUM(C104)</f>
        <v>0</v>
      </c>
      <c r="D105" s="77">
        <f>SUM(D104)</f>
        <v>0</v>
      </c>
      <c r="E105" s="77">
        <f>SUM(E104)</f>
        <v>0</v>
      </c>
    </row>
    <row r="106" spans="1:5" s="10" customFormat="1" ht="15.75" hidden="1">
      <c r="A106" s="61" t="s">
        <v>181</v>
      </c>
      <c r="B106" s="96"/>
      <c r="C106" s="77"/>
      <c r="D106" s="77"/>
      <c r="E106" s="77"/>
    </row>
    <row r="107" spans="1:5" s="10" customFormat="1" ht="15.75" hidden="1">
      <c r="A107" s="61" t="s">
        <v>182</v>
      </c>
      <c r="B107" s="96"/>
      <c r="C107" s="77"/>
      <c r="D107" s="77"/>
      <c r="E107" s="77"/>
    </row>
    <row r="108" spans="1:5" s="10" customFormat="1" ht="15.75" hidden="1">
      <c r="A108" s="114" t="s">
        <v>430</v>
      </c>
      <c r="B108" s="96">
        <v>2</v>
      </c>
      <c r="C108" s="77"/>
      <c r="D108" s="77"/>
      <c r="E108" s="77"/>
    </row>
    <row r="109" spans="1:5" s="10" customFormat="1" ht="15.75" hidden="1">
      <c r="A109" s="114" t="s">
        <v>447</v>
      </c>
      <c r="B109" s="96">
        <v>2</v>
      </c>
      <c r="C109" s="77"/>
      <c r="D109" s="77"/>
      <c r="E109" s="77"/>
    </row>
    <row r="110" spans="1:5" s="10" customFormat="1" ht="15.75" hidden="1">
      <c r="A110" s="114" t="s">
        <v>514</v>
      </c>
      <c r="B110" s="96">
        <v>2</v>
      </c>
      <c r="C110" s="77"/>
      <c r="D110" s="77"/>
      <c r="E110" s="77"/>
    </row>
    <row r="111" spans="1:5" s="10" customFormat="1" ht="15.75" hidden="1">
      <c r="A111" s="114" t="s">
        <v>448</v>
      </c>
      <c r="B111" s="96">
        <v>2</v>
      </c>
      <c r="C111" s="77"/>
      <c r="D111" s="77"/>
      <c r="E111" s="77"/>
    </row>
    <row r="112" spans="1:5" s="10" customFormat="1" ht="15.75" hidden="1">
      <c r="A112" s="105" t="s">
        <v>183</v>
      </c>
      <c r="B112" s="96"/>
      <c r="C112" s="77">
        <f>SUM(C108:C111)</f>
        <v>0</v>
      </c>
      <c r="D112" s="77">
        <f>SUM(D108:D111)</f>
        <v>0</v>
      </c>
      <c r="E112" s="77">
        <f>SUM(E108:E111)</f>
        <v>0</v>
      </c>
    </row>
    <row r="113" spans="1:5" s="10" customFormat="1" ht="15.75">
      <c r="A113" s="81" t="s">
        <v>130</v>
      </c>
      <c r="B113" s="96">
        <v>2</v>
      </c>
      <c r="C113" s="77">
        <v>20000</v>
      </c>
      <c r="D113" s="77">
        <v>20000</v>
      </c>
      <c r="E113" s="77">
        <v>20000</v>
      </c>
    </row>
    <row r="114" spans="1:5" s="10" customFormat="1" ht="15.75" hidden="1">
      <c r="A114" s="81"/>
      <c r="B114" s="96"/>
      <c r="C114" s="77"/>
      <c r="D114" s="77"/>
      <c r="E114" s="77"/>
    </row>
    <row r="115" spans="1:5" s="10" customFormat="1" ht="15.75">
      <c r="A115" s="105" t="s">
        <v>129</v>
      </c>
      <c r="B115" s="96"/>
      <c r="C115" s="77">
        <f>SUM(C113:C114)</f>
        <v>20000</v>
      </c>
      <c r="D115" s="77">
        <f>SUM(D113:D114)</f>
        <v>20000</v>
      </c>
      <c r="E115" s="77">
        <f>SUM(E113:E114)</f>
        <v>20000</v>
      </c>
    </row>
    <row r="116" spans="1:5" s="10" customFormat="1" ht="15.75" hidden="1">
      <c r="A116" s="81"/>
      <c r="B116" s="96"/>
      <c r="C116" s="77"/>
      <c r="D116" s="77"/>
      <c r="E116" s="77"/>
    </row>
    <row r="117" spans="1:5" s="10" customFormat="1" ht="15.75" hidden="1">
      <c r="A117" s="81" t="s">
        <v>516</v>
      </c>
      <c r="B117" s="96">
        <v>2</v>
      </c>
      <c r="C117" s="77"/>
      <c r="D117" s="77"/>
      <c r="E117" s="77"/>
    </row>
    <row r="118" spans="1:5" s="10" customFormat="1" ht="15.75" hidden="1">
      <c r="A118" s="105" t="s">
        <v>184</v>
      </c>
      <c r="B118" s="96"/>
      <c r="C118" s="77">
        <f>SUM(C116:C117)</f>
        <v>0</v>
      </c>
      <c r="D118" s="77">
        <f>SUM(D116:D117)</f>
        <v>0</v>
      </c>
      <c r="E118" s="77">
        <f>SUM(E116:E117)</f>
        <v>0</v>
      </c>
    </row>
    <row r="119" spans="1:5" s="10" customFormat="1" ht="15.75" hidden="1">
      <c r="A119" s="65"/>
      <c r="B119" s="96"/>
      <c r="C119" s="77"/>
      <c r="D119" s="77"/>
      <c r="E119" s="77"/>
    </row>
    <row r="120" spans="1:5" s="10" customFormat="1" ht="15.75" hidden="1">
      <c r="A120" s="61"/>
      <c r="B120" s="96"/>
      <c r="C120" s="77"/>
      <c r="D120" s="77"/>
      <c r="E120" s="77"/>
    </row>
    <row r="121" spans="1:5" s="10" customFormat="1" ht="26.25" customHeight="1">
      <c r="A121" s="104" t="s">
        <v>411</v>
      </c>
      <c r="B121" s="96"/>
      <c r="C121" s="77">
        <f>C112+C115+C118</f>
        <v>20000</v>
      </c>
      <c r="D121" s="77">
        <f>D112+D115+D118</f>
        <v>20000</v>
      </c>
      <c r="E121" s="77">
        <f>E112+E115+E118</f>
        <v>20000</v>
      </c>
    </row>
    <row r="122" spans="1:5" s="10" customFormat="1" ht="15.75">
      <c r="A122" s="81" t="s">
        <v>203</v>
      </c>
      <c r="B122" s="96">
        <v>2</v>
      </c>
      <c r="C122" s="77">
        <v>100000</v>
      </c>
      <c r="D122" s="77">
        <v>93800</v>
      </c>
      <c r="E122" s="77">
        <v>0</v>
      </c>
    </row>
    <row r="123" spans="1:5" s="10" customFormat="1" ht="15.75" hidden="1">
      <c r="A123" s="81" t="s">
        <v>204</v>
      </c>
      <c r="B123" s="96">
        <v>2</v>
      </c>
      <c r="C123" s="77"/>
      <c r="D123" s="77"/>
      <c r="E123" s="77"/>
    </row>
    <row r="124" spans="1:5" s="10" customFormat="1" ht="15.75">
      <c r="A124" s="61" t="s">
        <v>412</v>
      </c>
      <c r="B124" s="96"/>
      <c r="C124" s="77">
        <f>C122+C123</f>
        <v>100000</v>
      </c>
      <c r="D124" s="77">
        <f>D122+D123</f>
        <v>93800</v>
      </c>
      <c r="E124" s="77">
        <f>E122+E123</f>
        <v>0</v>
      </c>
    </row>
    <row r="125" spans="1:5" s="10" customFormat="1" ht="15.75">
      <c r="A125" s="63" t="s">
        <v>221</v>
      </c>
      <c r="B125" s="96"/>
      <c r="C125" s="78">
        <f>SUM(C126:C126:C128)</f>
        <v>1307518</v>
      </c>
      <c r="D125" s="78">
        <f>SUM(D126:D126:D128)</f>
        <v>1647669</v>
      </c>
      <c r="E125" s="78">
        <f>SUM(E126:E126:E128)</f>
        <v>1498869</v>
      </c>
    </row>
    <row r="126" spans="1:5" s="10" customFormat="1" ht="15.75">
      <c r="A126" s="81" t="s">
        <v>375</v>
      </c>
      <c r="B126" s="94">
        <v>1</v>
      </c>
      <c r="C126" s="77">
        <f>SUMIF($B$64:$B$125,"1",C$64:C$125)</f>
        <v>0</v>
      </c>
      <c r="D126" s="77">
        <f>SUMIF($B$64:$B$125,"1",D$64:D$125)</f>
        <v>0</v>
      </c>
      <c r="E126" s="77">
        <f>SUMIF($B$64:$B$125,"1",E$64:E$125)</f>
        <v>0</v>
      </c>
    </row>
    <row r="127" spans="1:5" s="10" customFormat="1" ht="15.75">
      <c r="A127" s="81" t="s">
        <v>220</v>
      </c>
      <c r="B127" s="94">
        <v>2</v>
      </c>
      <c r="C127" s="77">
        <f>SUMIF($B$64:$B$125,"2",C$64:C$125)</f>
        <v>1307518</v>
      </c>
      <c r="D127" s="77">
        <f>SUMIF($B$64:$B$125,"2",D$64:D$125)</f>
        <v>1647669</v>
      </c>
      <c r="E127" s="77">
        <f>SUMIF($B$64:$B$125,"2",E$64:E$125)</f>
        <v>1498869</v>
      </c>
    </row>
    <row r="128" spans="1:5" s="10" customFormat="1" ht="15.75">
      <c r="A128" s="81" t="s">
        <v>112</v>
      </c>
      <c r="B128" s="94">
        <v>3</v>
      </c>
      <c r="C128" s="77">
        <f>SUMIF($B$64:$B$125,"3",C$64:C$125)</f>
        <v>0</v>
      </c>
      <c r="D128" s="77">
        <f>SUMIF($B$64:$B$125,"3",D$64:D$125)</f>
        <v>0</v>
      </c>
      <c r="E128" s="77">
        <f>SUMIF($B$64:$B$125,"3",E$64:E$125)</f>
        <v>0</v>
      </c>
    </row>
    <row r="129" spans="1:5" ht="15.75">
      <c r="A129" s="65" t="s">
        <v>84</v>
      </c>
      <c r="B129" s="96"/>
      <c r="C129" s="77"/>
      <c r="D129" s="77"/>
      <c r="E129" s="77"/>
    </row>
    <row r="130" spans="1:5" ht="15.75">
      <c r="A130" s="40" t="s">
        <v>222</v>
      </c>
      <c r="B130" s="96"/>
      <c r="C130" s="78">
        <f>SUM(C131:C133)</f>
        <v>0</v>
      </c>
      <c r="D130" s="78">
        <f>SUM(D131:D133)</f>
        <v>11160444</v>
      </c>
      <c r="E130" s="78">
        <f>SUM(E131:E133)</f>
        <v>11092968</v>
      </c>
    </row>
    <row r="131" spans="1:5" ht="15.75">
      <c r="A131" s="81" t="s">
        <v>375</v>
      </c>
      <c r="B131" s="94">
        <v>1</v>
      </c>
      <c r="C131" s="77">
        <f>Felh!J28</f>
        <v>0</v>
      </c>
      <c r="D131" s="77">
        <f>Felh!K28</f>
        <v>0</v>
      </c>
      <c r="E131" s="77">
        <f>Felh!L28</f>
        <v>0</v>
      </c>
    </row>
    <row r="132" spans="1:5" ht="15.75">
      <c r="A132" s="81" t="s">
        <v>220</v>
      </c>
      <c r="B132" s="94">
        <v>2</v>
      </c>
      <c r="C132" s="77">
        <f>Felh!J29</f>
        <v>0</v>
      </c>
      <c r="D132" s="77">
        <f>Felh!K29</f>
        <v>11160444</v>
      </c>
      <c r="E132" s="77">
        <f>Felh!L29</f>
        <v>11092968</v>
      </c>
    </row>
    <row r="133" spans="1:5" ht="15.75">
      <c r="A133" s="81" t="s">
        <v>112</v>
      </c>
      <c r="B133" s="94">
        <v>3</v>
      </c>
      <c r="C133" s="77">
        <f>Felh!J30</f>
        <v>0</v>
      </c>
      <c r="D133" s="77">
        <f>Felh!K30</f>
        <v>0</v>
      </c>
      <c r="E133" s="77">
        <f>Felh!L30</f>
        <v>0</v>
      </c>
    </row>
    <row r="134" spans="1:5" ht="15.75">
      <c r="A134" s="40" t="s">
        <v>223</v>
      </c>
      <c r="B134" s="96"/>
      <c r="C134" s="78">
        <f>SUM(C135:C137)</f>
        <v>8406309</v>
      </c>
      <c r="D134" s="78">
        <f>SUM(D135:D137)</f>
        <v>1321459</v>
      </c>
      <c r="E134" s="78">
        <f>SUM(E135:E137)</f>
        <v>1321248</v>
      </c>
    </row>
    <row r="135" spans="1:5" ht="15.75">
      <c r="A135" s="81" t="s">
        <v>375</v>
      </c>
      <c r="B135" s="94">
        <v>1</v>
      </c>
      <c r="C135" s="77">
        <f>Felh!J47</f>
        <v>0</v>
      </c>
      <c r="D135" s="77">
        <f>Felh!K47</f>
        <v>0</v>
      </c>
      <c r="E135" s="77">
        <f>Felh!L47</f>
        <v>0</v>
      </c>
    </row>
    <row r="136" spans="1:5" ht="15.75">
      <c r="A136" s="81" t="s">
        <v>220</v>
      </c>
      <c r="B136" s="94">
        <v>2</v>
      </c>
      <c r="C136" s="77">
        <f>Felh!J48</f>
        <v>8406309</v>
      </c>
      <c r="D136" s="77">
        <f>Felh!K48</f>
        <v>1321459</v>
      </c>
      <c r="E136" s="77">
        <f>Felh!L48</f>
        <v>1321248</v>
      </c>
    </row>
    <row r="137" spans="1:5" ht="15" customHeight="1">
      <c r="A137" s="81" t="s">
        <v>112</v>
      </c>
      <c r="B137" s="94">
        <v>3</v>
      </c>
      <c r="C137" s="77">
        <f>Felh!J49</f>
        <v>0</v>
      </c>
      <c r="D137" s="77">
        <f>Felh!K49</f>
        <v>0</v>
      </c>
      <c r="E137" s="77">
        <f>Felh!L49</f>
        <v>0</v>
      </c>
    </row>
    <row r="138" spans="1:5" ht="15.75">
      <c r="A138" s="40" t="s">
        <v>224</v>
      </c>
      <c r="B138" s="96"/>
      <c r="C138" s="78">
        <f>SUM(C139:C141)</f>
        <v>1044302</v>
      </c>
      <c r="D138" s="78">
        <f>SUM(D139:D141)</f>
        <v>655025</v>
      </c>
      <c r="E138" s="78">
        <f>SUM(E139:E141)</f>
        <v>19657</v>
      </c>
    </row>
    <row r="139" spans="1:5" ht="15.75">
      <c r="A139" s="81" t="s">
        <v>375</v>
      </c>
      <c r="B139" s="94">
        <v>1</v>
      </c>
      <c r="C139" s="77">
        <f>Felh!J70</f>
        <v>0</v>
      </c>
      <c r="D139" s="77">
        <f>Felh!K70</f>
        <v>0</v>
      </c>
      <c r="E139" s="77">
        <f>Felh!L70</f>
        <v>0</v>
      </c>
    </row>
    <row r="140" spans="1:5" ht="15.75">
      <c r="A140" s="81" t="s">
        <v>220</v>
      </c>
      <c r="B140" s="94">
        <v>2</v>
      </c>
      <c r="C140" s="77">
        <f>Felh!J71</f>
        <v>1044302</v>
      </c>
      <c r="D140" s="77">
        <f>Felh!K71</f>
        <v>655025</v>
      </c>
      <c r="E140" s="77">
        <f>Felh!L71</f>
        <v>19657</v>
      </c>
    </row>
    <row r="141" spans="1:5" ht="15.75">
      <c r="A141" s="81" t="s">
        <v>112</v>
      </c>
      <c r="B141" s="94">
        <v>3</v>
      </c>
      <c r="C141" s="77">
        <f>Felh!J72</f>
        <v>0</v>
      </c>
      <c r="D141" s="77">
        <f>Felh!K72</f>
        <v>0</v>
      </c>
      <c r="E141" s="77">
        <f>Felh!L72</f>
        <v>0</v>
      </c>
    </row>
    <row r="142" spans="1:5" ht="16.5">
      <c r="A142" s="67" t="s">
        <v>225</v>
      </c>
      <c r="B142" s="97"/>
      <c r="C142" s="77"/>
      <c r="D142" s="77"/>
      <c r="E142" s="77"/>
    </row>
    <row r="143" spans="1:5" ht="15.75">
      <c r="A143" s="65" t="s">
        <v>114</v>
      </c>
      <c r="B143" s="96"/>
      <c r="C143" s="15"/>
      <c r="D143" s="15"/>
      <c r="E143" s="15"/>
    </row>
    <row r="144" spans="1:5" ht="15.75">
      <c r="A144" s="61" t="s">
        <v>210</v>
      </c>
      <c r="B144" s="96"/>
      <c r="C144" s="15"/>
      <c r="D144" s="15"/>
      <c r="E144" s="15"/>
    </row>
    <row r="145" spans="1:5" ht="31.5" hidden="1">
      <c r="A145" s="81" t="s">
        <v>413</v>
      </c>
      <c r="B145" s="96"/>
      <c r="C145" s="15"/>
      <c r="D145" s="15"/>
      <c r="E145" s="15"/>
    </row>
    <row r="146" spans="1:5" ht="31.5" hidden="1">
      <c r="A146" s="81" t="s">
        <v>212</v>
      </c>
      <c r="B146" s="96"/>
      <c r="C146" s="15"/>
      <c r="D146" s="15"/>
      <c r="E146" s="15"/>
    </row>
    <row r="147" spans="1:5" ht="31.5" hidden="1">
      <c r="A147" s="81" t="s">
        <v>414</v>
      </c>
      <c r="B147" s="96"/>
      <c r="C147" s="15"/>
      <c r="D147" s="15"/>
      <c r="E147" s="15"/>
    </row>
    <row r="148" spans="1:5" ht="31.5">
      <c r="A148" s="81" t="s">
        <v>509</v>
      </c>
      <c r="B148" s="96">
        <v>2</v>
      </c>
      <c r="C148" s="15">
        <v>548129</v>
      </c>
      <c r="D148" s="15">
        <v>1129749</v>
      </c>
      <c r="E148" s="15">
        <v>548129</v>
      </c>
    </row>
    <row r="149" spans="1:5" ht="15.75" hidden="1">
      <c r="A149" s="81" t="s">
        <v>509</v>
      </c>
      <c r="B149" s="96">
        <v>2</v>
      </c>
      <c r="C149" s="15"/>
      <c r="D149" s="15"/>
      <c r="E149" s="15"/>
    </row>
    <row r="150" spans="1:5" ht="15.75" hidden="1">
      <c r="A150" s="81" t="s">
        <v>214</v>
      </c>
      <c r="B150" s="96"/>
      <c r="C150" s="15"/>
      <c r="D150" s="15"/>
      <c r="E150" s="15"/>
    </row>
    <row r="151" spans="1:5" ht="31.5" hidden="1">
      <c r="A151" s="81" t="s">
        <v>427</v>
      </c>
      <c r="B151" s="96"/>
      <c r="C151" s="15"/>
      <c r="D151" s="15"/>
      <c r="E151" s="15"/>
    </row>
    <row r="152" spans="1:5" ht="15.75" hidden="1">
      <c r="A152" s="81" t="s">
        <v>218</v>
      </c>
      <c r="B152" s="96"/>
      <c r="C152" s="15"/>
      <c r="D152" s="15"/>
      <c r="E152" s="15"/>
    </row>
    <row r="153" spans="1:5" ht="15.75" hidden="1">
      <c r="A153" s="61" t="s">
        <v>219</v>
      </c>
      <c r="B153" s="96"/>
      <c r="C153" s="15"/>
      <c r="D153" s="15"/>
      <c r="E153" s="15"/>
    </row>
    <row r="154" spans="1:5" ht="15.75" hidden="1">
      <c r="A154" s="61" t="s">
        <v>211</v>
      </c>
      <c r="B154" s="96"/>
      <c r="C154" s="15"/>
      <c r="D154" s="15"/>
      <c r="E154" s="15"/>
    </row>
    <row r="155" spans="1:5" ht="15.75">
      <c r="A155" s="40" t="s">
        <v>114</v>
      </c>
      <c r="B155" s="96"/>
      <c r="C155" s="78">
        <f>SUM(C156:C158)</f>
        <v>548129</v>
      </c>
      <c r="D155" s="78">
        <f>SUM(D156:D158)</f>
        <v>1129749</v>
      </c>
      <c r="E155" s="78">
        <f>SUM(E156:E158)</f>
        <v>548129</v>
      </c>
    </row>
    <row r="156" spans="1:5" ht="15.75">
      <c r="A156" s="81" t="s">
        <v>375</v>
      </c>
      <c r="B156" s="94">
        <v>1</v>
      </c>
      <c r="C156" s="77">
        <f>SUMIF($B$143:$B$155,"1",C$143:C$155)</f>
        <v>0</v>
      </c>
      <c r="D156" s="77">
        <f>SUMIF($B$143:$B$155,"1",D$143:D$155)</f>
        <v>0</v>
      </c>
      <c r="E156" s="77">
        <f>SUMIF($B$143:$B$155,"1",E$143:E$155)</f>
        <v>0</v>
      </c>
    </row>
    <row r="157" spans="1:5" ht="15.75">
      <c r="A157" s="81" t="s">
        <v>220</v>
      </c>
      <c r="B157" s="94">
        <v>2</v>
      </c>
      <c r="C157" s="77">
        <f>SUMIF($B$143:$B$155,"2",C$143:C$155)</f>
        <v>548129</v>
      </c>
      <c r="D157" s="77">
        <f>SUMIF($B$143:$B$155,"2",D$143:D$155)</f>
        <v>1129749</v>
      </c>
      <c r="E157" s="77">
        <f>SUMIF($B$143:$B$155,"2",E$143:E$155)</f>
        <v>548129</v>
      </c>
    </row>
    <row r="158" spans="1:5" ht="15.75">
      <c r="A158" s="81" t="s">
        <v>112</v>
      </c>
      <c r="B158" s="94">
        <v>3</v>
      </c>
      <c r="C158" s="77">
        <f>SUMIF($B$143:$B$155,"3",C$143:C$155)</f>
        <v>0</v>
      </c>
      <c r="D158" s="77">
        <f>SUMIF($B$143:$B$155,"3",D$143:D$155)</f>
        <v>0</v>
      </c>
      <c r="E158" s="77">
        <f>SUMIF($B$143:$B$155,"3",E$143:E$155)</f>
        <v>0</v>
      </c>
    </row>
    <row r="159" spans="1:5" ht="15.75" hidden="1">
      <c r="A159" s="65" t="s">
        <v>115</v>
      </c>
      <c r="B159" s="96"/>
      <c r="C159" s="15"/>
      <c r="D159" s="15"/>
      <c r="E159" s="15"/>
    </row>
    <row r="160" spans="1:5" ht="15.75" hidden="1">
      <c r="A160" s="61" t="s">
        <v>210</v>
      </c>
      <c r="B160" s="96"/>
      <c r="C160" s="15"/>
      <c r="D160" s="15"/>
      <c r="E160" s="15"/>
    </row>
    <row r="161" spans="1:5" ht="31.5" hidden="1">
      <c r="A161" s="81" t="s">
        <v>413</v>
      </c>
      <c r="B161" s="96"/>
      <c r="C161" s="15"/>
      <c r="D161" s="15"/>
      <c r="E161" s="15"/>
    </row>
    <row r="162" spans="1:5" ht="31.5" hidden="1">
      <c r="A162" s="81" t="s">
        <v>212</v>
      </c>
      <c r="B162" s="96"/>
      <c r="C162" s="15"/>
      <c r="D162" s="15"/>
      <c r="E162" s="15"/>
    </row>
    <row r="163" spans="1:5" ht="31.5" hidden="1">
      <c r="A163" s="81" t="s">
        <v>414</v>
      </c>
      <c r="B163" s="96"/>
      <c r="C163" s="15"/>
      <c r="D163" s="15"/>
      <c r="E163" s="15"/>
    </row>
    <row r="164" spans="1:5" ht="15.75" hidden="1">
      <c r="A164" s="81" t="s">
        <v>213</v>
      </c>
      <c r="B164" s="96"/>
      <c r="C164" s="122"/>
      <c r="D164" s="122"/>
      <c r="E164" s="122"/>
    </row>
    <row r="165" spans="1:5" ht="15.75" hidden="1">
      <c r="A165" s="81" t="s">
        <v>214</v>
      </c>
      <c r="B165" s="96"/>
      <c r="C165" s="15"/>
      <c r="D165" s="15"/>
      <c r="E165" s="15"/>
    </row>
    <row r="166" spans="1:5" ht="31.5" hidden="1">
      <c r="A166" s="81" t="s">
        <v>427</v>
      </c>
      <c r="B166" s="96"/>
      <c r="C166" s="15"/>
      <c r="D166" s="15"/>
      <c r="E166" s="15"/>
    </row>
    <row r="167" spans="1:5" ht="15.75" hidden="1">
      <c r="A167" s="81" t="s">
        <v>218</v>
      </c>
      <c r="B167" s="96"/>
      <c r="C167" s="15"/>
      <c r="D167" s="15"/>
      <c r="E167" s="15"/>
    </row>
    <row r="168" spans="1:5" ht="15.75" hidden="1">
      <c r="A168" s="61" t="s">
        <v>219</v>
      </c>
      <c r="B168" s="96"/>
      <c r="C168" s="15"/>
      <c r="D168" s="15"/>
      <c r="E168" s="15"/>
    </row>
    <row r="169" spans="1:5" ht="15.75" hidden="1">
      <c r="A169" s="61" t="s">
        <v>211</v>
      </c>
      <c r="B169" s="96"/>
      <c r="C169" s="15"/>
      <c r="D169" s="15"/>
      <c r="E169" s="15"/>
    </row>
    <row r="170" spans="1:5" ht="15.75" hidden="1">
      <c r="A170" s="40" t="s">
        <v>226</v>
      </c>
      <c r="B170" s="96"/>
      <c r="C170" s="78">
        <f>SUM(C171:C173)</f>
        <v>0</v>
      </c>
      <c r="D170" s="78">
        <f>SUM(D171:D173)</f>
        <v>0</v>
      </c>
      <c r="E170" s="78">
        <f>SUM(E171:E173)</f>
        <v>0</v>
      </c>
    </row>
    <row r="171" spans="1:5" ht="15.75" hidden="1">
      <c r="A171" s="81" t="s">
        <v>375</v>
      </c>
      <c r="B171" s="94">
        <v>1</v>
      </c>
      <c r="C171" s="77">
        <f>SUMIF($B$159:$B$170,"1",C$159:C$170)</f>
        <v>0</v>
      </c>
      <c r="D171" s="77">
        <f>SUMIF($B$159:$B$170,"1",D$159:D$170)</f>
        <v>0</v>
      </c>
      <c r="E171" s="77">
        <f>SUMIF($B$159:$B$170,"1",E$159:E$170)</f>
        <v>0</v>
      </c>
    </row>
    <row r="172" spans="1:5" ht="15.75" hidden="1">
      <c r="A172" s="81" t="s">
        <v>220</v>
      </c>
      <c r="B172" s="94">
        <v>2</v>
      </c>
      <c r="C172" s="77">
        <f>SUMIF($B$159:$B$170,"2",C$159:C$170)</f>
        <v>0</v>
      </c>
      <c r="D172" s="77">
        <f>SUMIF($B$159:$B$170,"2",D$159:D$170)</f>
        <v>0</v>
      </c>
      <c r="E172" s="77">
        <f>SUMIF($B$159:$B$170,"2",E$159:E$170)</f>
        <v>0</v>
      </c>
    </row>
    <row r="173" spans="1:5" ht="15.75" hidden="1">
      <c r="A173" s="81" t="s">
        <v>112</v>
      </c>
      <c r="B173" s="94">
        <v>3</v>
      </c>
      <c r="C173" s="77">
        <f>SUMIF($B$159:$B$170,"3",C$159:C$170)</f>
        <v>0</v>
      </c>
      <c r="D173" s="77">
        <f>SUMIF($B$159:$B$170,"3",D$159:D$170)</f>
        <v>0</v>
      </c>
      <c r="E173" s="77">
        <f>SUMIF($B$159:$B$170,"3",E$159:E$170)</f>
        <v>0</v>
      </c>
    </row>
    <row r="174" spans="1:5" ht="16.5">
      <c r="A174" s="66" t="s">
        <v>116</v>
      </c>
      <c r="B174" s="97"/>
      <c r="C174" s="18">
        <f>C7+C11+C15+C60+C125+C130+C134+C138+C155+C170</f>
        <v>25271088</v>
      </c>
      <c r="D174" s="18">
        <f>D7+D11+D15+D60+D125+D130+D134+D138+D155+D170</f>
        <v>31036330</v>
      </c>
      <c r="E174" s="18">
        <f>E7+E11+E15+E60+E125+E130+E134+E138+E155+E170</f>
        <v>24243403</v>
      </c>
    </row>
    <row r="358" ht="15.75"/>
    <row r="359" ht="15.75"/>
    <row r="360" ht="15.75"/>
    <row r="361" ht="15.75"/>
    <row r="362" ht="15.75"/>
    <row r="363" ht="15.75"/>
    <row r="364" ht="15.75"/>
    <row r="371" ht="15.75"/>
    <row r="372" ht="15.75"/>
    <row r="373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4" sqref="A24:IV24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2.140625" style="126" customWidth="1"/>
    <col min="6" max="17" width="12.140625" style="2" customWidth="1"/>
    <col min="18" max="16384" width="9.140625" style="2" customWidth="1"/>
  </cols>
  <sheetData>
    <row r="1" spans="1:17" ht="15.75">
      <c r="A1" s="242" t="s">
        <v>527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15.75">
      <c r="A2" s="242" t="s">
        <v>436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4" spans="1:17" s="3" customFormat="1" ht="15.75" customHeight="1">
      <c r="A4" s="259" t="s">
        <v>254</v>
      </c>
      <c r="B4" s="292" t="s">
        <v>128</v>
      </c>
      <c r="C4" s="261" t="s">
        <v>107</v>
      </c>
      <c r="D4" s="262"/>
      <c r="E4" s="263"/>
      <c r="F4" s="261" t="s">
        <v>108</v>
      </c>
      <c r="G4" s="262"/>
      <c r="H4" s="263"/>
      <c r="I4" s="261" t="s">
        <v>28</v>
      </c>
      <c r="J4" s="262"/>
      <c r="K4" s="263"/>
      <c r="L4" s="261" t="s">
        <v>15</v>
      </c>
      <c r="M4" s="262"/>
      <c r="N4" s="263"/>
      <c r="O4" s="264" t="s">
        <v>5</v>
      </c>
      <c r="P4" s="264"/>
      <c r="Q4" s="264"/>
    </row>
    <row r="5" spans="1:17" s="3" customFormat="1" ht="15.75">
      <c r="A5" s="260"/>
      <c r="B5" s="293"/>
      <c r="C5" s="38" t="s">
        <v>157</v>
      </c>
      <c r="D5" s="38" t="s">
        <v>580</v>
      </c>
      <c r="E5" s="38" t="s">
        <v>581</v>
      </c>
      <c r="F5" s="38" t="s">
        <v>157</v>
      </c>
      <c r="G5" s="38" t="s">
        <v>580</v>
      </c>
      <c r="H5" s="38" t="s">
        <v>581</v>
      </c>
      <c r="I5" s="38" t="s">
        <v>157</v>
      </c>
      <c r="J5" s="38" t="s">
        <v>580</v>
      </c>
      <c r="K5" s="38" t="s">
        <v>581</v>
      </c>
      <c r="L5" s="38" t="s">
        <v>157</v>
      </c>
      <c r="M5" s="38" t="s">
        <v>580</v>
      </c>
      <c r="N5" s="38" t="s">
        <v>581</v>
      </c>
      <c r="O5" s="38" t="s">
        <v>157</v>
      </c>
      <c r="P5" s="38" t="s">
        <v>580</v>
      </c>
      <c r="Q5" s="38" t="s">
        <v>581</v>
      </c>
    </row>
    <row r="6" spans="1:17" s="3" customFormat="1" ht="31.5">
      <c r="A6" s="7" t="s">
        <v>227</v>
      </c>
      <c r="B6" s="93">
        <v>2</v>
      </c>
      <c r="C6" s="5">
        <v>3923000</v>
      </c>
      <c r="D6" s="5">
        <v>3900540</v>
      </c>
      <c r="E6" s="5">
        <v>2897892</v>
      </c>
      <c r="F6" s="5">
        <v>775000</v>
      </c>
      <c r="G6" s="5">
        <v>775000</v>
      </c>
      <c r="H6" s="5">
        <v>580322</v>
      </c>
      <c r="I6" s="5">
        <v>650000</v>
      </c>
      <c r="J6" s="5">
        <v>437442</v>
      </c>
      <c r="K6" s="5">
        <v>348516</v>
      </c>
      <c r="L6" s="5">
        <v>175500</v>
      </c>
      <c r="M6" s="5">
        <v>104609</v>
      </c>
      <c r="N6" s="5">
        <v>20317</v>
      </c>
      <c r="O6" s="5">
        <f aca="true" t="shared" si="0" ref="O6:O37">C6+F6+I6+L6</f>
        <v>5523500</v>
      </c>
      <c r="P6" s="5">
        <f aca="true" t="shared" si="1" ref="P6:P37">D6+G6+J6+M6</f>
        <v>5217591</v>
      </c>
      <c r="Q6" s="5">
        <f aca="true" t="shared" si="2" ref="Q6:Q37">E6+H6+K6+N6</f>
        <v>3847047</v>
      </c>
    </row>
    <row r="7" spans="1:17" s="3" customFormat="1" ht="31.5">
      <c r="A7" s="7" t="s">
        <v>484</v>
      </c>
      <c r="B7" s="93">
        <v>3</v>
      </c>
      <c r="C7" s="5">
        <v>324000</v>
      </c>
      <c r="D7" s="5">
        <v>324000</v>
      </c>
      <c r="E7" s="5">
        <v>324000</v>
      </c>
      <c r="F7" s="5">
        <v>64000</v>
      </c>
      <c r="G7" s="5">
        <v>64000</v>
      </c>
      <c r="H7" s="5">
        <v>57475</v>
      </c>
      <c r="I7" s="5"/>
      <c r="J7" s="5"/>
      <c r="K7" s="5"/>
      <c r="L7" s="5"/>
      <c r="M7" s="5"/>
      <c r="N7" s="5"/>
      <c r="O7" s="5">
        <f t="shared" si="0"/>
        <v>388000</v>
      </c>
      <c r="P7" s="5">
        <f t="shared" si="1"/>
        <v>388000</v>
      </c>
      <c r="Q7" s="5">
        <f t="shared" si="2"/>
        <v>381475</v>
      </c>
    </row>
    <row r="8" spans="1:17" s="3" customFormat="1" ht="15.75">
      <c r="A8" s="7" t="s">
        <v>485</v>
      </c>
      <c r="B8" s="93">
        <v>3</v>
      </c>
      <c r="C8" s="5">
        <v>50000</v>
      </c>
      <c r="D8" s="5">
        <v>50000</v>
      </c>
      <c r="E8" s="5">
        <v>0</v>
      </c>
      <c r="F8" s="5">
        <v>25000</v>
      </c>
      <c r="G8" s="5">
        <v>25000</v>
      </c>
      <c r="H8" s="5">
        <v>0</v>
      </c>
      <c r="I8" s="5"/>
      <c r="J8" s="5"/>
      <c r="K8" s="5"/>
      <c r="L8" s="5"/>
      <c r="M8" s="5"/>
      <c r="N8" s="5"/>
      <c r="O8" s="5">
        <f t="shared" si="0"/>
        <v>75000</v>
      </c>
      <c r="P8" s="5">
        <f t="shared" si="1"/>
        <v>75000</v>
      </c>
      <c r="Q8" s="5">
        <f t="shared" si="2"/>
        <v>0</v>
      </c>
    </row>
    <row r="9" spans="1:17" s="3" customFormat="1" ht="15.75">
      <c r="A9" s="7" t="s">
        <v>228</v>
      </c>
      <c r="B9" s="93">
        <v>2</v>
      </c>
      <c r="C9" s="5"/>
      <c r="D9" s="5"/>
      <c r="E9" s="5"/>
      <c r="F9" s="5"/>
      <c r="G9" s="5"/>
      <c r="H9" s="5"/>
      <c r="I9" s="5">
        <v>200000</v>
      </c>
      <c r="J9" s="5">
        <v>190000</v>
      </c>
      <c r="K9" s="5">
        <v>31124</v>
      </c>
      <c r="L9" s="5">
        <v>54000</v>
      </c>
      <c r="M9" s="5">
        <v>51300</v>
      </c>
      <c r="N9" s="5">
        <v>4912</v>
      </c>
      <c r="O9" s="5">
        <f t="shared" si="0"/>
        <v>254000</v>
      </c>
      <c r="P9" s="5">
        <f t="shared" si="1"/>
        <v>241300</v>
      </c>
      <c r="Q9" s="5">
        <f t="shared" si="2"/>
        <v>36036</v>
      </c>
    </row>
    <row r="10" spans="1:17" s="3" customFormat="1" ht="31.5">
      <c r="A10" s="7" t="s">
        <v>229</v>
      </c>
      <c r="B10" s="93">
        <v>2</v>
      </c>
      <c r="C10" s="5"/>
      <c r="D10" s="5"/>
      <c r="E10" s="5"/>
      <c r="F10" s="5"/>
      <c r="G10" s="5"/>
      <c r="H10" s="5"/>
      <c r="I10" s="5">
        <v>60000</v>
      </c>
      <c r="J10" s="5">
        <v>75935</v>
      </c>
      <c r="K10" s="5">
        <v>56793</v>
      </c>
      <c r="L10" s="5">
        <v>16200</v>
      </c>
      <c r="M10" s="5">
        <v>20503</v>
      </c>
      <c r="N10" s="5">
        <v>9811</v>
      </c>
      <c r="O10" s="5">
        <f t="shared" si="0"/>
        <v>76200</v>
      </c>
      <c r="P10" s="5">
        <f t="shared" si="1"/>
        <v>96438</v>
      </c>
      <c r="Q10" s="5">
        <f t="shared" si="2"/>
        <v>66604</v>
      </c>
    </row>
    <row r="11" spans="1:17" s="3" customFormat="1" ht="15.75">
      <c r="A11" s="7" t="s">
        <v>230</v>
      </c>
      <c r="B11" s="93">
        <v>2</v>
      </c>
      <c r="C11" s="5"/>
      <c r="D11" s="5"/>
      <c r="E11" s="5"/>
      <c r="F11" s="5"/>
      <c r="G11" s="5"/>
      <c r="H11" s="5"/>
      <c r="I11" s="5">
        <v>0</v>
      </c>
      <c r="J11" s="5">
        <v>10000</v>
      </c>
      <c r="K11" s="5">
        <v>4800</v>
      </c>
      <c r="L11" s="5">
        <v>0</v>
      </c>
      <c r="M11" s="5">
        <v>2700</v>
      </c>
      <c r="N11" s="5">
        <v>1296</v>
      </c>
      <c r="O11" s="5">
        <f t="shared" si="0"/>
        <v>0</v>
      </c>
      <c r="P11" s="5">
        <f t="shared" si="1"/>
        <v>12700</v>
      </c>
      <c r="Q11" s="5">
        <f t="shared" si="2"/>
        <v>6096</v>
      </c>
    </row>
    <row r="12" spans="1:17" s="3" customFormat="1" ht="15.75" hidden="1">
      <c r="A12" s="7" t="s">
        <v>231</v>
      </c>
      <c r="B12" s="93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232</v>
      </c>
      <c r="B13" s="93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494</v>
      </c>
      <c r="B14" s="93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8" customHeight="1" hidden="1">
      <c r="A15" s="7" t="s">
        <v>565</v>
      </c>
      <c r="B15" s="93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467</v>
      </c>
      <c r="B16" s="93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233</v>
      </c>
      <c r="B17" s="93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234</v>
      </c>
      <c r="B18" s="93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235</v>
      </c>
      <c r="B19" s="93">
        <v>2</v>
      </c>
      <c r="C19" s="5"/>
      <c r="D19" s="5"/>
      <c r="E19" s="5"/>
      <c r="F19" s="5"/>
      <c r="G19" s="5"/>
      <c r="H19" s="5"/>
      <c r="I19" s="5">
        <v>1000000</v>
      </c>
      <c r="J19" s="5">
        <v>1582500</v>
      </c>
      <c r="K19" s="5">
        <v>636122</v>
      </c>
      <c r="L19" s="5">
        <v>270000</v>
      </c>
      <c r="M19" s="5">
        <v>419175</v>
      </c>
      <c r="N19" s="5">
        <v>155553</v>
      </c>
      <c r="O19" s="5">
        <f t="shared" si="0"/>
        <v>1270000</v>
      </c>
      <c r="P19" s="5">
        <f t="shared" si="1"/>
        <v>2001675</v>
      </c>
      <c r="Q19" s="5">
        <f t="shared" si="2"/>
        <v>791675</v>
      </c>
    </row>
    <row r="20" spans="1:17" ht="15.75" hidden="1">
      <c r="A20" s="7" t="s">
        <v>437</v>
      </c>
      <c r="B20" s="93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15.75">
      <c r="A21" s="7" t="s">
        <v>236</v>
      </c>
      <c r="B21" s="93">
        <v>2</v>
      </c>
      <c r="C21" s="5"/>
      <c r="D21" s="5"/>
      <c r="E21" s="5"/>
      <c r="F21" s="5"/>
      <c r="G21" s="5"/>
      <c r="H21" s="5"/>
      <c r="I21" s="5">
        <v>500000</v>
      </c>
      <c r="J21" s="5">
        <v>500000</v>
      </c>
      <c r="K21" s="5">
        <v>0</v>
      </c>
      <c r="L21" s="5">
        <v>135000</v>
      </c>
      <c r="M21" s="5">
        <v>135000</v>
      </c>
      <c r="N21" s="5">
        <v>0</v>
      </c>
      <c r="O21" s="5">
        <f t="shared" si="0"/>
        <v>635000</v>
      </c>
      <c r="P21" s="5">
        <f t="shared" si="1"/>
        <v>635000</v>
      </c>
      <c r="Q21" s="5">
        <f t="shared" si="2"/>
        <v>0</v>
      </c>
    </row>
    <row r="22" spans="1:17" s="3" customFormat="1" ht="31.5">
      <c r="A22" s="7" t="s">
        <v>237</v>
      </c>
      <c r="B22" s="93">
        <v>2</v>
      </c>
      <c r="C22" s="5"/>
      <c r="D22" s="5"/>
      <c r="E22" s="5"/>
      <c r="F22" s="5"/>
      <c r="G22" s="5"/>
      <c r="H22" s="5"/>
      <c r="I22" s="5">
        <v>20000</v>
      </c>
      <c r="J22" s="5">
        <v>0</v>
      </c>
      <c r="K22" s="5">
        <v>0</v>
      </c>
      <c r="L22" s="5">
        <v>5400</v>
      </c>
      <c r="M22" s="5">
        <v>0</v>
      </c>
      <c r="N22" s="5">
        <v>0</v>
      </c>
      <c r="O22" s="5">
        <f t="shared" si="0"/>
        <v>25400</v>
      </c>
      <c r="P22" s="5">
        <f t="shared" si="1"/>
        <v>0</v>
      </c>
      <c r="Q22" s="5">
        <f t="shared" si="2"/>
        <v>0</v>
      </c>
    </row>
    <row r="23" spans="1:17" s="3" customFormat="1" ht="31.5">
      <c r="A23" s="7" t="s">
        <v>579</v>
      </c>
      <c r="B23" s="93">
        <v>2</v>
      </c>
      <c r="C23" s="5"/>
      <c r="D23" s="5"/>
      <c r="E23" s="5"/>
      <c r="F23" s="5"/>
      <c r="G23" s="5"/>
      <c r="H23" s="5"/>
      <c r="I23" s="5">
        <v>0</v>
      </c>
      <c r="J23" s="5">
        <v>270000</v>
      </c>
      <c r="K23" s="5">
        <v>250302</v>
      </c>
      <c r="L23" s="5">
        <v>0</v>
      </c>
      <c r="M23" s="5">
        <v>72900</v>
      </c>
      <c r="N23" s="5">
        <v>67581</v>
      </c>
      <c r="O23" s="5">
        <f t="shared" si="0"/>
        <v>0</v>
      </c>
      <c r="P23" s="5">
        <f t="shared" si="1"/>
        <v>342900</v>
      </c>
      <c r="Q23" s="5">
        <f t="shared" si="2"/>
        <v>317883</v>
      </c>
    </row>
    <row r="24" spans="1:17" s="3" customFormat="1" ht="15.75" hidden="1">
      <c r="A24" s="7" t="s">
        <v>238</v>
      </c>
      <c r="B24" s="93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ht="15.75">
      <c r="A25" s="7" t="s">
        <v>239</v>
      </c>
      <c r="B25" s="93">
        <v>2</v>
      </c>
      <c r="C25" s="5"/>
      <c r="D25" s="5"/>
      <c r="E25" s="5"/>
      <c r="F25" s="5"/>
      <c r="G25" s="5"/>
      <c r="H25" s="5"/>
      <c r="I25" s="5">
        <v>30000</v>
      </c>
      <c r="J25" s="5">
        <v>30000</v>
      </c>
      <c r="K25" s="5">
        <v>23000</v>
      </c>
      <c r="L25" s="5">
        <v>8100</v>
      </c>
      <c r="M25" s="5">
        <v>8100</v>
      </c>
      <c r="N25" s="5">
        <v>6210</v>
      </c>
      <c r="O25" s="5">
        <f t="shared" si="0"/>
        <v>38100</v>
      </c>
      <c r="P25" s="5">
        <f t="shared" si="1"/>
        <v>38100</v>
      </c>
      <c r="Q25" s="5">
        <f t="shared" si="2"/>
        <v>29210</v>
      </c>
    </row>
    <row r="26" spans="1:17" ht="15.75">
      <c r="A26" s="7" t="s">
        <v>240</v>
      </c>
      <c r="B26" s="93">
        <v>2</v>
      </c>
      <c r="C26" s="5"/>
      <c r="D26" s="5"/>
      <c r="E26" s="5"/>
      <c r="F26" s="5"/>
      <c r="G26" s="5"/>
      <c r="H26" s="5"/>
      <c r="I26" s="5">
        <v>400000</v>
      </c>
      <c r="J26" s="5">
        <v>400000</v>
      </c>
      <c r="K26" s="5">
        <v>352842</v>
      </c>
      <c r="L26" s="5">
        <v>108000</v>
      </c>
      <c r="M26" s="5">
        <v>108000</v>
      </c>
      <c r="N26" s="5">
        <v>89536</v>
      </c>
      <c r="O26" s="5">
        <f t="shared" si="0"/>
        <v>508000</v>
      </c>
      <c r="P26" s="5">
        <f t="shared" si="1"/>
        <v>508000</v>
      </c>
      <c r="Q26" s="5">
        <f t="shared" si="2"/>
        <v>442378</v>
      </c>
    </row>
    <row r="27" spans="1:17" s="3" customFormat="1" ht="15.75">
      <c r="A27" s="7" t="s">
        <v>241</v>
      </c>
      <c r="B27" s="93">
        <v>2</v>
      </c>
      <c r="C27" s="5">
        <v>676000</v>
      </c>
      <c r="D27" s="5">
        <v>676000</v>
      </c>
      <c r="E27" s="5">
        <v>667550</v>
      </c>
      <c r="F27" s="5">
        <v>131900</v>
      </c>
      <c r="G27" s="5">
        <v>131900</v>
      </c>
      <c r="H27" s="5">
        <v>130176</v>
      </c>
      <c r="I27" s="5">
        <v>400000</v>
      </c>
      <c r="J27" s="5">
        <v>400000</v>
      </c>
      <c r="K27" s="5">
        <v>355782</v>
      </c>
      <c r="L27" s="5">
        <v>108000</v>
      </c>
      <c r="M27" s="5">
        <v>108000</v>
      </c>
      <c r="N27" s="5">
        <v>91683</v>
      </c>
      <c r="O27" s="5">
        <f t="shared" si="0"/>
        <v>1315900</v>
      </c>
      <c r="P27" s="5">
        <f t="shared" si="1"/>
        <v>1315900</v>
      </c>
      <c r="Q27" s="5">
        <f t="shared" si="2"/>
        <v>1245191</v>
      </c>
    </row>
    <row r="28" spans="1:17" s="3" customFormat="1" ht="15.75">
      <c r="A28" s="7" t="s">
        <v>471</v>
      </c>
      <c r="B28" s="93">
        <v>2</v>
      </c>
      <c r="C28" s="5"/>
      <c r="D28" s="5"/>
      <c r="E28" s="5"/>
      <c r="F28" s="5"/>
      <c r="G28" s="5"/>
      <c r="H28" s="5"/>
      <c r="I28" s="5">
        <v>20000</v>
      </c>
      <c r="J28" s="5">
        <v>59370</v>
      </c>
      <c r="K28" s="5">
        <v>0</v>
      </c>
      <c r="L28" s="5">
        <v>5400</v>
      </c>
      <c r="M28" s="5">
        <v>16030</v>
      </c>
      <c r="N28" s="5">
        <v>0</v>
      </c>
      <c r="O28" s="5">
        <f t="shared" si="0"/>
        <v>25400</v>
      </c>
      <c r="P28" s="5">
        <f t="shared" si="1"/>
        <v>75400</v>
      </c>
      <c r="Q28" s="5">
        <f t="shared" si="2"/>
        <v>0</v>
      </c>
    </row>
    <row r="29" spans="1:17" s="3" customFormat="1" ht="15.75">
      <c r="A29" s="7" t="s">
        <v>242</v>
      </c>
      <c r="B29" s="93">
        <v>2</v>
      </c>
      <c r="C29" s="5"/>
      <c r="D29" s="5"/>
      <c r="E29" s="5"/>
      <c r="F29" s="5"/>
      <c r="G29" s="5"/>
      <c r="H29" s="5"/>
      <c r="I29" s="5">
        <v>20000</v>
      </c>
      <c r="J29" s="5">
        <v>20000</v>
      </c>
      <c r="K29" s="5">
        <v>0</v>
      </c>
      <c r="L29" s="5">
        <v>5400</v>
      </c>
      <c r="M29" s="5">
        <v>5400</v>
      </c>
      <c r="N29" s="5">
        <v>0</v>
      </c>
      <c r="O29" s="5">
        <f t="shared" si="0"/>
        <v>25400</v>
      </c>
      <c r="P29" s="5">
        <f t="shared" si="1"/>
        <v>25400</v>
      </c>
      <c r="Q29" s="5">
        <f t="shared" si="2"/>
        <v>0</v>
      </c>
    </row>
    <row r="30" spans="1:17" ht="15.75" hidden="1">
      <c r="A30" s="7" t="s">
        <v>243</v>
      </c>
      <c r="B30" s="93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31.5" hidden="1">
      <c r="A31" s="7" t="s">
        <v>244</v>
      </c>
      <c r="B31" s="93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 hidden="1">
      <c r="A32" s="7" t="s">
        <v>245</v>
      </c>
      <c r="B32" s="93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>
      <c r="A33" s="7" t="s">
        <v>246</v>
      </c>
      <c r="B33" s="93">
        <v>2</v>
      </c>
      <c r="C33" s="5"/>
      <c r="D33" s="5"/>
      <c r="E33" s="5"/>
      <c r="F33" s="5"/>
      <c r="G33" s="5"/>
      <c r="H33" s="5"/>
      <c r="I33" s="5">
        <v>10000</v>
      </c>
      <c r="J33" s="5">
        <v>10000</v>
      </c>
      <c r="K33" s="5">
        <v>0</v>
      </c>
      <c r="L33" s="5"/>
      <c r="M33" s="5"/>
      <c r="N33" s="5"/>
      <c r="O33" s="5">
        <f t="shared" si="0"/>
        <v>10000</v>
      </c>
      <c r="P33" s="5">
        <f t="shared" si="1"/>
        <v>10000</v>
      </c>
      <c r="Q33" s="5">
        <f t="shared" si="2"/>
        <v>0</v>
      </c>
    </row>
    <row r="34" spans="1:17" s="3" customFormat="1" ht="15.75" hidden="1">
      <c r="A34" s="7" t="s">
        <v>247</v>
      </c>
      <c r="B34" s="93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248</v>
      </c>
      <c r="B35" s="93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249</v>
      </c>
      <c r="B36" s="93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464</v>
      </c>
      <c r="B37" s="93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hidden="1">
      <c r="A38" s="7" t="s">
        <v>250</v>
      </c>
      <c r="B38" s="93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aca="true" t="shared" si="3" ref="O38:O55">C38+F38+I38+L38</f>
        <v>0</v>
      </c>
      <c r="P38" s="5">
        <f aca="true" t="shared" si="4" ref="P38:P55">D38+G38+J38+M38</f>
        <v>0</v>
      </c>
      <c r="Q38" s="5">
        <f aca="true" t="shared" si="5" ref="Q38:Q55">E38+H38+K38+N38</f>
        <v>0</v>
      </c>
    </row>
    <row r="39" spans="1:17" s="3" customFormat="1" ht="15.75">
      <c r="A39" s="7" t="s">
        <v>251</v>
      </c>
      <c r="B39" s="93">
        <v>2</v>
      </c>
      <c r="C39" s="5"/>
      <c r="D39" s="5"/>
      <c r="E39" s="5"/>
      <c r="F39" s="5"/>
      <c r="G39" s="5"/>
      <c r="H39" s="5"/>
      <c r="I39" s="5">
        <v>500000</v>
      </c>
      <c r="J39" s="5">
        <v>500000</v>
      </c>
      <c r="K39" s="5">
        <v>239956</v>
      </c>
      <c r="L39" s="5">
        <v>135000</v>
      </c>
      <c r="M39" s="5">
        <v>135000</v>
      </c>
      <c r="N39" s="5">
        <v>53211</v>
      </c>
      <c r="O39" s="5">
        <f t="shared" si="3"/>
        <v>635000</v>
      </c>
      <c r="P39" s="5">
        <f t="shared" si="4"/>
        <v>635000</v>
      </c>
      <c r="Q39" s="5">
        <f t="shared" si="5"/>
        <v>293167</v>
      </c>
    </row>
    <row r="40" spans="1:17" s="3" customFormat="1" ht="31.5">
      <c r="A40" s="7" t="s">
        <v>252</v>
      </c>
      <c r="B40" s="93">
        <v>2</v>
      </c>
      <c r="C40" s="5">
        <v>207000</v>
      </c>
      <c r="D40" s="5">
        <v>207000</v>
      </c>
      <c r="E40" s="5">
        <v>206200</v>
      </c>
      <c r="F40" s="5">
        <v>41000</v>
      </c>
      <c r="G40" s="5">
        <v>41000</v>
      </c>
      <c r="H40" s="5">
        <v>40612</v>
      </c>
      <c r="I40" s="5">
        <v>500000</v>
      </c>
      <c r="J40" s="5">
        <v>250000</v>
      </c>
      <c r="K40" s="5">
        <v>147227</v>
      </c>
      <c r="L40" s="5">
        <v>135000</v>
      </c>
      <c r="M40" s="5">
        <v>67500</v>
      </c>
      <c r="N40" s="5">
        <v>31441</v>
      </c>
      <c r="O40" s="5">
        <f t="shared" si="3"/>
        <v>883000</v>
      </c>
      <c r="P40" s="5">
        <f t="shared" si="4"/>
        <v>565500</v>
      </c>
      <c r="Q40" s="5">
        <f t="shared" si="5"/>
        <v>425480</v>
      </c>
    </row>
    <row r="41" spans="1:17" s="3" customFormat="1" ht="31.5" hidden="1">
      <c r="A41" s="7" t="s">
        <v>252</v>
      </c>
      <c r="B41" s="93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4"/>
        <v>0</v>
      </c>
      <c r="Q41" s="5">
        <f t="shared" si="5"/>
        <v>0</v>
      </c>
    </row>
    <row r="42" spans="1:17" s="3" customFormat="1" ht="15.75">
      <c r="A42" s="7" t="s">
        <v>486</v>
      </c>
      <c r="B42" s="93">
        <v>2</v>
      </c>
      <c r="C42" s="5">
        <v>500000</v>
      </c>
      <c r="D42" s="5">
        <v>202460</v>
      </c>
      <c r="E42" s="5">
        <v>202460</v>
      </c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500000</v>
      </c>
      <c r="P42" s="5">
        <f t="shared" si="4"/>
        <v>202460</v>
      </c>
      <c r="Q42" s="5">
        <f t="shared" si="5"/>
        <v>202460</v>
      </c>
    </row>
    <row r="43" spans="1:17" s="3" customFormat="1" ht="31.5">
      <c r="A43" s="7" t="s">
        <v>487</v>
      </c>
      <c r="B43" s="93">
        <v>2</v>
      </c>
      <c r="C43" s="5"/>
      <c r="D43" s="5"/>
      <c r="E43" s="5"/>
      <c r="F43" s="5"/>
      <c r="G43" s="5"/>
      <c r="H43" s="5"/>
      <c r="I43" s="5">
        <v>200000</v>
      </c>
      <c r="J43" s="5">
        <v>500000</v>
      </c>
      <c r="K43" s="5">
        <v>422788</v>
      </c>
      <c r="L43" s="5">
        <v>54000</v>
      </c>
      <c r="M43" s="5">
        <v>54000</v>
      </c>
      <c r="N43" s="5">
        <v>24937</v>
      </c>
      <c r="O43" s="5">
        <f t="shared" si="3"/>
        <v>254000</v>
      </c>
      <c r="P43" s="5">
        <f t="shared" si="4"/>
        <v>554000</v>
      </c>
      <c r="Q43" s="5">
        <f t="shared" si="5"/>
        <v>447725</v>
      </c>
    </row>
    <row r="44" spans="1:17" s="3" customFormat="1" ht="15.75">
      <c r="A44" s="7" t="s">
        <v>486</v>
      </c>
      <c r="B44" s="93">
        <v>2</v>
      </c>
      <c r="C44" s="5">
        <v>0</v>
      </c>
      <c r="D44" s="5">
        <v>120000</v>
      </c>
      <c r="E44" s="5">
        <v>119545</v>
      </c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4"/>
        <v>120000</v>
      </c>
      <c r="Q44" s="5">
        <f t="shared" si="5"/>
        <v>119545</v>
      </c>
    </row>
    <row r="45" spans="1:17" ht="15.75">
      <c r="A45" s="7" t="s">
        <v>457</v>
      </c>
      <c r="B45" s="93">
        <v>2</v>
      </c>
      <c r="C45" s="5"/>
      <c r="D45" s="5"/>
      <c r="E45" s="5"/>
      <c r="F45" s="5"/>
      <c r="G45" s="5"/>
      <c r="H45" s="5"/>
      <c r="I45" s="5">
        <v>63496</v>
      </c>
      <c r="J45" s="5">
        <v>61701</v>
      </c>
      <c r="K45" s="5">
        <v>55653</v>
      </c>
      <c r="L45" s="5">
        <v>17144</v>
      </c>
      <c r="M45" s="5">
        <v>16659</v>
      </c>
      <c r="N45" s="5">
        <v>15027</v>
      </c>
      <c r="O45" s="5">
        <f t="shared" si="3"/>
        <v>80640</v>
      </c>
      <c r="P45" s="5">
        <f t="shared" si="4"/>
        <v>78360</v>
      </c>
      <c r="Q45" s="5">
        <f t="shared" si="5"/>
        <v>70680</v>
      </c>
    </row>
    <row r="46" spans="1:17" ht="15.75">
      <c r="A46" s="7" t="s">
        <v>551</v>
      </c>
      <c r="B46" s="93">
        <v>2</v>
      </c>
      <c r="C46" s="5"/>
      <c r="D46" s="5"/>
      <c r="E46" s="5"/>
      <c r="F46" s="5"/>
      <c r="G46" s="5"/>
      <c r="H46" s="5"/>
      <c r="I46" s="5">
        <v>0</v>
      </c>
      <c r="J46" s="5">
        <v>362693</v>
      </c>
      <c r="K46" s="5">
        <v>0</v>
      </c>
      <c r="L46" s="5">
        <v>0</v>
      </c>
      <c r="M46" s="5">
        <v>97927</v>
      </c>
      <c r="N46" s="5">
        <v>0</v>
      </c>
      <c r="O46" s="5">
        <f t="shared" si="3"/>
        <v>0</v>
      </c>
      <c r="P46" s="5">
        <f t="shared" si="4"/>
        <v>460620</v>
      </c>
      <c r="Q46" s="5">
        <f t="shared" si="5"/>
        <v>0</v>
      </c>
    </row>
    <row r="47" spans="1:17" ht="15.75">
      <c r="A47" s="7" t="s">
        <v>253</v>
      </c>
      <c r="B47" s="93">
        <v>2</v>
      </c>
      <c r="C47" s="5"/>
      <c r="D47" s="5"/>
      <c r="E47" s="5"/>
      <c r="F47" s="5"/>
      <c r="G47" s="5"/>
      <c r="H47" s="5"/>
      <c r="I47" s="5">
        <v>373535</v>
      </c>
      <c r="J47" s="5">
        <v>378535</v>
      </c>
      <c r="K47" s="5">
        <v>373841</v>
      </c>
      <c r="L47" s="5">
        <v>100855</v>
      </c>
      <c r="M47" s="5">
        <v>102205</v>
      </c>
      <c r="N47" s="5">
        <v>100939</v>
      </c>
      <c r="O47" s="5">
        <f t="shared" si="3"/>
        <v>474390</v>
      </c>
      <c r="P47" s="5">
        <f t="shared" si="4"/>
        <v>480740</v>
      </c>
      <c r="Q47" s="5">
        <f t="shared" si="5"/>
        <v>474780</v>
      </c>
    </row>
    <row r="48" spans="1:17" s="3" customFormat="1" ht="15.75">
      <c r="A48" s="7" t="s">
        <v>133</v>
      </c>
      <c r="B48" s="93"/>
      <c r="C48" s="5"/>
      <c r="D48" s="5"/>
      <c r="E48" s="5"/>
      <c r="F48" s="5"/>
      <c r="G48" s="5"/>
      <c r="H48" s="5"/>
      <c r="I48" s="5">
        <f>SUM(I49:I51)</f>
        <v>1332999</v>
      </c>
      <c r="J48" s="5">
        <f>SUM(J49:J51)</f>
        <v>1525008</v>
      </c>
      <c r="K48" s="5">
        <f>SUM(K49:K51)</f>
        <v>672454</v>
      </c>
      <c r="L48" s="5"/>
      <c r="M48" s="5"/>
      <c r="N48" s="5"/>
      <c r="O48" s="5">
        <f t="shared" si="3"/>
        <v>1332999</v>
      </c>
      <c r="P48" s="5">
        <f t="shared" si="4"/>
        <v>1525008</v>
      </c>
      <c r="Q48" s="5">
        <f t="shared" si="5"/>
        <v>672454</v>
      </c>
    </row>
    <row r="49" spans="1:17" s="3" customFormat="1" ht="15.75">
      <c r="A49" s="81" t="s">
        <v>375</v>
      </c>
      <c r="B49" s="93">
        <v>1</v>
      </c>
      <c r="C49" s="5"/>
      <c r="D49" s="5"/>
      <c r="E49" s="5"/>
      <c r="F49" s="5"/>
      <c r="G49" s="5"/>
      <c r="H49" s="5"/>
      <c r="I49" s="5">
        <f>SUMIF($B$6:$B$48,"1",L$6:L$48)</f>
        <v>0</v>
      </c>
      <c r="J49" s="5">
        <f>SUMIF($B$6:$B$48,"1",M$6:M$48)</f>
        <v>0</v>
      </c>
      <c r="K49" s="5">
        <f>SUMIF($B$6:$B$48,"1",N$6:N$48)</f>
        <v>0</v>
      </c>
      <c r="L49" s="5"/>
      <c r="M49" s="5"/>
      <c r="N49" s="5"/>
      <c r="O49" s="5">
        <f t="shared" si="3"/>
        <v>0</v>
      </c>
      <c r="P49" s="5">
        <f t="shared" si="4"/>
        <v>0</v>
      </c>
      <c r="Q49" s="5">
        <f t="shared" si="5"/>
        <v>0</v>
      </c>
    </row>
    <row r="50" spans="1:17" s="3" customFormat="1" ht="15.75">
      <c r="A50" s="81" t="s">
        <v>220</v>
      </c>
      <c r="B50" s="93">
        <v>2</v>
      </c>
      <c r="C50" s="5"/>
      <c r="D50" s="5"/>
      <c r="E50" s="5"/>
      <c r="F50" s="5"/>
      <c r="G50" s="5"/>
      <c r="H50" s="5"/>
      <c r="I50" s="5">
        <f>SUMIF($B$6:$B$48,"2",L$6:L$48)</f>
        <v>1332999</v>
      </c>
      <c r="J50" s="5">
        <f>SUMIF($B$6:$B$48,"2",M$6:M$48)</f>
        <v>1525008</v>
      </c>
      <c r="K50" s="5">
        <f>SUMIF($B$6:$B$48,"2",N$6:N$48)</f>
        <v>672454</v>
      </c>
      <c r="L50" s="5"/>
      <c r="M50" s="5"/>
      <c r="N50" s="5"/>
      <c r="O50" s="5">
        <f t="shared" si="3"/>
        <v>1332999</v>
      </c>
      <c r="P50" s="5">
        <f t="shared" si="4"/>
        <v>1525008</v>
      </c>
      <c r="Q50" s="5">
        <f t="shared" si="5"/>
        <v>672454</v>
      </c>
    </row>
    <row r="51" spans="1:17" s="3" customFormat="1" ht="15.75">
      <c r="A51" s="81" t="s">
        <v>112</v>
      </c>
      <c r="B51" s="93">
        <v>3</v>
      </c>
      <c r="C51" s="5"/>
      <c r="D51" s="5"/>
      <c r="E51" s="5"/>
      <c r="F51" s="5"/>
      <c r="G51" s="5"/>
      <c r="H51" s="5"/>
      <c r="I51" s="5">
        <f>SUMIF($B$6:$B$48,"3",L$6:L$48)</f>
        <v>0</v>
      </c>
      <c r="J51" s="5">
        <f>SUMIF($B$6:$B$48,"3",M$6:M$48)</f>
        <v>0</v>
      </c>
      <c r="K51" s="5">
        <f>SUMIF($B$6:$B$48,"3",N$6:N$48)</f>
        <v>0</v>
      </c>
      <c r="L51" s="5"/>
      <c r="M51" s="5"/>
      <c r="N51" s="5"/>
      <c r="O51" s="5">
        <f t="shared" si="3"/>
        <v>0</v>
      </c>
      <c r="P51" s="5">
        <f t="shared" si="4"/>
        <v>0</v>
      </c>
      <c r="Q51" s="5">
        <f t="shared" si="5"/>
        <v>0</v>
      </c>
    </row>
    <row r="52" spans="1:17" s="3" customFormat="1" ht="15.75">
      <c r="A52" s="8" t="s">
        <v>382</v>
      </c>
      <c r="B52" s="93"/>
      <c r="C52" s="14">
        <f aca="true" t="shared" si="6" ref="C52:K52">SUM(C53:C55)</f>
        <v>5680000</v>
      </c>
      <c r="D52" s="14">
        <f t="shared" si="6"/>
        <v>5480000</v>
      </c>
      <c r="E52" s="14">
        <f t="shared" si="6"/>
        <v>4417647</v>
      </c>
      <c r="F52" s="14">
        <f t="shared" si="6"/>
        <v>1036900</v>
      </c>
      <c r="G52" s="14">
        <f t="shared" si="6"/>
        <v>1036900</v>
      </c>
      <c r="H52" s="14">
        <f t="shared" si="6"/>
        <v>808585</v>
      </c>
      <c r="I52" s="14">
        <f t="shared" si="6"/>
        <v>6280030</v>
      </c>
      <c r="J52" s="14">
        <f t="shared" si="6"/>
        <v>7563184</v>
      </c>
      <c r="K52" s="14">
        <f t="shared" si="6"/>
        <v>3971200</v>
      </c>
      <c r="L52" s="14"/>
      <c r="M52" s="14"/>
      <c r="N52" s="14"/>
      <c r="O52" s="14">
        <f t="shared" si="3"/>
        <v>12996930</v>
      </c>
      <c r="P52" s="14">
        <f t="shared" si="4"/>
        <v>14080084</v>
      </c>
      <c r="Q52" s="14">
        <f t="shared" si="5"/>
        <v>9197432</v>
      </c>
    </row>
    <row r="53" spans="1:17" s="3" customFormat="1" ht="15.75">
      <c r="A53" s="81" t="s">
        <v>375</v>
      </c>
      <c r="B53" s="93">
        <v>1</v>
      </c>
      <c r="C53" s="125">
        <f aca="true" t="shared" si="7" ref="C53:K53">SUMIF($B$6:$B$52,"1",C$6:C$52)</f>
        <v>0</v>
      </c>
      <c r="D53" s="125">
        <f t="shared" si="7"/>
        <v>0</v>
      </c>
      <c r="E53" s="125">
        <f t="shared" si="7"/>
        <v>0</v>
      </c>
      <c r="F53" s="77">
        <f t="shared" si="7"/>
        <v>0</v>
      </c>
      <c r="G53" s="77">
        <f t="shared" si="7"/>
        <v>0</v>
      </c>
      <c r="H53" s="77">
        <f t="shared" si="7"/>
        <v>0</v>
      </c>
      <c r="I53" s="77">
        <f t="shared" si="7"/>
        <v>0</v>
      </c>
      <c r="J53" s="77">
        <f t="shared" si="7"/>
        <v>0</v>
      </c>
      <c r="K53" s="77">
        <f t="shared" si="7"/>
        <v>0</v>
      </c>
      <c r="L53" s="5"/>
      <c r="M53" s="5"/>
      <c r="N53" s="5"/>
      <c r="O53" s="5">
        <f t="shared" si="3"/>
        <v>0</v>
      </c>
      <c r="P53" s="5">
        <f t="shared" si="4"/>
        <v>0</v>
      </c>
      <c r="Q53" s="5">
        <f t="shared" si="5"/>
        <v>0</v>
      </c>
    </row>
    <row r="54" spans="1:17" s="3" customFormat="1" ht="15.75">
      <c r="A54" s="81" t="s">
        <v>220</v>
      </c>
      <c r="B54" s="93">
        <v>2</v>
      </c>
      <c r="C54" s="125">
        <f aca="true" t="shared" si="8" ref="C54:K54">SUMIF($B$6:$B$52,"2",C$6:C$52)</f>
        <v>5306000</v>
      </c>
      <c r="D54" s="125">
        <f t="shared" si="8"/>
        <v>5106000</v>
      </c>
      <c r="E54" s="125">
        <f t="shared" si="8"/>
        <v>4093647</v>
      </c>
      <c r="F54" s="77">
        <f t="shared" si="8"/>
        <v>947900</v>
      </c>
      <c r="G54" s="77">
        <f t="shared" si="8"/>
        <v>947900</v>
      </c>
      <c r="H54" s="77">
        <f t="shared" si="8"/>
        <v>751110</v>
      </c>
      <c r="I54" s="77">
        <f t="shared" si="8"/>
        <v>6280030</v>
      </c>
      <c r="J54" s="77">
        <f t="shared" si="8"/>
        <v>7563184</v>
      </c>
      <c r="K54" s="77">
        <f t="shared" si="8"/>
        <v>3971200</v>
      </c>
      <c r="L54" s="5"/>
      <c r="M54" s="5"/>
      <c r="N54" s="5"/>
      <c r="O54" s="5">
        <f t="shared" si="3"/>
        <v>12533930</v>
      </c>
      <c r="P54" s="5">
        <f t="shared" si="4"/>
        <v>13617084</v>
      </c>
      <c r="Q54" s="5">
        <f t="shared" si="5"/>
        <v>8815957</v>
      </c>
    </row>
    <row r="55" spans="1:17" s="3" customFormat="1" ht="15.75">
      <c r="A55" s="81" t="s">
        <v>112</v>
      </c>
      <c r="B55" s="93">
        <v>3</v>
      </c>
      <c r="C55" s="125">
        <f aca="true" t="shared" si="9" ref="C55:K55">SUMIF($B$6:$B$52,"3",C$6:C$52)</f>
        <v>374000</v>
      </c>
      <c r="D55" s="125">
        <f t="shared" si="9"/>
        <v>374000</v>
      </c>
      <c r="E55" s="125">
        <f t="shared" si="9"/>
        <v>324000</v>
      </c>
      <c r="F55" s="77">
        <f t="shared" si="9"/>
        <v>89000</v>
      </c>
      <c r="G55" s="77">
        <f t="shared" si="9"/>
        <v>89000</v>
      </c>
      <c r="H55" s="77">
        <f t="shared" si="9"/>
        <v>57475</v>
      </c>
      <c r="I55" s="77">
        <f t="shared" si="9"/>
        <v>0</v>
      </c>
      <c r="J55" s="77">
        <f t="shared" si="9"/>
        <v>0</v>
      </c>
      <c r="K55" s="77">
        <f t="shared" si="9"/>
        <v>0</v>
      </c>
      <c r="L55" s="5"/>
      <c r="M55" s="5"/>
      <c r="N55" s="5"/>
      <c r="O55" s="5">
        <f t="shared" si="3"/>
        <v>463000</v>
      </c>
      <c r="P55" s="5">
        <f t="shared" si="4"/>
        <v>463000</v>
      </c>
      <c r="Q55" s="5">
        <f t="shared" si="5"/>
        <v>381475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7086614173228347" right="0.4724409448818898" top="0.51" bottom="0.46" header="0.24" footer="0.31496062992125984"/>
  <pageSetup fitToHeight="1" fitToWidth="1" horizontalDpi="300" verticalDpi="300" orientation="landscape" paperSize="9" scale="54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4"/>
  <sheetViews>
    <sheetView zoomScalePageLayoutView="0" workbookViewId="0" topLeftCell="A29">
      <selection activeCell="N50" sqref="N50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12" width="12.140625" style="16" customWidth="1"/>
    <col min="13" max="16384" width="9.140625" style="16" customWidth="1"/>
  </cols>
  <sheetData>
    <row r="1" spans="1:12" ht="15.75">
      <c r="A1" s="258" t="s">
        <v>527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5.75">
      <c r="A2" s="258" t="s">
        <v>498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59" t="s">
        <v>9</v>
      </c>
      <c r="C5" s="259" t="s">
        <v>128</v>
      </c>
      <c r="D5" s="261" t="s">
        <v>14</v>
      </c>
      <c r="E5" s="262"/>
      <c r="F5" s="263"/>
      <c r="G5" s="261" t="s">
        <v>15</v>
      </c>
      <c r="H5" s="262"/>
      <c r="I5" s="263"/>
      <c r="J5" s="264" t="s">
        <v>16</v>
      </c>
      <c r="K5" s="264"/>
      <c r="L5" s="264"/>
    </row>
    <row r="6" spans="1:12" s="3" customFormat="1" ht="31.5">
      <c r="A6" s="1">
        <v>2</v>
      </c>
      <c r="B6" s="260"/>
      <c r="C6" s="260"/>
      <c r="D6" s="38" t="s">
        <v>4</v>
      </c>
      <c r="E6" s="38" t="s">
        <v>580</v>
      </c>
      <c r="F6" s="38" t="s">
        <v>581</v>
      </c>
      <c r="G6" s="38" t="s">
        <v>4</v>
      </c>
      <c r="H6" s="38" t="s">
        <v>580</v>
      </c>
      <c r="I6" s="38" t="s">
        <v>581</v>
      </c>
      <c r="J6" s="132" t="s">
        <v>4</v>
      </c>
      <c r="K6" s="38" t="s">
        <v>580</v>
      </c>
      <c r="L6" s="38" t="s">
        <v>581</v>
      </c>
    </row>
    <row r="7" spans="1:12" s="3" customFormat="1" ht="15.75">
      <c r="A7" s="1">
        <v>3</v>
      </c>
      <c r="B7" s="98" t="s">
        <v>98</v>
      </c>
      <c r="C7" s="93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3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187</v>
      </c>
      <c r="C9" s="93"/>
      <c r="D9" s="5">
        <f>SUM(D8)</f>
        <v>0</v>
      </c>
      <c r="E9" s="5"/>
      <c r="F9" s="5"/>
      <c r="G9" s="109"/>
      <c r="H9" s="109"/>
      <c r="I9" s="109"/>
      <c r="J9" s="109"/>
      <c r="K9" s="109"/>
      <c r="L9" s="109"/>
    </row>
    <row r="10" spans="1:12" s="3" customFormat="1" ht="15.75" hidden="1">
      <c r="A10" s="1">
        <v>4</v>
      </c>
      <c r="B10" s="113" t="s">
        <v>483</v>
      </c>
      <c r="C10" s="93">
        <v>2</v>
      </c>
      <c r="D10" s="5"/>
      <c r="E10" s="5"/>
      <c r="F10" s="5"/>
      <c r="G10" s="5"/>
      <c r="H10" s="5"/>
      <c r="I10" s="5"/>
      <c r="J10" s="5">
        <f aca="true" t="shared" si="0" ref="J10:L14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>
      <c r="A11" s="1">
        <v>4</v>
      </c>
      <c r="B11" s="113" t="s">
        <v>528</v>
      </c>
      <c r="C11" s="93">
        <v>2</v>
      </c>
      <c r="D11" s="5">
        <v>0</v>
      </c>
      <c r="E11" s="5">
        <v>2598426</v>
      </c>
      <c r="F11" s="5">
        <v>2598426</v>
      </c>
      <c r="G11" s="5">
        <v>0</v>
      </c>
      <c r="H11" s="5">
        <v>701575</v>
      </c>
      <c r="I11" s="5">
        <v>701575</v>
      </c>
      <c r="J11" s="5">
        <f t="shared" si="0"/>
        <v>0</v>
      </c>
      <c r="K11" s="5">
        <f t="shared" si="0"/>
        <v>3300001</v>
      </c>
      <c r="L11" s="5">
        <f t="shared" si="0"/>
        <v>3300001</v>
      </c>
    </row>
    <row r="12" spans="1:12" s="3" customFormat="1" ht="31.5">
      <c r="A12" s="1">
        <v>5</v>
      </c>
      <c r="B12" s="113" t="s">
        <v>529</v>
      </c>
      <c r="C12" s="93">
        <v>2</v>
      </c>
      <c r="D12" s="5">
        <v>0</v>
      </c>
      <c r="E12" s="5">
        <v>1694644</v>
      </c>
      <c r="F12" s="5">
        <v>1694644</v>
      </c>
      <c r="G12" s="5">
        <v>0</v>
      </c>
      <c r="H12" s="5">
        <v>457554</v>
      </c>
      <c r="I12" s="5">
        <v>457554</v>
      </c>
      <c r="J12" s="5">
        <f t="shared" si="0"/>
        <v>0</v>
      </c>
      <c r="K12" s="5">
        <f t="shared" si="0"/>
        <v>2152198</v>
      </c>
      <c r="L12" s="5">
        <f t="shared" si="0"/>
        <v>2152198</v>
      </c>
    </row>
    <row r="13" spans="1:12" s="3" customFormat="1" ht="31.5">
      <c r="A13" s="1">
        <v>6</v>
      </c>
      <c r="B13" s="113" t="s">
        <v>578</v>
      </c>
      <c r="C13" s="93">
        <v>2</v>
      </c>
      <c r="D13" s="5">
        <v>0</v>
      </c>
      <c r="E13" s="5">
        <v>894681</v>
      </c>
      <c r="F13" s="5">
        <v>841550</v>
      </c>
      <c r="G13" s="5">
        <v>0</v>
      </c>
      <c r="H13" s="5">
        <v>241564</v>
      </c>
      <c r="I13" s="5">
        <v>227219</v>
      </c>
      <c r="J13" s="5">
        <f t="shared" si="0"/>
        <v>0</v>
      </c>
      <c r="K13" s="5">
        <f t="shared" si="0"/>
        <v>1136245</v>
      </c>
      <c r="L13" s="5">
        <f t="shared" si="0"/>
        <v>1068769</v>
      </c>
    </row>
    <row r="14" spans="1:12" s="3" customFormat="1" ht="15.75" hidden="1">
      <c r="A14" s="1"/>
      <c r="B14" s="113"/>
      <c r="C14" s="93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7</v>
      </c>
      <c r="B15" s="7" t="s">
        <v>186</v>
      </c>
      <c r="C15" s="93"/>
      <c r="D15" s="5">
        <f>SUM(D10:D14)</f>
        <v>0</v>
      </c>
      <c r="E15" s="5">
        <f>SUM(E10:E14)</f>
        <v>5187751</v>
      </c>
      <c r="F15" s="5">
        <f>SUM(F10:F14)</f>
        <v>5134620</v>
      </c>
      <c r="G15" s="109"/>
      <c r="H15" s="109"/>
      <c r="I15" s="109"/>
      <c r="J15" s="109"/>
      <c r="K15" s="109"/>
      <c r="L15" s="109"/>
    </row>
    <row r="16" spans="1:12" s="3" customFormat="1" ht="15.75" hidden="1">
      <c r="A16" s="1"/>
      <c r="B16" s="7"/>
      <c r="C16" s="93"/>
      <c r="D16" s="5"/>
      <c r="E16" s="5"/>
      <c r="F16" s="5"/>
      <c r="G16" s="5"/>
      <c r="H16" s="5"/>
      <c r="I16" s="5"/>
      <c r="J16" s="5">
        <f>D16+G16</f>
        <v>0</v>
      </c>
      <c r="K16" s="5">
        <f>E16+H16</f>
        <v>0</v>
      </c>
      <c r="L16" s="5">
        <f>F16+I16</f>
        <v>0</v>
      </c>
    </row>
    <row r="17" spans="1:12" s="3" customFormat="1" ht="31.5" hidden="1">
      <c r="A17" s="1" t="s">
        <v>496</v>
      </c>
      <c r="B17" s="7" t="s">
        <v>185</v>
      </c>
      <c r="C17" s="93"/>
      <c r="D17" s="5">
        <f>SUM(D16)</f>
        <v>0</v>
      </c>
      <c r="E17" s="5"/>
      <c r="F17" s="5"/>
      <c r="G17" s="109"/>
      <c r="H17" s="109"/>
      <c r="I17" s="109"/>
      <c r="J17" s="109"/>
      <c r="K17" s="109"/>
      <c r="L17" s="109"/>
    </row>
    <row r="18" spans="1:12" s="3" customFormat="1" ht="31.5">
      <c r="A18" s="1">
        <v>8</v>
      </c>
      <c r="B18" s="113" t="s">
        <v>552</v>
      </c>
      <c r="C18" s="93">
        <v>2</v>
      </c>
      <c r="D18" s="5">
        <v>0</v>
      </c>
      <c r="E18" s="5">
        <v>3600000</v>
      </c>
      <c r="F18" s="5">
        <v>3600000</v>
      </c>
      <c r="G18" s="5">
        <v>0</v>
      </c>
      <c r="H18" s="5">
        <v>972000</v>
      </c>
      <c r="I18" s="5">
        <v>972000</v>
      </c>
      <c r="J18" s="5">
        <f aca="true" t="shared" si="1" ref="J18:L22">D18+G18</f>
        <v>0</v>
      </c>
      <c r="K18" s="5">
        <f t="shared" si="1"/>
        <v>4572000</v>
      </c>
      <c r="L18" s="5">
        <f t="shared" si="1"/>
        <v>4572000</v>
      </c>
    </row>
    <row r="19" spans="1:12" s="3" customFormat="1" ht="15.75" hidden="1">
      <c r="A19" s="1"/>
      <c r="B19" s="113"/>
      <c r="C19" s="93">
        <v>2</v>
      </c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</row>
    <row r="20" spans="1:12" s="3" customFormat="1" ht="15.75" hidden="1">
      <c r="A20" s="1"/>
      <c r="B20" s="113"/>
      <c r="C20" s="93">
        <v>2</v>
      </c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</row>
    <row r="21" spans="1:12" s="3" customFormat="1" ht="15.75" hidden="1">
      <c r="A21" s="1"/>
      <c r="B21" s="7"/>
      <c r="C21" s="93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15.75" hidden="1">
      <c r="A22" s="1"/>
      <c r="B22" s="113"/>
      <c r="C22" s="93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47.25">
      <c r="A23" s="1">
        <v>9</v>
      </c>
      <c r="B23" s="7" t="s">
        <v>188</v>
      </c>
      <c r="C23" s="93"/>
      <c r="D23" s="5">
        <f>SUM(D18:D21)</f>
        <v>0</v>
      </c>
      <c r="E23" s="5">
        <f>SUM(E18:E21)</f>
        <v>3600000</v>
      </c>
      <c r="F23" s="5">
        <f>SUM(F18:F21)</f>
        <v>3600000</v>
      </c>
      <c r="G23" s="109"/>
      <c r="H23" s="109"/>
      <c r="I23" s="109"/>
      <c r="J23" s="109"/>
      <c r="K23" s="109"/>
      <c r="L23" s="109"/>
    </row>
    <row r="24" spans="1:12" s="3" customFormat="1" ht="15.75" hidden="1">
      <c r="A24" s="1"/>
      <c r="B24" s="7" t="s">
        <v>189</v>
      </c>
      <c r="C24" s="93"/>
      <c r="D24" s="5"/>
      <c r="E24" s="5"/>
      <c r="F24" s="5"/>
      <c r="G24" s="109"/>
      <c r="H24" s="109"/>
      <c r="I24" s="109"/>
      <c r="J24" s="109"/>
      <c r="K24" s="109"/>
      <c r="L24" s="109"/>
    </row>
    <row r="25" spans="1:12" s="3" customFormat="1" ht="31.5" hidden="1">
      <c r="A25" s="1"/>
      <c r="B25" s="7" t="s">
        <v>190</v>
      </c>
      <c r="C25" s="93"/>
      <c r="D25" s="5"/>
      <c r="E25" s="5"/>
      <c r="F25" s="5"/>
      <c r="G25" s="109"/>
      <c r="H25" s="109"/>
      <c r="I25" s="109"/>
      <c r="J25" s="109"/>
      <c r="K25" s="109"/>
      <c r="L25" s="109"/>
    </row>
    <row r="26" spans="1:12" s="3" customFormat="1" ht="47.25">
      <c r="A26" s="1">
        <v>10</v>
      </c>
      <c r="B26" s="7" t="s">
        <v>209</v>
      </c>
      <c r="C26" s="93"/>
      <c r="D26" s="109"/>
      <c r="E26" s="109"/>
      <c r="F26" s="109"/>
      <c r="G26" s="5">
        <f>SUM(G7:G25)</f>
        <v>0</v>
      </c>
      <c r="H26" s="5">
        <f>SUM(H7:H25)</f>
        <v>2372693</v>
      </c>
      <c r="I26" s="5">
        <f>SUM(I7:I25)</f>
        <v>2358348</v>
      </c>
      <c r="J26" s="109"/>
      <c r="K26" s="109"/>
      <c r="L26" s="109"/>
    </row>
    <row r="27" spans="1:12" s="3" customFormat="1" ht="15.75">
      <c r="A27" s="1">
        <v>11</v>
      </c>
      <c r="B27" s="9" t="s">
        <v>98</v>
      </c>
      <c r="C27" s="93"/>
      <c r="D27" s="14">
        <f aca="true" t="shared" si="2" ref="D27:I27">SUM(D28:D30)</f>
        <v>0</v>
      </c>
      <c r="E27" s="14">
        <f t="shared" si="2"/>
        <v>8787751</v>
      </c>
      <c r="F27" s="14">
        <f t="shared" si="2"/>
        <v>8734620</v>
      </c>
      <c r="G27" s="14">
        <f t="shared" si="2"/>
        <v>0</v>
      </c>
      <c r="H27" s="14">
        <f t="shared" si="2"/>
        <v>2372693</v>
      </c>
      <c r="I27" s="14">
        <f t="shared" si="2"/>
        <v>2358348</v>
      </c>
      <c r="J27" s="14">
        <f aca="true" t="shared" si="3" ref="J27:L30">D27+G27</f>
        <v>0</v>
      </c>
      <c r="K27" s="14">
        <f t="shared" si="3"/>
        <v>11160444</v>
      </c>
      <c r="L27" s="14">
        <f t="shared" si="3"/>
        <v>11092968</v>
      </c>
    </row>
    <row r="28" spans="1:12" s="3" customFormat="1" ht="31.5">
      <c r="A28" s="1">
        <v>12</v>
      </c>
      <c r="B28" s="81" t="s">
        <v>375</v>
      </c>
      <c r="C28" s="93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13</v>
      </c>
      <c r="B29" s="81" t="s">
        <v>220</v>
      </c>
      <c r="C29" s="93">
        <v>2</v>
      </c>
      <c r="D29" s="5">
        <f aca="true" t="shared" si="5" ref="D29:I29">SUMIF($C$7:$C$27,"2",D$7:D$27)</f>
        <v>0</v>
      </c>
      <c r="E29" s="5">
        <f t="shared" si="5"/>
        <v>8787751</v>
      </c>
      <c r="F29" s="5">
        <f t="shared" si="5"/>
        <v>8734620</v>
      </c>
      <c r="G29" s="5">
        <f t="shared" si="5"/>
        <v>0</v>
      </c>
      <c r="H29" s="5">
        <f t="shared" si="5"/>
        <v>2372693</v>
      </c>
      <c r="I29" s="5">
        <f t="shared" si="5"/>
        <v>2358348</v>
      </c>
      <c r="J29" s="5">
        <f t="shared" si="3"/>
        <v>0</v>
      </c>
      <c r="K29" s="5">
        <f t="shared" si="3"/>
        <v>11160444</v>
      </c>
      <c r="L29" s="5">
        <f t="shared" si="3"/>
        <v>11092968</v>
      </c>
    </row>
    <row r="30" spans="1:12" s="3" customFormat="1" ht="15.75">
      <c r="A30" s="1">
        <v>14</v>
      </c>
      <c r="B30" s="81" t="s">
        <v>112</v>
      </c>
      <c r="C30" s="93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15</v>
      </c>
      <c r="B31" s="98" t="s">
        <v>45</v>
      </c>
      <c r="C31" s="93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16</v>
      </c>
      <c r="B32" s="113" t="s">
        <v>463</v>
      </c>
      <c r="C32" s="93">
        <v>2</v>
      </c>
      <c r="D32" s="5">
        <v>196523</v>
      </c>
      <c r="E32" s="5">
        <v>202523</v>
      </c>
      <c r="F32" s="5">
        <v>202357</v>
      </c>
      <c r="G32" s="5">
        <v>53061</v>
      </c>
      <c r="H32" s="5">
        <v>54681</v>
      </c>
      <c r="I32" s="5">
        <v>54636</v>
      </c>
      <c r="J32" s="5">
        <f aca="true" t="shared" si="7" ref="J32:L39">D32+G32</f>
        <v>249584</v>
      </c>
      <c r="K32" s="5">
        <f t="shared" si="7"/>
        <v>257204</v>
      </c>
      <c r="L32" s="5">
        <f t="shared" si="7"/>
        <v>256993</v>
      </c>
    </row>
    <row r="33" spans="1:12" s="3" customFormat="1" ht="31.5">
      <c r="A33" s="1">
        <v>17</v>
      </c>
      <c r="B33" s="7" t="s">
        <v>525</v>
      </c>
      <c r="C33" s="93">
        <v>2</v>
      </c>
      <c r="D33" s="5">
        <v>901350</v>
      </c>
      <c r="E33" s="5">
        <v>901350</v>
      </c>
      <c r="F33" s="5">
        <v>901350</v>
      </c>
      <c r="G33" s="5">
        <v>162905</v>
      </c>
      <c r="H33" s="5">
        <v>162905</v>
      </c>
      <c r="I33" s="5">
        <v>162905</v>
      </c>
      <c r="J33" s="5">
        <f t="shared" si="7"/>
        <v>1064255</v>
      </c>
      <c r="K33" s="5">
        <f t="shared" si="7"/>
        <v>1064255</v>
      </c>
      <c r="L33" s="5">
        <f t="shared" si="7"/>
        <v>1064255</v>
      </c>
    </row>
    <row r="34" spans="1:12" s="3" customFormat="1" ht="15.75">
      <c r="A34" s="1">
        <v>18</v>
      </c>
      <c r="B34" s="7" t="s">
        <v>526</v>
      </c>
      <c r="C34" s="93">
        <v>2</v>
      </c>
      <c r="D34" s="5">
        <v>582500</v>
      </c>
      <c r="E34" s="5">
        <v>0</v>
      </c>
      <c r="F34" s="5">
        <v>0</v>
      </c>
      <c r="G34" s="5">
        <v>149175</v>
      </c>
      <c r="H34" s="5">
        <v>0</v>
      </c>
      <c r="I34" s="5">
        <v>0</v>
      </c>
      <c r="J34" s="5">
        <f t="shared" si="7"/>
        <v>731675</v>
      </c>
      <c r="K34" s="5">
        <f t="shared" si="7"/>
        <v>0</v>
      </c>
      <c r="L34" s="5">
        <f t="shared" si="7"/>
        <v>0</v>
      </c>
    </row>
    <row r="35" spans="1:12" s="3" customFormat="1" ht="15.75">
      <c r="A35" s="1">
        <v>19</v>
      </c>
      <c r="B35" s="113" t="s">
        <v>528</v>
      </c>
      <c r="C35" s="93">
        <v>2</v>
      </c>
      <c r="D35" s="5">
        <v>2500000</v>
      </c>
      <c r="E35" s="5">
        <v>0</v>
      </c>
      <c r="F35" s="5">
        <v>0</v>
      </c>
      <c r="G35" s="5">
        <v>675000</v>
      </c>
      <c r="H35" s="5">
        <v>0</v>
      </c>
      <c r="I35" s="5">
        <v>0</v>
      </c>
      <c r="J35" s="5">
        <f t="shared" si="7"/>
        <v>3175000</v>
      </c>
      <c r="K35" s="5">
        <f t="shared" si="7"/>
        <v>0</v>
      </c>
      <c r="L35" s="5">
        <f t="shared" si="7"/>
        <v>0</v>
      </c>
    </row>
    <row r="36" spans="1:12" s="3" customFormat="1" ht="31.5">
      <c r="A36" s="1">
        <v>20</v>
      </c>
      <c r="B36" s="113" t="s">
        <v>529</v>
      </c>
      <c r="C36" s="93">
        <v>2</v>
      </c>
      <c r="D36" s="5">
        <v>2508500</v>
      </c>
      <c r="E36" s="5">
        <v>0</v>
      </c>
      <c r="F36" s="5">
        <v>0</v>
      </c>
      <c r="G36" s="5">
        <v>677295</v>
      </c>
      <c r="H36" s="5">
        <v>0</v>
      </c>
      <c r="I36" s="5">
        <v>0</v>
      </c>
      <c r="J36" s="5">
        <f t="shared" si="7"/>
        <v>3185795</v>
      </c>
      <c r="K36" s="5">
        <f t="shared" si="7"/>
        <v>0</v>
      </c>
      <c r="L36" s="5">
        <f t="shared" si="7"/>
        <v>0</v>
      </c>
    </row>
    <row r="37" spans="1:12" s="3" customFormat="1" ht="15.75" hidden="1">
      <c r="A37" s="1"/>
      <c r="B37" s="113"/>
      <c r="C37" s="93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</row>
    <row r="38" spans="1:12" s="3" customFormat="1" ht="15.75" hidden="1">
      <c r="A38" s="1"/>
      <c r="B38" s="7"/>
      <c r="C38" s="93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7"/>
        <v>0</v>
      </c>
      <c r="L38" s="5">
        <f t="shared" si="7"/>
        <v>0</v>
      </c>
    </row>
    <row r="39" spans="1:12" s="3" customFormat="1" ht="15.75" hidden="1">
      <c r="A39" s="1"/>
      <c r="B39" s="7"/>
      <c r="C39" s="93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7"/>
        <v>0</v>
      </c>
      <c r="L39" s="5">
        <f t="shared" si="7"/>
        <v>0</v>
      </c>
    </row>
    <row r="40" spans="1:12" s="3" customFormat="1" ht="15.75">
      <c r="A40" s="1">
        <v>21</v>
      </c>
      <c r="B40" s="7" t="s">
        <v>191</v>
      </c>
      <c r="C40" s="93"/>
      <c r="D40" s="5">
        <f>SUM(D32:D39)</f>
        <v>6688873</v>
      </c>
      <c r="E40" s="5">
        <f>SUM(E32:E39)</f>
        <v>1103873</v>
      </c>
      <c r="F40" s="5">
        <f>SUM(F32:F39)</f>
        <v>1103707</v>
      </c>
      <c r="G40" s="109"/>
      <c r="H40" s="109"/>
      <c r="I40" s="109"/>
      <c r="J40" s="109"/>
      <c r="K40" s="109"/>
      <c r="L40" s="109"/>
    </row>
    <row r="41" spans="1:12" s="3" customFormat="1" ht="31.5" hidden="1">
      <c r="A41" s="1"/>
      <c r="B41" s="7" t="s">
        <v>192</v>
      </c>
      <c r="C41" s="93"/>
      <c r="D41" s="5"/>
      <c r="E41" s="5"/>
      <c r="F41" s="5"/>
      <c r="G41" s="109"/>
      <c r="H41" s="109"/>
      <c r="I41" s="109"/>
      <c r="J41" s="109"/>
      <c r="K41" s="109"/>
      <c r="L41" s="109"/>
    </row>
    <row r="42" spans="1:12" s="3" customFormat="1" ht="15.75" hidden="1">
      <c r="A42" s="1"/>
      <c r="B42" s="7"/>
      <c r="C42" s="93"/>
      <c r="D42" s="5"/>
      <c r="E42" s="5"/>
      <c r="F42" s="5"/>
      <c r="G42" s="5"/>
      <c r="H42" s="5"/>
      <c r="I42" s="5"/>
      <c r="J42" s="5">
        <f aca="true" t="shared" si="8" ref="J42:L43">D42+G42</f>
        <v>0</v>
      </c>
      <c r="K42" s="5">
        <f t="shared" si="8"/>
        <v>0</v>
      </c>
      <c r="L42" s="5">
        <f t="shared" si="8"/>
        <v>0</v>
      </c>
    </row>
    <row r="43" spans="1:12" s="3" customFormat="1" ht="15.75" hidden="1">
      <c r="A43" s="1"/>
      <c r="B43" s="7"/>
      <c r="C43" s="93"/>
      <c r="D43" s="5"/>
      <c r="E43" s="5"/>
      <c r="F43" s="5"/>
      <c r="G43" s="5"/>
      <c r="H43" s="5"/>
      <c r="I43" s="5"/>
      <c r="J43" s="5">
        <f t="shared" si="8"/>
        <v>0</v>
      </c>
      <c r="K43" s="5">
        <f t="shared" si="8"/>
        <v>0</v>
      </c>
      <c r="L43" s="5">
        <f t="shared" si="8"/>
        <v>0</v>
      </c>
    </row>
    <row r="44" spans="1:12" s="3" customFormat="1" ht="31.5" hidden="1">
      <c r="A44" s="1"/>
      <c r="B44" s="7" t="s">
        <v>193</v>
      </c>
      <c r="C44" s="93"/>
      <c r="D44" s="5">
        <f>SUM(D42:D43)</f>
        <v>0</v>
      </c>
      <c r="E44" s="5">
        <f>SUM(E42:E43)</f>
        <v>0</v>
      </c>
      <c r="F44" s="5">
        <f>SUM(F42:F43)</f>
        <v>0</v>
      </c>
      <c r="G44" s="109"/>
      <c r="H44" s="109"/>
      <c r="I44" s="109"/>
      <c r="J44" s="109"/>
      <c r="K44" s="109"/>
      <c r="L44" s="109"/>
    </row>
    <row r="45" spans="1:12" s="3" customFormat="1" ht="47.25">
      <c r="A45" s="1">
        <v>22</v>
      </c>
      <c r="B45" s="7" t="s">
        <v>194</v>
      </c>
      <c r="C45" s="93"/>
      <c r="D45" s="109"/>
      <c r="E45" s="109"/>
      <c r="F45" s="109"/>
      <c r="G45" s="5">
        <f>SUM(G31:G44)</f>
        <v>1717436</v>
      </c>
      <c r="H45" s="5">
        <f>SUM(H31:H44)</f>
        <v>217586</v>
      </c>
      <c r="I45" s="5">
        <f>SUM(I31:I44)</f>
        <v>217541</v>
      </c>
      <c r="J45" s="109"/>
      <c r="K45" s="109"/>
      <c r="L45" s="109"/>
    </row>
    <row r="46" spans="1:12" s="3" customFormat="1" ht="15.75">
      <c r="A46" s="1">
        <v>23</v>
      </c>
      <c r="B46" s="9" t="s">
        <v>45</v>
      </c>
      <c r="C46" s="93"/>
      <c r="D46" s="14">
        <f aca="true" t="shared" si="9" ref="D46:I46">SUM(D47:D49)</f>
        <v>6688873</v>
      </c>
      <c r="E46" s="14">
        <f t="shared" si="9"/>
        <v>1103873</v>
      </c>
      <c r="F46" s="14">
        <f t="shared" si="9"/>
        <v>1103707</v>
      </c>
      <c r="G46" s="14">
        <f t="shared" si="9"/>
        <v>1717436</v>
      </c>
      <c r="H46" s="14">
        <f t="shared" si="9"/>
        <v>217586</v>
      </c>
      <c r="I46" s="14">
        <f t="shared" si="9"/>
        <v>217541</v>
      </c>
      <c r="J46" s="14">
        <f aca="true" t="shared" si="10" ref="J46:L49">D46+G46</f>
        <v>8406309</v>
      </c>
      <c r="K46" s="14">
        <f t="shared" si="10"/>
        <v>1321459</v>
      </c>
      <c r="L46" s="14">
        <f t="shared" si="10"/>
        <v>1321248</v>
      </c>
    </row>
    <row r="47" spans="1:12" s="3" customFormat="1" ht="31.5">
      <c r="A47" s="1">
        <v>24</v>
      </c>
      <c r="B47" s="81" t="s">
        <v>375</v>
      </c>
      <c r="C47" s="93">
        <v>1</v>
      </c>
      <c r="D47" s="5">
        <f aca="true" t="shared" si="11" ref="D47:I47">SUMIF($C$31:$C$46,"1",D$31:D$46)</f>
        <v>0</v>
      </c>
      <c r="E47" s="5">
        <f t="shared" si="11"/>
        <v>0</v>
      </c>
      <c r="F47" s="5">
        <f t="shared" si="11"/>
        <v>0</v>
      </c>
      <c r="G47" s="5">
        <f t="shared" si="11"/>
        <v>0</v>
      </c>
      <c r="H47" s="5">
        <f t="shared" si="11"/>
        <v>0</v>
      </c>
      <c r="I47" s="5">
        <f t="shared" si="11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</row>
    <row r="48" spans="1:12" s="3" customFormat="1" ht="15.75">
      <c r="A48" s="1">
        <v>25</v>
      </c>
      <c r="B48" s="81" t="s">
        <v>220</v>
      </c>
      <c r="C48" s="93">
        <v>2</v>
      </c>
      <c r="D48" s="5">
        <f aca="true" t="shared" si="12" ref="D48:I48">SUMIF($C$31:$C$46,"2",D$31:D$46)</f>
        <v>6688873</v>
      </c>
      <c r="E48" s="5">
        <f t="shared" si="12"/>
        <v>1103873</v>
      </c>
      <c r="F48" s="5">
        <f t="shared" si="12"/>
        <v>1103707</v>
      </c>
      <c r="G48" s="5">
        <f t="shared" si="12"/>
        <v>1717436</v>
      </c>
      <c r="H48" s="5">
        <f t="shared" si="12"/>
        <v>217586</v>
      </c>
      <c r="I48" s="5">
        <f t="shared" si="12"/>
        <v>217541</v>
      </c>
      <c r="J48" s="5">
        <f t="shared" si="10"/>
        <v>8406309</v>
      </c>
      <c r="K48" s="5">
        <f t="shared" si="10"/>
        <v>1321459</v>
      </c>
      <c r="L48" s="5">
        <f t="shared" si="10"/>
        <v>1321248</v>
      </c>
    </row>
    <row r="49" spans="1:12" s="3" customFormat="1" ht="15.75">
      <c r="A49" s="1">
        <v>26</v>
      </c>
      <c r="B49" s="81" t="s">
        <v>112</v>
      </c>
      <c r="C49" s="93">
        <v>3</v>
      </c>
      <c r="D49" s="5">
        <f aca="true" t="shared" si="13" ref="D49:I49">SUMIF($C$31:$C$46,"3",D$31:D$46)</f>
        <v>0</v>
      </c>
      <c r="E49" s="5">
        <f t="shared" si="13"/>
        <v>0</v>
      </c>
      <c r="F49" s="5">
        <f t="shared" si="13"/>
        <v>0</v>
      </c>
      <c r="G49" s="5">
        <f t="shared" si="13"/>
        <v>0</v>
      </c>
      <c r="H49" s="5">
        <f t="shared" si="13"/>
        <v>0</v>
      </c>
      <c r="I49" s="5">
        <f t="shared" si="13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</row>
    <row r="50" spans="1:12" s="3" customFormat="1" ht="31.5">
      <c r="A50" s="1">
        <v>27</v>
      </c>
      <c r="B50" s="98" t="s">
        <v>195</v>
      </c>
      <c r="C50" s="93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" customFormat="1" ht="47.25" hidden="1">
      <c r="A51" s="1">
        <v>21</v>
      </c>
      <c r="B51" s="61" t="s">
        <v>198</v>
      </c>
      <c r="C51" s="93"/>
      <c r="D51" s="5"/>
      <c r="E51" s="5"/>
      <c r="F51" s="5"/>
      <c r="G51" s="109"/>
      <c r="H51" s="109"/>
      <c r="I51" s="109"/>
      <c r="J51" s="5">
        <f aca="true" t="shared" si="14" ref="J51:J73">D51+G51</f>
        <v>0</v>
      </c>
      <c r="K51" s="5">
        <f aca="true" t="shared" si="15" ref="K51:K73">E51+H51</f>
        <v>0</v>
      </c>
      <c r="L51" s="5">
        <f aca="true" t="shared" si="16" ref="L51:L73">F51+I51</f>
        <v>0</v>
      </c>
    </row>
    <row r="52" spans="1:12" s="3" customFormat="1" ht="15.75" hidden="1">
      <c r="A52" s="1">
        <v>22</v>
      </c>
      <c r="B52" s="61"/>
      <c r="C52" s="93"/>
      <c r="D52" s="5"/>
      <c r="E52" s="5"/>
      <c r="F52" s="5"/>
      <c r="G52" s="109"/>
      <c r="H52" s="109"/>
      <c r="I52" s="109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47.25" hidden="1">
      <c r="A53" s="1">
        <v>23</v>
      </c>
      <c r="B53" s="61" t="s">
        <v>197</v>
      </c>
      <c r="C53" s="93"/>
      <c r="D53" s="5"/>
      <c r="E53" s="5"/>
      <c r="F53" s="5"/>
      <c r="G53" s="109"/>
      <c r="H53" s="109"/>
      <c r="I53" s="109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15.75" hidden="1">
      <c r="A54" s="1">
        <v>24</v>
      </c>
      <c r="B54" s="61"/>
      <c r="C54" s="93"/>
      <c r="D54" s="5"/>
      <c r="E54" s="5"/>
      <c r="F54" s="5"/>
      <c r="G54" s="109"/>
      <c r="H54" s="109"/>
      <c r="I54" s="109"/>
      <c r="J54" s="5">
        <f t="shared" si="14"/>
        <v>0</v>
      </c>
      <c r="K54" s="5">
        <f t="shared" si="15"/>
        <v>0</v>
      </c>
      <c r="L54" s="5">
        <f t="shared" si="16"/>
        <v>0</v>
      </c>
    </row>
    <row r="55" spans="1:12" s="3" customFormat="1" ht="47.25" hidden="1">
      <c r="A55" s="1">
        <v>25</v>
      </c>
      <c r="B55" s="61" t="s">
        <v>196</v>
      </c>
      <c r="C55" s="93"/>
      <c r="D55" s="5"/>
      <c r="E55" s="5"/>
      <c r="F55" s="5"/>
      <c r="G55" s="109"/>
      <c r="H55" s="109"/>
      <c r="I55" s="109"/>
      <c r="J55" s="5">
        <f t="shared" si="14"/>
        <v>0</v>
      </c>
      <c r="K55" s="5">
        <f t="shared" si="15"/>
        <v>0</v>
      </c>
      <c r="L55" s="5">
        <f t="shared" si="16"/>
        <v>0</v>
      </c>
    </row>
    <row r="56" spans="1:12" s="3" customFormat="1" ht="31.5">
      <c r="A56" s="1">
        <v>28</v>
      </c>
      <c r="B56" s="113" t="s">
        <v>504</v>
      </c>
      <c r="C56" s="93">
        <v>2</v>
      </c>
      <c r="D56" s="5">
        <v>399277</v>
      </c>
      <c r="E56" s="5">
        <v>0</v>
      </c>
      <c r="F56" s="5">
        <v>0</v>
      </c>
      <c r="G56" s="109"/>
      <c r="H56" s="109"/>
      <c r="I56" s="109"/>
      <c r="J56" s="5">
        <f t="shared" si="14"/>
        <v>399277</v>
      </c>
      <c r="K56" s="5">
        <f t="shared" si="15"/>
        <v>0</v>
      </c>
      <c r="L56" s="5">
        <f t="shared" si="16"/>
        <v>0</v>
      </c>
    </row>
    <row r="57" spans="1:12" s="3" customFormat="1" ht="31.5">
      <c r="A57" s="1">
        <v>29</v>
      </c>
      <c r="B57" s="81" t="s">
        <v>534</v>
      </c>
      <c r="C57" s="93">
        <v>2</v>
      </c>
      <c r="D57" s="5">
        <v>10025</v>
      </c>
      <c r="E57" s="5">
        <v>10025</v>
      </c>
      <c r="F57" s="5">
        <v>9657</v>
      </c>
      <c r="G57" s="109"/>
      <c r="H57" s="109"/>
      <c r="I57" s="109"/>
      <c r="J57" s="5">
        <f t="shared" si="14"/>
        <v>10025</v>
      </c>
      <c r="K57" s="5">
        <f t="shared" si="15"/>
        <v>10025</v>
      </c>
      <c r="L57" s="5">
        <f t="shared" si="16"/>
        <v>9657</v>
      </c>
    </row>
    <row r="58" spans="1:12" s="3" customFormat="1" ht="47.25" hidden="1">
      <c r="A58" s="1">
        <v>22</v>
      </c>
      <c r="B58" s="81" t="s">
        <v>506</v>
      </c>
      <c r="C58" s="93">
        <v>2</v>
      </c>
      <c r="D58" s="5"/>
      <c r="E58" s="5"/>
      <c r="F58" s="5"/>
      <c r="G58" s="109"/>
      <c r="H58" s="109"/>
      <c r="I58" s="109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63">
      <c r="A59" s="1">
        <v>30</v>
      </c>
      <c r="B59" s="61" t="s">
        <v>363</v>
      </c>
      <c r="C59" s="93"/>
      <c r="D59" s="5">
        <f>SUM(D56:D58)</f>
        <v>409302</v>
      </c>
      <c r="E59" s="5">
        <f>SUM(E56:E58)</f>
        <v>10025</v>
      </c>
      <c r="F59" s="5">
        <f>SUM(F56:F58)</f>
        <v>9657</v>
      </c>
      <c r="G59" s="109"/>
      <c r="H59" s="109"/>
      <c r="I59" s="109"/>
      <c r="J59" s="5">
        <f t="shared" si="14"/>
        <v>409302</v>
      </c>
      <c r="K59" s="5">
        <f t="shared" si="15"/>
        <v>10025</v>
      </c>
      <c r="L59" s="5">
        <f t="shared" si="16"/>
        <v>9657</v>
      </c>
    </row>
    <row r="60" spans="1:12" s="3" customFormat="1" ht="47.25" hidden="1">
      <c r="A60" s="1"/>
      <c r="B60" s="61" t="s">
        <v>199</v>
      </c>
      <c r="C60" s="93"/>
      <c r="D60" s="5"/>
      <c r="E60" s="5"/>
      <c r="F60" s="5"/>
      <c r="G60" s="109"/>
      <c r="H60" s="109"/>
      <c r="I60" s="109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61"/>
      <c r="C61" s="93"/>
      <c r="D61" s="5"/>
      <c r="E61" s="5"/>
      <c r="F61" s="5"/>
      <c r="G61" s="109"/>
      <c r="H61" s="109"/>
      <c r="I61" s="109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47.25" hidden="1">
      <c r="A62" s="1"/>
      <c r="B62" s="61" t="s">
        <v>200</v>
      </c>
      <c r="C62" s="93"/>
      <c r="D62" s="5"/>
      <c r="E62" s="5"/>
      <c r="F62" s="5"/>
      <c r="G62" s="109"/>
      <c r="H62" s="109"/>
      <c r="I62" s="109"/>
      <c r="J62" s="5">
        <f t="shared" si="14"/>
        <v>0</v>
      </c>
      <c r="K62" s="5">
        <f t="shared" si="15"/>
        <v>0</v>
      </c>
      <c r="L62" s="5">
        <f t="shared" si="16"/>
        <v>0</v>
      </c>
    </row>
    <row r="63" spans="1:12" s="3" customFormat="1" ht="15.75" hidden="1">
      <c r="A63" s="1"/>
      <c r="B63" s="61"/>
      <c r="C63" s="93"/>
      <c r="D63" s="5"/>
      <c r="E63" s="5"/>
      <c r="F63" s="5"/>
      <c r="G63" s="109"/>
      <c r="H63" s="109"/>
      <c r="I63" s="109"/>
      <c r="J63" s="5">
        <f t="shared" si="14"/>
        <v>0</v>
      </c>
      <c r="K63" s="5">
        <f t="shared" si="15"/>
        <v>0</v>
      </c>
      <c r="L63" s="5">
        <f t="shared" si="16"/>
        <v>0</v>
      </c>
    </row>
    <row r="64" spans="1:12" s="3" customFormat="1" ht="15.75" hidden="1">
      <c r="A64" s="1"/>
      <c r="B64" s="61" t="s">
        <v>201</v>
      </c>
      <c r="C64" s="93"/>
      <c r="D64" s="5"/>
      <c r="E64" s="5"/>
      <c r="F64" s="5"/>
      <c r="G64" s="109"/>
      <c r="H64" s="109"/>
      <c r="I64" s="109"/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15.75" hidden="1">
      <c r="A65" s="1"/>
      <c r="B65" s="61"/>
      <c r="C65" s="93"/>
      <c r="D65" s="5"/>
      <c r="E65" s="5"/>
      <c r="F65" s="5"/>
      <c r="G65" s="109"/>
      <c r="H65" s="109"/>
      <c r="I65" s="109"/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>
      <c r="A66" s="1">
        <v>31</v>
      </c>
      <c r="B66" s="131" t="s">
        <v>566</v>
      </c>
      <c r="C66" s="93">
        <v>2</v>
      </c>
      <c r="D66" s="5">
        <v>0</v>
      </c>
      <c r="E66" s="5">
        <v>10000</v>
      </c>
      <c r="F66" s="5">
        <v>10000</v>
      </c>
      <c r="G66" s="109"/>
      <c r="H66" s="109"/>
      <c r="I66" s="109"/>
      <c r="J66" s="5">
        <f t="shared" si="14"/>
        <v>0</v>
      </c>
      <c r="K66" s="5">
        <f t="shared" si="15"/>
        <v>10000</v>
      </c>
      <c r="L66" s="5">
        <f t="shared" si="16"/>
        <v>10000</v>
      </c>
    </row>
    <row r="67" spans="1:12" s="3" customFormat="1" ht="31.5">
      <c r="A67" s="1">
        <v>32</v>
      </c>
      <c r="B67" s="81" t="s">
        <v>537</v>
      </c>
      <c r="C67" s="93">
        <v>2</v>
      </c>
      <c r="D67" s="5">
        <v>635000</v>
      </c>
      <c r="E67" s="5">
        <v>635000</v>
      </c>
      <c r="F67" s="5">
        <v>0</v>
      </c>
      <c r="G67" s="109"/>
      <c r="H67" s="109"/>
      <c r="I67" s="109"/>
      <c r="J67" s="5">
        <f t="shared" si="14"/>
        <v>635000</v>
      </c>
      <c r="K67" s="5">
        <f t="shared" si="15"/>
        <v>635000</v>
      </c>
      <c r="L67" s="5">
        <f t="shared" si="16"/>
        <v>0</v>
      </c>
    </row>
    <row r="68" spans="1:12" s="3" customFormat="1" ht="63">
      <c r="A68" s="1">
        <v>33</v>
      </c>
      <c r="B68" s="61" t="s">
        <v>202</v>
      </c>
      <c r="C68" s="93"/>
      <c r="D68" s="5">
        <f>SUM(D66:D67)</f>
        <v>635000</v>
      </c>
      <c r="E68" s="5">
        <f>SUM(E66:E67)</f>
        <v>645000</v>
      </c>
      <c r="F68" s="5">
        <f>SUM(F66:F67)</f>
        <v>10000</v>
      </c>
      <c r="G68" s="109"/>
      <c r="H68" s="109"/>
      <c r="I68" s="109"/>
      <c r="J68" s="5">
        <f t="shared" si="14"/>
        <v>635000</v>
      </c>
      <c r="K68" s="5">
        <f t="shared" si="15"/>
        <v>645000</v>
      </c>
      <c r="L68" s="5">
        <f t="shared" si="16"/>
        <v>10000</v>
      </c>
    </row>
    <row r="69" spans="1:12" s="3" customFormat="1" ht="31.5">
      <c r="A69" s="1">
        <v>34</v>
      </c>
      <c r="B69" s="9" t="s">
        <v>46</v>
      </c>
      <c r="C69" s="93"/>
      <c r="D69" s="14">
        <f aca="true" t="shared" si="17" ref="D69:I69">SUM(D70:D72)</f>
        <v>1044302</v>
      </c>
      <c r="E69" s="14">
        <f t="shared" si="17"/>
        <v>655025</v>
      </c>
      <c r="F69" s="14">
        <f t="shared" si="17"/>
        <v>19657</v>
      </c>
      <c r="G69" s="14">
        <f t="shared" si="17"/>
        <v>0</v>
      </c>
      <c r="H69" s="14">
        <f t="shared" si="17"/>
        <v>0</v>
      </c>
      <c r="I69" s="14">
        <f t="shared" si="17"/>
        <v>0</v>
      </c>
      <c r="J69" s="14">
        <f t="shared" si="14"/>
        <v>1044302</v>
      </c>
      <c r="K69" s="14">
        <f t="shared" si="15"/>
        <v>655025</v>
      </c>
      <c r="L69" s="14">
        <f t="shared" si="16"/>
        <v>19657</v>
      </c>
    </row>
    <row r="70" spans="1:12" s="3" customFormat="1" ht="31.5">
      <c r="A70" s="1">
        <v>35</v>
      </c>
      <c r="B70" s="81" t="s">
        <v>375</v>
      </c>
      <c r="C70" s="93">
        <v>1</v>
      </c>
      <c r="D70" s="5">
        <f aca="true" t="shared" si="18" ref="D70:I70">SUMIF($C$50:$C$69,"1",D$50:D$69)</f>
        <v>0</v>
      </c>
      <c r="E70" s="5">
        <f t="shared" si="18"/>
        <v>0</v>
      </c>
      <c r="F70" s="5">
        <f t="shared" si="18"/>
        <v>0</v>
      </c>
      <c r="G70" s="5">
        <f t="shared" si="18"/>
        <v>0</v>
      </c>
      <c r="H70" s="5">
        <f t="shared" si="18"/>
        <v>0</v>
      </c>
      <c r="I70" s="5">
        <f t="shared" si="18"/>
        <v>0</v>
      </c>
      <c r="J70" s="5">
        <f t="shared" si="14"/>
        <v>0</v>
      </c>
      <c r="K70" s="5">
        <f t="shared" si="15"/>
        <v>0</v>
      </c>
      <c r="L70" s="5">
        <f t="shared" si="16"/>
        <v>0</v>
      </c>
    </row>
    <row r="71" spans="1:12" s="3" customFormat="1" ht="15.75">
      <c r="A71" s="1">
        <v>36</v>
      </c>
      <c r="B71" s="81" t="s">
        <v>220</v>
      </c>
      <c r="C71" s="93">
        <v>2</v>
      </c>
      <c r="D71" s="5">
        <f aca="true" t="shared" si="19" ref="D71:I71">SUMIF($C$50:$C$69,"2",D$50:D$69)</f>
        <v>1044302</v>
      </c>
      <c r="E71" s="5">
        <f t="shared" si="19"/>
        <v>655025</v>
      </c>
      <c r="F71" s="5">
        <f t="shared" si="19"/>
        <v>19657</v>
      </c>
      <c r="G71" s="5">
        <f t="shared" si="19"/>
        <v>0</v>
      </c>
      <c r="H71" s="5">
        <f t="shared" si="19"/>
        <v>0</v>
      </c>
      <c r="I71" s="5">
        <f t="shared" si="19"/>
        <v>0</v>
      </c>
      <c r="J71" s="5">
        <f t="shared" si="14"/>
        <v>1044302</v>
      </c>
      <c r="K71" s="5">
        <f t="shared" si="15"/>
        <v>655025</v>
      </c>
      <c r="L71" s="5">
        <f t="shared" si="16"/>
        <v>19657</v>
      </c>
    </row>
    <row r="72" spans="1:12" s="3" customFormat="1" ht="15.75">
      <c r="A72" s="1">
        <v>37</v>
      </c>
      <c r="B72" s="81" t="s">
        <v>112</v>
      </c>
      <c r="C72" s="93">
        <v>3</v>
      </c>
      <c r="D72" s="5">
        <f aca="true" t="shared" si="20" ref="D72:I72">SUMIF($C$50:$C$69,"3",D$50:D$69)</f>
        <v>0</v>
      </c>
      <c r="E72" s="5">
        <f t="shared" si="20"/>
        <v>0</v>
      </c>
      <c r="F72" s="5">
        <f t="shared" si="20"/>
        <v>0</v>
      </c>
      <c r="G72" s="5">
        <f t="shared" si="20"/>
        <v>0</v>
      </c>
      <c r="H72" s="5">
        <f t="shared" si="20"/>
        <v>0</v>
      </c>
      <c r="I72" s="5">
        <f t="shared" si="20"/>
        <v>0</v>
      </c>
      <c r="J72" s="5">
        <f t="shared" si="14"/>
        <v>0</v>
      </c>
      <c r="K72" s="5">
        <f t="shared" si="15"/>
        <v>0</v>
      </c>
      <c r="L72" s="5">
        <f t="shared" si="16"/>
        <v>0</v>
      </c>
    </row>
    <row r="73" spans="1:12" s="3" customFormat="1" ht="31.5">
      <c r="A73" s="1">
        <v>38</v>
      </c>
      <c r="B73" s="9" t="s">
        <v>155</v>
      </c>
      <c r="C73" s="93"/>
      <c r="D73" s="14">
        <f aca="true" t="shared" si="21" ref="D73:I73">D27+D46+D69</f>
        <v>7733175</v>
      </c>
      <c r="E73" s="14">
        <f t="shared" si="21"/>
        <v>10546649</v>
      </c>
      <c r="F73" s="14">
        <f t="shared" si="21"/>
        <v>9857984</v>
      </c>
      <c r="G73" s="14">
        <f t="shared" si="21"/>
        <v>1717436</v>
      </c>
      <c r="H73" s="14">
        <f t="shared" si="21"/>
        <v>2590279</v>
      </c>
      <c r="I73" s="14">
        <f t="shared" si="21"/>
        <v>2575889</v>
      </c>
      <c r="J73" s="14">
        <f t="shared" si="14"/>
        <v>9450611</v>
      </c>
      <c r="K73" s="14">
        <f t="shared" si="15"/>
        <v>13136928</v>
      </c>
      <c r="L73" s="14">
        <f t="shared" si="16"/>
        <v>12433873</v>
      </c>
    </row>
    <row r="74" ht="15.75">
      <c r="K74" s="130"/>
    </row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</sheetData>
  <sheetProtection/>
  <mergeCells count="7">
    <mergeCell ref="A2:L2"/>
    <mergeCell ref="A1:L1"/>
    <mergeCell ref="B5:B6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300" verticalDpi="300" orientation="portrait" paperSize="9" scale="57" r:id="rId3"/>
  <headerFooter>
    <oddHeader>&amp;R&amp;"Arial,Normál"&amp;10 2. melléklet a 6/2019.(V.17.) önkormányzati rendelethez
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94" t="s">
        <v>539</v>
      </c>
      <c r="B1" s="294"/>
      <c r="C1" s="294"/>
      <c r="D1" s="294"/>
      <c r="E1" s="294"/>
      <c r="F1" s="112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295" t="s">
        <v>535</v>
      </c>
      <c r="B3" s="295"/>
      <c r="C3" s="295"/>
      <c r="D3" s="295"/>
      <c r="E3" s="295"/>
    </row>
    <row r="4" spans="1:5" s="23" customFormat="1" ht="14.25" customHeight="1">
      <c r="A4" s="24"/>
      <c r="B4" s="24"/>
      <c r="C4" s="24"/>
      <c r="D4" s="24"/>
      <c r="E4" s="118" t="s">
        <v>466</v>
      </c>
    </row>
    <row r="5" spans="1:6" s="27" customFormat="1" ht="21.75" customHeight="1">
      <c r="A5" s="110" t="s">
        <v>9</v>
      </c>
      <c r="B5" s="25" t="s">
        <v>462</v>
      </c>
      <c r="C5" s="25" t="s">
        <v>505</v>
      </c>
      <c r="D5" s="25" t="s">
        <v>530</v>
      </c>
      <c r="E5" s="25" t="s">
        <v>5</v>
      </c>
      <c r="F5" s="26"/>
    </row>
    <row r="6" spans="1:5" ht="15">
      <c r="A6" s="28" t="s">
        <v>379</v>
      </c>
      <c r="B6" s="29">
        <v>535000</v>
      </c>
      <c r="C6" s="29">
        <v>535000</v>
      </c>
      <c r="D6" s="29">
        <v>535000</v>
      </c>
      <c r="E6" s="29">
        <f aca="true" t="shared" si="0" ref="E6:E21">SUM(B6:D6)</f>
        <v>1605000</v>
      </c>
    </row>
    <row r="7" spans="1:5" ht="15">
      <c r="A7" s="28" t="s">
        <v>377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80000</v>
      </c>
      <c r="C9" s="29">
        <v>80000</v>
      </c>
      <c r="D9" s="29">
        <v>80000</v>
      </c>
      <c r="E9" s="29">
        <f t="shared" si="0"/>
        <v>240000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378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620000</v>
      </c>
      <c r="C13" s="33">
        <f>SUM(C6:C12)</f>
        <v>620000</v>
      </c>
      <c r="D13" s="33">
        <f>SUM(D6:D12)</f>
        <v>620000</v>
      </c>
      <c r="E13" s="33">
        <f>SUM(E6:E12)</f>
        <v>1860000</v>
      </c>
    </row>
    <row r="14" spans="1:5" ht="15">
      <c r="A14" s="32" t="s">
        <v>41</v>
      </c>
      <c r="B14" s="33">
        <f>ROUNDDOWN(B13*0.5,0)</f>
        <v>310000</v>
      </c>
      <c r="C14" s="33">
        <f>ROUNDDOWN(C13*0.5,0)</f>
        <v>310000</v>
      </c>
      <c r="D14" s="33">
        <f>ROUNDDOWN(D13*0.5,0)</f>
        <v>310000</v>
      </c>
      <c r="E14" s="33">
        <f t="shared" si="0"/>
        <v>930000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310000</v>
      </c>
      <c r="C23" s="33">
        <f>C14-C22</f>
        <v>310000</v>
      </c>
      <c r="D23" s="33">
        <f>D14-D22</f>
        <v>310000</v>
      </c>
      <c r="E23" s="33">
        <f>E14-E22</f>
        <v>930000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0"/>
      <c r="B25" s="91"/>
      <c r="C25" s="91"/>
      <c r="D25" s="91"/>
      <c r="E25" s="91"/>
    </row>
    <row r="26" spans="1:5" s="34" customFormat="1" ht="27.75" customHeight="1">
      <c r="A26" s="296" t="s">
        <v>371</v>
      </c>
      <c r="B26" s="296"/>
      <c r="C26" s="296"/>
      <c r="D26" s="296"/>
      <c r="E26" s="296"/>
    </row>
    <row r="27" ht="18.75" customHeight="1"/>
    <row r="28" ht="15">
      <c r="A28" s="92" t="s">
        <v>536</v>
      </c>
    </row>
    <row r="29" spans="1:3" ht="15">
      <c r="A29" s="37" t="s">
        <v>492</v>
      </c>
      <c r="C29" s="62"/>
    </row>
    <row r="30" ht="15">
      <c r="C30" s="62"/>
    </row>
    <row r="31" spans="1:4" ht="15">
      <c r="A31" s="62" t="s">
        <v>507</v>
      </c>
      <c r="B31" s="26"/>
      <c r="D31" s="62" t="s">
        <v>538</v>
      </c>
    </row>
    <row r="32" spans="1:4" ht="15">
      <c r="A32" s="62" t="s">
        <v>508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C7" sqref="C7:E7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2.140625" style="2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6" customFormat="1" ht="15.75">
      <c r="A1" s="265" t="s">
        <v>489</v>
      </c>
      <c r="B1" s="265"/>
      <c r="C1" s="265"/>
      <c r="D1" s="265"/>
      <c r="E1" s="265"/>
      <c r="F1" s="265"/>
      <c r="G1" s="265"/>
      <c r="H1" s="265"/>
      <c r="I1" s="265"/>
    </row>
    <row r="2" spans="1:9" s="16" customFormat="1" ht="15.75">
      <c r="A2" s="258" t="s">
        <v>531</v>
      </c>
      <c r="B2" s="258"/>
      <c r="C2" s="258"/>
      <c r="D2" s="258"/>
      <c r="E2" s="258"/>
      <c r="F2" s="258"/>
      <c r="G2" s="258"/>
      <c r="H2" s="258"/>
      <c r="I2" s="258"/>
    </row>
    <row r="3" spans="1:9" s="16" customFormat="1" ht="15.75">
      <c r="A3" s="258" t="s">
        <v>154</v>
      </c>
      <c r="B3" s="258"/>
      <c r="C3" s="258"/>
      <c r="D3" s="258"/>
      <c r="E3" s="258"/>
      <c r="F3" s="258"/>
      <c r="G3" s="258"/>
      <c r="H3" s="258"/>
      <c r="I3" s="258"/>
    </row>
    <row r="4" spans="1:9" ht="15.75">
      <c r="A4" s="258" t="s">
        <v>461</v>
      </c>
      <c r="B4" s="258"/>
      <c r="C4" s="258"/>
      <c r="D4" s="258"/>
      <c r="E4" s="258"/>
      <c r="F4" s="258"/>
      <c r="G4" s="258"/>
      <c r="H4" s="258"/>
      <c r="I4" s="258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24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59" t="s">
        <v>9</v>
      </c>
      <c r="C7" s="261" t="s">
        <v>381</v>
      </c>
      <c r="D7" s="262"/>
      <c r="E7" s="263"/>
      <c r="F7" s="4" t="s">
        <v>462</v>
      </c>
      <c r="G7" s="4" t="s">
        <v>505</v>
      </c>
      <c r="H7" s="4" t="s">
        <v>530</v>
      </c>
      <c r="I7" s="4" t="s">
        <v>5</v>
      </c>
    </row>
    <row r="8" spans="1:9" s="3" customFormat="1" ht="15.75">
      <c r="A8" s="1">
        <v>2</v>
      </c>
      <c r="B8" s="260"/>
      <c r="C8" s="6" t="s">
        <v>4</v>
      </c>
      <c r="D8" s="38" t="s">
        <v>580</v>
      </c>
      <c r="E8" s="38" t="s">
        <v>581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4" t="s">
        <v>376</v>
      </c>
      <c r="C9" s="15">
        <f>Bevételek!C131+Bevételek!C132+Bevételek!C134+Bevételek!C135+Bevételek!C140</f>
        <v>1157000</v>
      </c>
      <c r="D9" s="15">
        <f>Bevételek!D131+Bevételek!D132+Bevételek!D134+Bevételek!D135+Bevételek!D140</f>
        <v>1112000</v>
      </c>
      <c r="E9" s="15">
        <f>Bevételek!E131+Bevételek!E132+Bevételek!E134+Bevételek!E135+Bevételek!E140</f>
        <v>337749</v>
      </c>
      <c r="F9" s="45"/>
      <c r="G9" s="45"/>
      <c r="H9" s="45"/>
      <c r="I9" s="45"/>
    </row>
    <row r="10" spans="1:9" ht="30">
      <c r="A10" s="1">
        <v>4</v>
      </c>
      <c r="B10" s="44" t="s">
        <v>377</v>
      </c>
      <c r="C10" s="15">
        <f>Bevételek!C180+Bevételek!C181+Bevételek!C182</f>
        <v>0</v>
      </c>
      <c r="D10" s="15">
        <f>Bevételek!D180+Bevételek!D181+Bevételek!D182</f>
        <v>0</v>
      </c>
      <c r="E10" s="15">
        <f>Bevételek!E180+Bevételek!E181+Bevételek!E182</f>
        <v>0</v>
      </c>
      <c r="F10" s="45"/>
      <c r="G10" s="45"/>
      <c r="H10" s="45"/>
      <c r="I10" s="45"/>
    </row>
    <row r="11" spans="1:9" ht="15.75">
      <c r="A11" s="1">
        <v>5</v>
      </c>
      <c r="B11" s="44" t="s">
        <v>29</v>
      </c>
      <c r="C11" s="15">
        <f>Bevételek!C138+Bevételek!C152+Bevételek!C167</f>
        <v>20000</v>
      </c>
      <c r="D11" s="15">
        <f>Bevételek!D138+Bevételek!D152+Bevételek!D167</f>
        <v>20000</v>
      </c>
      <c r="E11" s="15">
        <f>Bevételek!E138+Bevételek!E152+Bevételek!E167</f>
        <v>0</v>
      </c>
      <c r="F11" s="45"/>
      <c r="G11" s="45"/>
      <c r="H11" s="45"/>
      <c r="I11" s="45"/>
    </row>
    <row r="12" spans="1:9" ht="45">
      <c r="A12" s="1">
        <v>6</v>
      </c>
      <c r="B12" s="44" t="s">
        <v>30</v>
      </c>
      <c r="C12" s="15">
        <f>Bevételek!C161+Bevételek!C177+Bevételek!C178+Bevételek!C179+Bevételek!C216+Bevételek!C221+Bevételek!C224</f>
        <v>94000</v>
      </c>
      <c r="D12" s="15">
        <f>Bevételek!D161+Bevételek!D177+Bevételek!D178+Bevételek!D179+Bevételek!D216+Bevételek!D221+Bevételek!D224</f>
        <v>305200</v>
      </c>
      <c r="E12" s="15">
        <f>Bevételek!E161+Bevételek!E177+Bevételek!E178+Bevételek!E179+Bevételek!E216+Bevételek!E221+Bevételek!E224</f>
        <v>258138</v>
      </c>
      <c r="F12" s="45"/>
      <c r="G12" s="45"/>
      <c r="H12" s="45"/>
      <c r="I12" s="45"/>
    </row>
    <row r="13" spans="1:9" ht="15.75">
      <c r="A13" s="1">
        <v>7</v>
      </c>
      <c r="B13" s="44" t="s">
        <v>31</v>
      </c>
      <c r="C13" s="15">
        <f>Bevételek!C226</f>
        <v>0</v>
      </c>
      <c r="D13" s="15">
        <f>Bevételek!D226</f>
        <v>0</v>
      </c>
      <c r="E13" s="15">
        <f>Bevételek!E226</f>
        <v>0</v>
      </c>
      <c r="F13" s="45"/>
      <c r="G13" s="45"/>
      <c r="H13" s="45"/>
      <c r="I13" s="45"/>
    </row>
    <row r="14" spans="1:9" ht="30">
      <c r="A14" s="1">
        <v>8</v>
      </c>
      <c r="B14" s="44" t="s">
        <v>32</v>
      </c>
      <c r="C14" s="15">
        <f>Bevételek!C225</f>
        <v>0</v>
      </c>
      <c r="D14" s="15">
        <f>Bevételek!D225</f>
        <v>0</v>
      </c>
      <c r="E14" s="15">
        <f>Bevételek!E225</f>
        <v>0</v>
      </c>
      <c r="F14" s="45"/>
      <c r="G14" s="45"/>
      <c r="H14" s="45"/>
      <c r="I14" s="45"/>
    </row>
    <row r="15" spans="1:9" ht="30">
      <c r="A15" s="1">
        <v>9</v>
      </c>
      <c r="B15" s="44" t="s">
        <v>378</v>
      </c>
      <c r="C15" s="15">
        <f>Bevételek!C52+Bevételek!C107+Bevételek!C235+Bevételek!C249</f>
        <v>0</v>
      </c>
      <c r="D15" s="15">
        <f>Bevételek!D52+Bevételek!D107+Bevételek!D235+Bevételek!D249</f>
        <v>0</v>
      </c>
      <c r="E15" s="15">
        <f>Bevételek!E52+Bevételek!E107+Bevételek!E235+Bevételek!E249</f>
        <v>0</v>
      </c>
      <c r="F15" s="45"/>
      <c r="G15" s="45"/>
      <c r="H15" s="45"/>
      <c r="I15" s="45"/>
    </row>
    <row r="16" spans="1:9" s="22" customFormat="1" ht="15.75">
      <c r="A16" s="1">
        <v>10</v>
      </c>
      <c r="B16" s="46" t="s">
        <v>51</v>
      </c>
      <c r="C16" s="18">
        <f>SUM(C9:C15)</f>
        <v>1271000</v>
      </c>
      <c r="D16" s="18">
        <f>SUM(D9:D15)</f>
        <v>1437200</v>
      </c>
      <c r="E16" s="18">
        <f>SUM(E9:E15)</f>
        <v>595887</v>
      </c>
      <c r="F16" s="45"/>
      <c r="G16" s="45"/>
      <c r="H16" s="45"/>
      <c r="I16" s="45"/>
    </row>
    <row r="17" spans="1:9" ht="15.75">
      <c r="A17" s="1">
        <v>11</v>
      </c>
      <c r="B17" s="46" t="s">
        <v>52</v>
      </c>
      <c r="C17" s="18">
        <f>ROUNDDOWN(C16*0.5,0)</f>
        <v>635500</v>
      </c>
      <c r="D17" s="18">
        <f>ROUNDDOWN(D16*0.5,0)</f>
        <v>718600</v>
      </c>
      <c r="E17" s="18">
        <f>ROUNDDOWN(E16*0.5,0)</f>
        <v>297943</v>
      </c>
      <c r="F17" s="45"/>
      <c r="G17" s="45"/>
      <c r="H17" s="45"/>
      <c r="I17" s="45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</row>
    <row r="26" spans="1:9" s="22" customFormat="1" ht="29.25">
      <c r="A26" s="1">
        <v>20</v>
      </c>
      <c r="B26" s="46" t="s">
        <v>54</v>
      </c>
      <c r="C26" s="18">
        <f>C17-C25</f>
        <v>635500</v>
      </c>
      <c r="D26" s="18">
        <f>D17-D25</f>
        <v>718600</v>
      </c>
      <c r="E26" s="18">
        <f>E17-E25</f>
        <v>297943</v>
      </c>
      <c r="F26" s="45"/>
      <c r="G26" s="45"/>
      <c r="H26" s="45"/>
      <c r="I26" s="45"/>
    </row>
    <row r="27" spans="1:9" s="22" customFormat="1" ht="42.75">
      <c r="A27" s="1">
        <v>21</v>
      </c>
      <c r="B27" s="47" t="s">
        <v>373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</row>
    <row r="28" spans="1:9" ht="30">
      <c r="A28" s="1">
        <v>22</v>
      </c>
      <c r="B28" s="44" t="s">
        <v>380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</row>
    <row r="29" spans="1:9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</row>
    <row r="30" spans="1:9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</row>
    <row r="31" spans="1:9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</row>
    <row r="32" spans="1:9" ht="45">
      <c r="A32" s="1">
        <v>26</v>
      </c>
      <c r="B32" s="44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</row>
    <row r="33" ht="15">
      <c r="I33" s="123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8" r:id="rId1"/>
  <headerFooter>
    <oddHeader>&amp;R&amp;"Arial,Normál"&amp;10 3. melléklet a 6/2019.(V.17.)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57421875" style="144" customWidth="1"/>
    <col min="2" max="2" width="57.7109375" style="134" bestFit="1" customWidth="1"/>
    <col min="3" max="3" width="16.8515625" style="145" customWidth="1"/>
    <col min="4" max="16384" width="9.140625" style="134" customWidth="1"/>
  </cols>
  <sheetData>
    <row r="1" spans="1:3" ht="18.75">
      <c r="A1" s="265" t="s">
        <v>612</v>
      </c>
      <c r="B1" s="265"/>
      <c r="C1" s="265"/>
    </row>
    <row r="2" spans="1:3" ht="18.75">
      <c r="A2" s="258" t="s">
        <v>589</v>
      </c>
      <c r="B2" s="258"/>
      <c r="C2" s="258"/>
    </row>
    <row r="3" spans="1:3" ht="18.75">
      <c r="A3" s="135"/>
      <c r="B3" s="135"/>
      <c r="C3" s="136"/>
    </row>
    <row r="4" spans="1:3" ht="18.75">
      <c r="A4" s="1"/>
      <c r="B4" s="1" t="s">
        <v>0</v>
      </c>
      <c r="C4" s="137" t="s">
        <v>1</v>
      </c>
    </row>
    <row r="5" spans="1:3" ht="18.75">
      <c r="A5" s="1">
        <v>1</v>
      </c>
      <c r="B5" s="138" t="s">
        <v>9</v>
      </c>
      <c r="C5" s="139" t="s">
        <v>590</v>
      </c>
    </row>
    <row r="6" spans="1:3" ht="18.75">
      <c r="A6" s="1">
        <v>2</v>
      </c>
      <c r="B6" s="140" t="s">
        <v>591</v>
      </c>
      <c r="C6" s="141">
        <f>Összesen!N27</f>
        <v>15667620</v>
      </c>
    </row>
    <row r="7" spans="1:3" ht="18.75">
      <c r="A7" s="1">
        <v>3</v>
      </c>
      <c r="B7" s="140" t="s">
        <v>592</v>
      </c>
      <c r="C7" s="141">
        <f>Összesen!AA27</f>
        <v>23695274</v>
      </c>
    </row>
    <row r="8" spans="1:3" ht="18.75">
      <c r="A8" s="1">
        <v>4</v>
      </c>
      <c r="B8" s="140" t="s">
        <v>593</v>
      </c>
      <c r="C8" s="142">
        <f>C6-C7</f>
        <v>-8027654</v>
      </c>
    </row>
    <row r="9" spans="1:3" ht="18.75">
      <c r="A9" s="1">
        <v>5</v>
      </c>
      <c r="B9" s="140" t="s">
        <v>594</v>
      </c>
      <c r="C9" s="141">
        <f>Összesen!N29+Összesen!N30</f>
        <v>10337499</v>
      </c>
    </row>
    <row r="10" spans="1:3" ht="18.75">
      <c r="A10" s="1">
        <v>6</v>
      </c>
      <c r="B10" s="140" t="s">
        <v>595</v>
      </c>
      <c r="C10" s="141">
        <f>Összesen!AA28</f>
        <v>548129</v>
      </c>
    </row>
    <row r="11" spans="1:3" ht="18.75">
      <c r="A11" s="1">
        <v>7</v>
      </c>
      <c r="B11" s="140" t="s">
        <v>596</v>
      </c>
      <c r="C11" s="142">
        <f>C9-C10</f>
        <v>9789370</v>
      </c>
    </row>
    <row r="12" spans="1:3" s="143" customFormat="1" ht="18.75">
      <c r="A12" s="1">
        <v>8</v>
      </c>
      <c r="B12" s="140" t="s">
        <v>597</v>
      </c>
      <c r="C12" s="142">
        <f>C8+C11</f>
        <v>1761716</v>
      </c>
    </row>
    <row r="13" spans="1:3" ht="18.75">
      <c r="A13" s="1">
        <v>9</v>
      </c>
      <c r="B13" s="140" t="s">
        <v>598</v>
      </c>
      <c r="C13" s="141">
        <v>0</v>
      </c>
    </row>
    <row r="14" spans="1:3" ht="18.75">
      <c r="A14" s="1">
        <v>10</v>
      </c>
      <c r="B14" s="140" t="s">
        <v>599</v>
      </c>
      <c r="C14" s="141">
        <v>0</v>
      </c>
    </row>
    <row r="15" spans="1:3" ht="18.75">
      <c r="A15" s="1">
        <v>11</v>
      </c>
      <c r="B15" s="140" t="s">
        <v>600</v>
      </c>
      <c r="C15" s="142">
        <f>C13-C14</f>
        <v>0</v>
      </c>
    </row>
    <row r="16" spans="1:3" ht="18.75">
      <c r="A16" s="1">
        <v>12</v>
      </c>
      <c r="B16" s="140" t="s">
        <v>601</v>
      </c>
      <c r="C16" s="141">
        <v>0</v>
      </c>
    </row>
    <row r="17" spans="1:3" ht="18.75">
      <c r="A17" s="1">
        <v>13</v>
      </c>
      <c r="B17" s="140" t="s">
        <v>602</v>
      </c>
      <c r="C17" s="141">
        <v>0</v>
      </c>
    </row>
    <row r="18" spans="1:3" s="143" customFormat="1" ht="18.75">
      <c r="A18" s="1">
        <v>14</v>
      </c>
      <c r="B18" s="140" t="s">
        <v>603</v>
      </c>
      <c r="C18" s="142">
        <f>C16+C17</f>
        <v>0</v>
      </c>
    </row>
    <row r="19" spans="1:3" s="143" customFormat="1" ht="18.75">
      <c r="A19" s="1">
        <v>15</v>
      </c>
      <c r="B19" s="140" t="s">
        <v>604</v>
      </c>
      <c r="C19" s="142">
        <f>C15+C18</f>
        <v>0</v>
      </c>
    </row>
    <row r="20" spans="1:3" s="143" customFormat="1" ht="18.75">
      <c r="A20" s="1">
        <v>16</v>
      </c>
      <c r="B20" s="140" t="s">
        <v>605</v>
      </c>
      <c r="C20" s="142">
        <f>C12+C19</f>
        <v>1761716</v>
      </c>
    </row>
    <row r="21" spans="1:3" s="143" customFormat="1" ht="18.75">
      <c r="A21" s="1">
        <v>17</v>
      </c>
      <c r="B21" s="140" t="s">
        <v>606</v>
      </c>
      <c r="C21" s="142">
        <f>C20</f>
        <v>1761716</v>
      </c>
    </row>
    <row r="22" spans="1:3" s="143" customFormat="1" ht="18.75">
      <c r="A22" s="1">
        <v>18</v>
      </c>
      <c r="B22" s="140" t="s">
        <v>607</v>
      </c>
      <c r="C22" s="142">
        <f>C12-C21</f>
        <v>0</v>
      </c>
    </row>
    <row r="23" spans="1:3" s="143" customFormat="1" ht="18.75">
      <c r="A23" s="1">
        <v>19</v>
      </c>
      <c r="B23" s="140" t="s">
        <v>608</v>
      </c>
      <c r="C23" s="142">
        <f>C19*0.1</f>
        <v>0</v>
      </c>
    </row>
    <row r="24" spans="1:3" s="143" customFormat="1" ht="18.75">
      <c r="A24" s="1">
        <v>20</v>
      </c>
      <c r="B24" s="140" t="s">
        <v>609</v>
      </c>
      <c r="C24" s="142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6/2019.(V.17.)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D44"/>
  <sheetViews>
    <sheetView workbookViewId="0" topLeftCell="A19">
      <selection activeCell="E1" sqref="E1:E16384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5" width="13.8515625" style="0" customWidth="1"/>
  </cols>
  <sheetData>
    <row r="1" spans="1:4" s="2" customFormat="1" ht="15.75">
      <c r="A1" s="242" t="s">
        <v>612</v>
      </c>
      <c r="B1" s="242"/>
      <c r="C1" s="242"/>
      <c r="D1" s="242"/>
    </row>
    <row r="2" spans="1:4" s="2" customFormat="1" ht="15.75">
      <c r="A2" s="242" t="s">
        <v>619</v>
      </c>
      <c r="B2" s="242"/>
      <c r="C2" s="242"/>
      <c r="D2" s="242"/>
    </row>
    <row r="3" spans="1:4" ht="15.75">
      <c r="A3" s="2"/>
      <c r="B3" s="2"/>
      <c r="C3" s="2"/>
      <c r="D3" s="2"/>
    </row>
    <row r="4" spans="1:4" ht="15.75">
      <c r="A4" s="150"/>
      <c r="B4" s="150" t="s">
        <v>0</v>
      </c>
      <c r="C4" s="150" t="s">
        <v>1</v>
      </c>
      <c r="D4" s="150" t="s">
        <v>2</v>
      </c>
    </row>
    <row r="5" spans="1:4" ht="15.75">
      <c r="A5" s="150">
        <v>1</v>
      </c>
      <c r="B5" s="82" t="s">
        <v>9</v>
      </c>
      <c r="C5" s="151">
        <v>43100</v>
      </c>
      <c r="D5" s="151">
        <v>43465</v>
      </c>
    </row>
    <row r="6" spans="1:4" ht="15.75">
      <c r="A6" s="150">
        <v>2</v>
      </c>
      <c r="B6" s="154" t="s">
        <v>620</v>
      </c>
      <c r="C6" s="151"/>
      <c r="D6" s="151"/>
    </row>
    <row r="7" spans="1:4" ht="15.75">
      <c r="A7" s="150">
        <v>3</v>
      </c>
      <c r="B7" s="155" t="s">
        <v>621</v>
      </c>
      <c r="C7" s="133">
        <v>0</v>
      </c>
      <c r="D7" s="133">
        <v>0</v>
      </c>
    </row>
    <row r="8" spans="1:4" ht="15.75">
      <c r="A8" s="150">
        <v>4</v>
      </c>
      <c r="B8" s="155" t="s">
        <v>622</v>
      </c>
      <c r="C8" s="133">
        <v>981918</v>
      </c>
      <c r="D8" s="133">
        <v>651918</v>
      </c>
    </row>
    <row r="9" spans="1:4" ht="15.75">
      <c r="A9" s="150">
        <v>5</v>
      </c>
      <c r="B9" s="155" t="s">
        <v>623</v>
      </c>
      <c r="C9" s="133">
        <f>SUM(C7:C8)</f>
        <v>981918</v>
      </c>
      <c r="D9" s="133">
        <f>SUM(D7:D8)</f>
        <v>651918</v>
      </c>
    </row>
    <row r="10" spans="1:4" ht="15.75">
      <c r="A10" s="150">
        <v>6</v>
      </c>
      <c r="B10" s="155" t="s">
        <v>624</v>
      </c>
      <c r="C10" s="133">
        <v>93781523</v>
      </c>
      <c r="D10" s="133">
        <v>96963434</v>
      </c>
    </row>
    <row r="11" spans="1:4" ht="15.75">
      <c r="A11" s="150">
        <v>7</v>
      </c>
      <c r="B11" s="155" t="s">
        <v>625</v>
      </c>
      <c r="C11" s="133">
        <v>976563</v>
      </c>
      <c r="D11" s="133">
        <v>4112282</v>
      </c>
    </row>
    <row r="12" spans="1:4" ht="15.75">
      <c r="A12" s="150">
        <v>8</v>
      </c>
      <c r="B12" s="155" t="s">
        <v>626</v>
      </c>
      <c r="C12" s="133">
        <v>0</v>
      </c>
      <c r="D12" s="133">
        <v>841550</v>
      </c>
    </row>
    <row r="13" spans="1:4" ht="15.75">
      <c r="A13" s="150">
        <v>9</v>
      </c>
      <c r="B13" s="155" t="s">
        <v>627</v>
      </c>
      <c r="C13" s="133">
        <f>SUM(C10:C12)</f>
        <v>94758086</v>
      </c>
      <c r="D13" s="133">
        <f>SUM(D10:D12)</f>
        <v>101917266</v>
      </c>
    </row>
    <row r="14" spans="1:4" ht="15.75">
      <c r="A14" s="150">
        <v>10</v>
      </c>
      <c r="B14" s="155" t="s">
        <v>628</v>
      </c>
      <c r="C14" s="133">
        <v>100000</v>
      </c>
      <c r="D14" s="133">
        <v>100000</v>
      </c>
    </row>
    <row r="15" spans="1:4" ht="15.75">
      <c r="A15" s="150">
        <v>11</v>
      </c>
      <c r="B15" s="155" t="s">
        <v>629</v>
      </c>
      <c r="C15" s="133">
        <v>0</v>
      </c>
      <c r="D15" s="133">
        <v>0</v>
      </c>
    </row>
    <row r="16" spans="1:4" ht="15.75">
      <c r="A16" s="150">
        <v>12</v>
      </c>
      <c r="B16" s="155" t="s">
        <v>630</v>
      </c>
      <c r="C16" s="133">
        <f>SUM(C14:C15)</f>
        <v>100000</v>
      </c>
      <c r="D16" s="133">
        <f>SUM(D14:D15)</f>
        <v>100000</v>
      </c>
    </row>
    <row r="17" spans="1:4" ht="15.75">
      <c r="A17" s="150">
        <v>13</v>
      </c>
      <c r="B17" s="155" t="s">
        <v>631</v>
      </c>
      <c r="C17" s="133">
        <v>0</v>
      </c>
      <c r="D17" s="133">
        <v>0</v>
      </c>
    </row>
    <row r="18" spans="1:4" ht="15.75">
      <c r="A18" s="150">
        <v>14</v>
      </c>
      <c r="B18" s="155" t="s">
        <v>632</v>
      </c>
      <c r="C18" s="133">
        <f>C9+C13+C16+C17</f>
        <v>95840004</v>
      </c>
      <c r="D18" s="133">
        <f>D9+D13+D16+D17</f>
        <v>102669184</v>
      </c>
    </row>
    <row r="19" spans="1:4" ht="15.75">
      <c r="A19" s="150">
        <v>15</v>
      </c>
      <c r="B19" s="155" t="s">
        <v>633</v>
      </c>
      <c r="C19" s="133">
        <v>0</v>
      </c>
      <c r="D19" s="133">
        <v>0</v>
      </c>
    </row>
    <row r="20" spans="1:4" ht="15.75">
      <c r="A20" s="150">
        <v>16</v>
      </c>
      <c r="B20" s="155" t="s">
        <v>634</v>
      </c>
      <c r="C20" s="133">
        <v>0</v>
      </c>
      <c r="D20" s="133">
        <v>0</v>
      </c>
    </row>
    <row r="21" spans="1:4" ht="15.75">
      <c r="A21" s="150">
        <v>17</v>
      </c>
      <c r="B21" s="155" t="s">
        <v>635</v>
      </c>
      <c r="C21" s="133">
        <v>0</v>
      </c>
      <c r="D21" s="133">
        <v>0</v>
      </c>
    </row>
    <row r="22" spans="1:4" ht="15.75">
      <c r="A22" s="150">
        <v>18</v>
      </c>
      <c r="B22" s="155" t="s">
        <v>636</v>
      </c>
      <c r="C22" s="133">
        <f>SUM(C20:C21)</f>
        <v>0</v>
      </c>
      <c r="D22" s="133">
        <f>SUM(D20:D21)</f>
        <v>0</v>
      </c>
    </row>
    <row r="23" spans="1:4" ht="15.75">
      <c r="A23" s="150">
        <v>19</v>
      </c>
      <c r="B23" s="155" t="s">
        <v>637</v>
      </c>
      <c r="C23" s="133">
        <f>C22+C19</f>
        <v>0</v>
      </c>
      <c r="D23" s="133">
        <f>D22+D19</f>
        <v>0</v>
      </c>
    </row>
    <row r="24" spans="1:4" ht="15.75">
      <c r="A24" s="150">
        <v>20</v>
      </c>
      <c r="B24" s="155" t="s">
        <v>638</v>
      </c>
      <c r="C24" s="133">
        <v>0</v>
      </c>
      <c r="D24" s="133">
        <v>0</v>
      </c>
    </row>
    <row r="25" spans="1:4" ht="15.75">
      <c r="A25" s="150">
        <v>21</v>
      </c>
      <c r="B25" s="155" t="s">
        <v>639</v>
      </c>
      <c r="C25" s="133">
        <v>14555</v>
      </c>
      <c r="D25" s="133">
        <v>10625</v>
      </c>
    </row>
    <row r="26" spans="1:4" ht="15.75">
      <c r="A26" s="150">
        <v>22</v>
      </c>
      <c r="B26" s="155" t="s">
        <v>640</v>
      </c>
      <c r="C26" s="133">
        <v>9774704</v>
      </c>
      <c r="D26" s="133">
        <v>2009667</v>
      </c>
    </row>
    <row r="27" spans="1:4" ht="15.75">
      <c r="A27" s="150">
        <v>23</v>
      </c>
      <c r="B27" s="155" t="s">
        <v>641</v>
      </c>
      <c r="C27" s="133">
        <v>0</v>
      </c>
      <c r="D27" s="133">
        <v>0</v>
      </c>
    </row>
    <row r="28" spans="1:4" ht="15.75">
      <c r="A28" s="150">
        <v>24</v>
      </c>
      <c r="B28" s="155" t="s">
        <v>642</v>
      </c>
      <c r="C28" s="133">
        <f>SUM(C24:C27)</f>
        <v>9789259</v>
      </c>
      <c r="D28" s="133">
        <f>SUM(D24:D27)</f>
        <v>2020292</v>
      </c>
    </row>
    <row r="29" spans="1:4" ht="15.75">
      <c r="A29" s="150">
        <v>25</v>
      </c>
      <c r="B29" s="155" t="s">
        <v>643</v>
      </c>
      <c r="C29" s="133">
        <v>259276</v>
      </c>
      <c r="D29" s="133">
        <v>331136</v>
      </c>
    </row>
    <row r="30" spans="1:4" ht="15.75">
      <c r="A30" s="150">
        <v>26</v>
      </c>
      <c r="B30" s="155" t="s">
        <v>644</v>
      </c>
      <c r="C30" s="133">
        <v>0</v>
      </c>
      <c r="D30" s="133">
        <v>0</v>
      </c>
    </row>
    <row r="31" spans="1:4" ht="15.75">
      <c r="A31" s="150">
        <v>27</v>
      </c>
      <c r="B31" s="155" t="s">
        <v>645</v>
      </c>
      <c r="C31" s="133">
        <v>0</v>
      </c>
      <c r="D31" s="133">
        <v>0</v>
      </c>
    </row>
    <row r="32" spans="1:4" ht="15.75">
      <c r="A32" s="150">
        <v>28</v>
      </c>
      <c r="B32" s="155" t="s">
        <v>646</v>
      </c>
      <c r="C32" s="133">
        <f>SUM(C29:C31)</f>
        <v>259276</v>
      </c>
      <c r="D32" s="133">
        <f>SUM(D29:D31)</f>
        <v>331136</v>
      </c>
    </row>
    <row r="33" spans="1:4" ht="15.75">
      <c r="A33" s="150">
        <v>29</v>
      </c>
      <c r="B33" s="155" t="s">
        <v>647</v>
      </c>
      <c r="C33" s="133">
        <v>0</v>
      </c>
      <c r="D33" s="133">
        <v>0</v>
      </c>
    </row>
    <row r="34" spans="1:4" ht="15.75">
      <c r="A34" s="150">
        <v>30</v>
      </c>
      <c r="B34" s="155" t="s">
        <v>648</v>
      </c>
      <c r="C34" s="133">
        <v>0</v>
      </c>
      <c r="D34" s="133">
        <v>0</v>
      </c>
    </row>
    <row r="35" spans="1:4" ht="15.75">
      <c r="A35" s="150">
        <v>31</v>
      </c>
      <c r="B35" s="152" t="s">
        <v>649</v>
      </c>
      <c r="C35" s="147">
        <f>C18+C23+C28+C32+C33+C34</f>
        <v>105888539</v>
      </c>
      <c r="D35" s="147">
        <f>D18+D23+D28+D32+D33+D34</f>
        <v>105020612</v>
      </c>
    </row>
    <row r="36" spans="1:4" ht="15.75">
      <c r="A36" s="150">
        <v>32</v>
      </c>
      <c r="B36" s="154" t="s">
        <v>650</v>
      </c>
      <c r="C36" s="133"/>
      <c r="D36" s="133"/>
    </row>
    <row r="37" spans="1:4" ht="15.75">
      <c r="A37" s="150">
        <v>33</v>
      </c>
      <c r="B37" s="155" t="s">
        <v>651</v>
      </c>
      <c r="C37" s="133">
        <v>93692118</v>
      </c>
      <c r="D37" s="133">
        <v>92517682</v>
      </c>
    </row>
    <row r="38" spans="1:4" ht="15.75">
      <c r="A38" s="150">
        <v>34</v>
      </c>
      <c r="B38" s="155" t="s">
        <v>652</v>
      </c>
      <c r="C38" s="133">
        <v>0</v>
      </c>
      <c r="D38" s="133">
        <v>2029</v>
      </c>
    </row>
    <row r="39" spans="1:4" ht="15.75">
      <c r="A39" s="150">
        <v>35</v>
      </c>
      <c r="B39" s="155" t="s">
        <v>653</v>
      </c>
      <c r="C39" s="133">
        <v>548129</v>
      </c>
      <c r="D39" s="133">
        <v>714440</v>
      </c>
    </row>
    <row r="40" spans="1:4" ht="15.75">
      <c r="A40" s="150">
        <v>36</v>
      </c>
      <c r="B40" s="155" t="s">
        <v>654</v>
      </c>
      <c r="C40" s="133">
        <v>41557</v>
      </c>
      <c r="D40" s="133">
        <v>266753</v>
      </c>
    </row>
    <row r="41" spans="1:4" ht="15.75">
      <c r="A41" s="150">
        <v>37</v>
      </c>
      <c r="B41" s="155" t="s">
        <v>655</v>
      </c>
      <c r="C41" s="133">
        <f>SUM(C38:C40)</f>
        <v>589686</v>
      </c>
      <c r="D41" s="133">
        <f>SUM(D38:D40)</f>
        <v>983222</v>
      </c>
    </row>
    <row r="42" spans="1:4" ht="15.75">
      <c r="A42" s="150">
        <v>38</v>
      </c>
      <c r="B42" s="155" t="s">
        <v>656</v>
      </c>
      <c r="C42" s="133">
        <v>0</v>
      </c>
      <c r="D42" s="133">
        <v>0</v>
      </c>
    </row>
    <row r="43" spans="1:4" ht="15.75">
      <c r="A43" s="150">
        <v>39</v>
      </c>
      <c r="B43" s="155" t="s">
        <v>657</v>
      </c>
      <c r="C43" s="133">
        <v>11606735</v>
      </c>
      <c r="D43" s="133">
        <v>11519708</v>
      </c>
    </row>
    <row r="44" spans="1:4" ht="15.75">
      <c r="A44" s="150">
        <v>40</v>
      </c>
      <c r="B44" s="152" t="s">
        <v>658</v>
      </c>
      <c r="C44" s="147">
        <f>C37+C41+C42+C43</f>
        <v>105888539</v>
      </c>
      <c r="D44" s="147">
        <f>D37+D41+D42+D43</f>
        <v>105020612</v>
      </c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97" r:id="rId1"/>
  <headerFooter>
    <oddHeader>&amp;R&amp;"Arial,Normál"&amp;10 5. melléklet a 6/2019.(V.17.)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5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7109375" style="0" customWidth="1"/>
    <col min="2" max="2" width="68.28125" style="0" customWidth="1"/>
    <col min="3" max="5" width="12.140625" style="0" customWidth="1"/>
    <col min="6" max="7" width="9.140625" style="0" customWidth="1"/>
    <col min="8" max="10" width="12.140625" style="0" customWidth="1"/>
  </cols>
  <sheetData>
    <row r="1" spans="1:10" s="2" customFormat="1" ht="15.75">
      <c r="A1" s="242" t="s">
        <v>490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2" customFormat="1" ht="15.75">
      <c r="A2" s="242" t="s">
        <v>460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</row>
    <row r="5" spans="1:10" s="10" customFormat="1" ht="15.75">
      <c r="A5" s="1">
        <v>1</v>
      </c>
      <c r="B5" s="266" t="s">
        <v>9</v>
      </c>
      <c r="C5" s="268" t="s">
        <v>381</v>
      </c>
      <c r="D5" s="269"/>
      <c r="E5" s="270"/>
      <c r="F5" s="6" t="s">
        <v>462</v>
      </c>
      <c r="G5" s="6" t="s">
        <v>505</v>
      </c>
      <c r="H5" s="271" t="s">
        <v>5</v>
      </c>
      <c r="I5" s="271"/>
      <c r="J5" s="271"/>
    </row>
    <row r="6" spans="1:10" s="10" customFormat="1" ht="31.5">
      <c r="A6" s="1">
        <v>2</v>
      </c>
      <c r="B6" s="267"/>
      <c r="C6" s="6" t="s">
        <v>4</v>
      </c>
      <c r="D6" s="38" t="s">
        <v>547</v>
      </c>
      <c r="E6" s="38" t="s">
        <v>581</v>
      </c>
      <c r="F6" s="6" t="s">
        <v>4</v>
      </c>
      <c r="G6" s="6" t="s">
        <v>4</v>
      </c>
      <c r="H6" s="6" t="s">
        <v>4</v>
      </c>
      <c r="I6" s="38" t="s">
        <v>583</v>
      </c>
      <c r="J6" s="38" t="s">
        <v>582</v>
      </c>
    </row>
    <row r="7" spans="1:10" s="10" customFormat="1" ht="31.5">
      <c r="A7" s="1">
        <v>3</v>
      </c>
      <c r="B7" s="7" t="s">
        <v>17</v>
      </c>
      <c r="C7" s="14">
        <f aca="true" t="shared" si="0" ref="C7:H7">C30</f>
        <v>0</v>
      </c>
      <c r="D7" s="14">
        <f t="shared" si="0"/>
        <v>4572000</v>
      </c>
      <c r="E7" s="14">
        <f t="shared" si="0"/>
        <v>4572000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>D7+F7+G7</f>
        <v>4572000</v>
      </c>
      <c r="J7" s="14">
        <f>E7</f>
        <v>4572000</v>
      </c>
    </row>
    <row r="8" spans="1:10" s="10" customFormat="1" ht="31.5">
      <c r="A8" s="1">
        <v>4</v>
      </c>
      <c r="B8" s="7" t="s">
        <v>18</v>
      </c>
      <c r="C8" s="14">
        <f>C18</f>
        <v>454277</v>
      </c>
      <c r="D8" s="14">
        <f>D18</f>
        <v>55000</v>
      </c>
      <c r="E8" s="14">
        <f>E18</f>
        <v>0</v>
      </c>
      <c r="F8" s="14">
        <v>0</v>
      </c>
      <c r="G8" s="14">
        <v>0</v>
      </c>
      <c r="H8" s="14">
        <f>C8+F8+G8</f>
        <v>454277</v>
      </c>
      <c r="I8" s="14">
        <f aca="true" t="shared" si="1" ref="I8:I34">D8+F8+G8</f>
        <v>55000</v>
      </c>
      <c r="J8" s="14">
        <f aca="true" t="shared" si="2" ref="J8:J34">E8</f>
        <v>0</v>
      </c>
    </row>
    <row r="9" spans="1:10" s="10" customFormat="1" ht="15.75" hidden="1">
      <c r="A9" s="1"/>
      <c r="B9" s="7" t="s">
        <v>19</v>
      </c>
      <c r="C9" s="5"/>
      <c r="D9" s="5"/>
      <c r="E9" s="5"/>
      <c r="F9" s="5"/>
      <c r="G9" s="5"/>
      <c r="H9" s="14"/>
      <c r="I9" s="14">
        <f t="shared" si="1"/>
        <v>0</v>
      </c>
      <c r="J9" s="14">
        <f t="shared" si="2"/>
        <v>0</v>
      </c>
    </row>
    <row r="10" spans="1:10" s="10" customFormat="1" ht="15.75" hidden="1">
      <c r="A10" s="1"/>
      <c r="B10" s="7" t="s">
        <v>20</v>
      </c>
      <c r="C10" s="5"/>
      <c r="D10" s="5"/>
      <c r="E10" s="5"/>
      <c r="F10" s="5"/>
      <c r="G10" s="5"/>
      <c r="H10" s="14"/>
      <c r="I10" s="14">
        <f t="shared" si="1"/>
        <v>0</v>
      </c>
      <c r="J10" s="14">
        <f t="shared" si="2"/>
        <v>0</v>
      </c>
    </row>
    <row r="11" spans="1:10" s="10" customFormat="1" ht="15.75" hidden="1">
      <c r="A11" s="1"/>
      <c r="B11" s="7" t="s">
        <v>21</v>
      </c>
      <c r="C11" s="5"/>
      <c r="D11" s="5"/>
      <c r="E11" s="5"/>
      <c r="F11" s="5"/>
      <c r="G11" s="5"/>
      <c r="H11" s="14">
        <f>C11+F11+G11</f>
        <v>0</v>
      </c>
      <c r="I11" s="14">
        <f t="shared" si="1"/>
        <v>0</v>
      </c>
      <c r="J11" s="14">
        <f t="shared" si="2"/>
        <v>0</v>
      </c>
    </row>
    <row r="12" spans="1:10" s="10" customFormat="1" ht="15.75" hidden="1">
      <c r="A12" s="1"/>
      <c r="B12" s="7" t="s">
        <v>22</v>
      </c>
      <c r="C12" s="5"/>
      <c r="D12" s="5"/>
      <c r="E12" s="5"/>
      <c r="F12" s="5"/>
      <c r="G12" s="5"/>
      <c r="H12" s="14">
        <f>C12+F12+G12</f>
        <v>0</v>
      </c>
      <c r="I12" s="14">
        <f t="shared" si="1"/>
        <v>0</v>
      </c>
      <c r="J12" s="14">
        <f t="shared" si="2"/>
        <v>0</v>
      </c>
    </row>
    <row r="13" spans="1:10" s="10" customFormat="1" ht="15.75" hidden="1">
      <c r="A13" s="1"/>
      <c r="B13" s="7" t="s">
        <v>25</v>
      </c>
      <c r="C13" s="5"/>
      <c r="D13" s="5"/>
      <c r="E13" s="5"/>
      <c r="F13" s="5"/>
      <c r="G13" s="5"/>
      <c r="H13" s="14">
        <f>C13+F13+G13</f>
        <v>0</v>
      </c>
      <c r="I13" s="14">
        <f t="shared" si="1"/>
        <v>0</v>
      </c>
      <c r="J13" s="14">
        <f t="shared" si="2"/>
        <v>0</v>
      </c>
    </row>
    <row r="14" spans="1:10" s="10" customFormat="1" ht="15.75" hidden="1">
      <c r="A14" s="1"/>
      <c r="B14" s="7" t="s">
        <v>23</v>
      </c>
      <c r="C14" s="5"/>
      <c r="D14" s="5"/>
      <c r="E14" s="5"/>
      <c r="F14" s="5"/>
      <c r="G14" s="5"/>
      <c r="H14" s="14">
        <f>C14+F14+G14</f>
        <v>0</v>
      </c>
      <c r="I14" s="14">
        <f t="shared" si="1"/>
        <v>0</v>
      </c>
      <c r="J14" s="14">
        <f t="shared" si="2"/>
        <v>0</v>
      </c>
    </row>
    <row r="15" spans="1:10" s="10" customFormat="1" ht="15.75" hidden="1">
      <c r="A15" s="1"/>
      <c r="B15" s="7" t="s">
        <v>24</v>
      </c>
      <c r="C15" s="5"/>
      <c r="D15" s="5"/>
      <c r="E15" s="5"/>
      <c r="F15" s="5"/>
      <c r="G15" s="5"/>
      <c r="H15" s="14">
        <f>C15+F15+G15</f>
        <v>0</v>
      </c>
      <c r="I15" s="14">
        <f t="shared" si="1"/>
        <v>0</v>
      </c>
      <c r="J15" s="14">
        <f t="shared" si="2"/>
        <v>0</v>
      </c>
    </row>
    <row r="16" spans="1:10" s="10" customFormat="1" ht="15.75" hidden="1">
      <c r="A16" s="1"/>
      <c r="B16" s="7" t="s">
        <v>26</v>
      </c>
      <c r="C16" s="5"/>
      <c r="D16" s="5"/>
      <c r="E16" s="5"/>
      <c r="F16" s="5"/>
      <c r="G16" s="5"/>
      <c r="H16" s="14"/>
      <c r="I16" s="14">
        <f t="shared" si="1"/>
        <v>0</v>
      </c>
      <c r="J16" s="14">
        <f t="shared" si="2"/>
        <v>0</v>
      </c>
    </row>
    <row r="17" spans="1:10" s="10" customFormat="1" ht="31.5">
      <c r="A17" s="1">
        <v>5</v>
      </c>
      <c r="B17" s="7" t="s">
        <v>533</v>
      </c>
      <c r="C17" s="5"/>
      <c r="D17" s="5"/>
      <c r="E17" s="5"/>
      <c r="F17" s="5"/>
      <c r="G17" s="5"/>
      <c r="H17" s="14"/>
      <c r="I17" s="14"/>
      <c r="J17" s="14"/>
    </row>
    <row r="18" spans="1:10" s="10" customFormat="1" ht="15.75">
      <c r="A18" s="1">
        <v>6</v>
      </c>
      <c r="B18" s="7" t="s">
        <v>27</v>
      </c>
      <c r="C18" s="5">
        <v>454277</v>
      </c>
      <c r="D18" s="5">
        <v>55000</v>
      </c>
      <c r="E18" s="5">
        <v>0</v>
      </c>
      <c r="F18" s="5">
        <v>0</v>
      </c>
      <c r="G18" s="5">
        <v>0</v>
      </c>
      <c r="H18" s="14">
        <f>C18+F18+G18</f>
        <v>454277</v>
      </c>
      <c r="I18" s="14">
        <f t="shared" si="1"/>
        <v>55000</v>
      </c>
      <c r="J18" s="14">
        <f t="shared" si="2"/>
        <v>0</v>
      </c>
    </row>
    <row r="19" spans="1:10" s="10" customFormat="1" ht="15.75" hidden="1">
      <c r="A19" s="1"/>
      <c r="B19" s="7"/>
      <c r="C19" s="5"/>
      <c r="D19" s="5"/>
      <c r="E19" s="5"/>
      <c r="F19" s="5"/>
      <c r="G19" s="5"/>
      <c r="H19" s="14"/>
      <c r="I19" s="14">
        <f t="shared" si="1"/>
        <v>0</v>
      </c>
      <c r="J19" s="14">
        <f t="shared" si="2"/>
        <v>0</v>
      </c>
    </row>
    <row r="20" spans="1:10" s="10" customFormat="1" ht="15.75" hidden="1">
      <c r="A20" s="1"/>
      <c r="B20" s="7"/>
      <c r="C20" s="5"/>
      <c r="D20" s="5"/>
      <c r="E20" s="5"/>
      <c r="F20" s="5"/>
      <c r="G20" s="5"/>
      <c r="H20" s="14"/>
      <c r="I20" s="14">
        <f t="shared" si="1"/>
        <v>0</v>
      </c>
      <c r="J20" s="14">
        <f t="shared" si="2"/>
        <v>0</v>
      </c>
    </row>
    <row r="21" spans="1:10" s="10" customFormat="1" ht="15.75" hidden="1">
      <c r="A21" s="1"/>
      <c r="B21" s="7"/>
      <c r="C21" s="5"/>
      <c r="D21" s="5"/>
      <c r="E21" s="5"/>
      <c r="F21" s="5"/>
      <c r="G21" s="5"/>
      <c r="H21" s="14"/>
      <c r="I21" s="14">
        <f t="shared" si="1"/>
        <v>0</v>
      </c>
      <c r="J21" s="14">
        <f t="shared" si="2"/>
        <v>0</v>
      </c>
    </row>
    <row r="22" spans="1:10" s="10" customFormat="1" ht="15.75" hidden="1">
      <c r="A22" s="1"/>
      <c r="B22" s="7"/>
      <c r="C22" s="5"/>
      <c r="D22" s="5"/>
      <c r="E22" s="5"/>
      <c r="F22" s="5"/>
      <c r="G22" s="5"/>
      <c r="H22" s="14"/>
      <c r="I22" s="14">
        <f t="shared" si="1"/>
        <v>0</v>
      </c>
      <c r="J22" s="14">
        <f t="shared" si="2"/>
        <v>0</v>
      </c>
    </row>
    <row r="23" spans="1:10" s="10" customFormat="1" ht="15.75" hidden="1">
      <c r="A23" s="1"/>
      <c r="B23" s="7"/>
      <c r="C23" s="5"/>
      <c r="D23" s="5"/>
      <c r="E23" s="5"/>
      <c r="F23" s="5"/>
      <c r="G23" s="5"/>
      <c r="H23" s="14"/>
      <c r="I23" s="14">
        <f t="shared" si="1"/>
        <v>0</v>
      </c>
      <c r="J23" s="14">
        <f t="shared" si="2"/>
        <v>0</v>
      </c>
    </row>
    <row r="24" spans="1:10" s="10" customFormat="1" ht="15.75" hidden="1">
      <c r="A24" s="1"/>
      <c r="B24" s="7"/>
      <c r="C24" s="5"/>
      <c r="D24" s="5"/>
      <c r="E24" s="5"/>
      <c r="F24" s="5"/>
      <c r="G24" s="5"/>
      <c r="H24" s="14"/>
      <c r="I24" s="14">
        <f t="shared" si="1"/>
        <v>0</v>
      </c>
      <c r="J24" s="14">
        <f t="shared" si="2"/>
        <v>0</v>
      </c>
    </row>
    <row r="25" spans="1:10" s="10" customFormat="1" ht="15.75" hidden="1">
      <c r="A25" s="1"/>
      <c r="B25" s="7"/>
      <c r="C25" s="5"/>
      <c r="D25" s="5"/>
      <c r="E25" s="5"/>
      <c r="F25" s="5"/>
      <c r="G25" s="5"/>
      <c r="H25" s="14"/>
      <c r="I25" s="14">
        <f t="shared" si="1"/>
        <v>0</v>
      </c>
      <c r="J25" s="14">
        <f t="shared" si="2"/>
        <v>0</v>
      </c>
    </row>
    <row r="26" spans="1:10" s="10" customFormat="1" ht="15.75" hidden="1">
      <c r="A26" s="1"/>
      <c r="B26" s="7"/>
      <c r="C26" s="5"/>
      <c r="D26" s="5"/>
      <c r="E26" s="5"/>
      <c r="F26" s="5"/>
      <c r="G26" s="5"/>
      <c r="H26" s="14"/>
      <c r="I26" s="14">
        <f t="shared" si="1"/>
        <v>0</v>
      </c>
      <c r="J26" s="14">
        <f t="shared" si="2"/>
        <v>0</v>
      </c>
    </row>
    <row r="27" spans="1:10" ht="15.75" hidden="1">
      <c r="A27" s="1"/>
      <c r="B27" s="7"/>
      <c r="C27" s="5"/>
      <c r="D27" s="5"/>
      <c r="E27" s="5"/>
      <c r="F27" s="5"/>
      <c r="G27" s="5"/>
      <c r="H27" s="14"/>
      <c r="I27" s="14">
        <f t="shared" si="1"/>
        <v>0</v>
      </c>
      <c r="J27" s="14">
        <f t="shared" si="2"/>
        <v>0</v>
      </c>
    </row>
    <row r="28" spans="1:10" ht="15.75" hidden="1">
      <c r="A28" s="1"/>
      <c r="B28" s="7"/>
      <c r="C28" s="5"/>
      <c r="D28" s="5"/>
      <c r="E28" s="5"/>
      <c r="F28" s="5"/>
      <c r="G28" s="5"/>
      <c r="H28" s="14"/>
      <c r="I28" s="14">
        <f t="shared" si="1"/>
        <v>0</v>
      </c>
      <c r="J28" s="14">
        <f t="shared" si="2"/>
        <v>0</v>
      </c>
    </row>
    <row r="29" spans="1:10" s="10" customFormat="1" ht="31.5">
      <c r="A29" s="1">
        <v>7</v>
      </c>
      <c r="B29" s="7" t="s">
        <v>558</v>
      </c>
      <c r="C29" s="5"/>
      <c r="D29" s="5"/>
      <c r="E29" s="5"/>
      <c r="F29" s="5"/>
      <c r="G29" s="5"/>
      <c r="H29" s="14"/>
      <c r="I29" s="14"/>
      <c r="J29" s="14"/>
    </row>
    <row r="30" spans="1:10" s="10" customFormat="1" ht="15.75">
      <c r="A30" s="1">
        <v>8</v>
      </c>
      <c r="B30" s="7" t="s">
        <v>559</v>
      </c>
      <c r="C30" s="5">
        <v>0</v>
      </c>
      <c r="D30" s="5">
        <v>4572000</v>
      </c>
      <c r="E30" s="5">
        <v>4572000</v>
      </c>
      <c r="F30" s="5">
        <v>0</v>
      </c>
      <c r="G30" s="5">
        <v>0</v>
      </c>
      <c r="H30" s="14">
        <f>C30+F30+G30</f>
        <v>0</v>
      </c>
      <c r="I30" s="14">
        <f t="shared" si="1"/>
        <v>4572000</v>
      </c>
      <c r="J30" s="14">
        <f t="shared" si="2"/>
        <v>4572000</v>
      </c>
    </row>
    <row r="31" spans="1:10" s="10" customFormat="1" ht="15.75">
      <c r="A31" s="1">
        <v>9</v>
      </c>
      <c r="B31" s="7" t="s">
        <v>560</v>
      </c>
      <c r="C31" s="5">
        <v>0</v>
      </c>
      <c r="D31" s="5">
        <v>457200</v>
      </c>
      <c r="E31" s="5">
        <v>4572000</v>
      </c>
      <c r="F31" s="5">
        <v>0</v>
      </c>
      <c r="G31" s="5">
        <v>0</v>
      </c>
      <c r="H31" s="14">
        <f>C31+F31+G31</f>
        <v>0</v>
      </c>
      <c r="I31" s="14">
        <f t="shared" si="1"/>
        <v>457200</v>
      </c>
      <c r="J31" s="14">
        <f t="shared" si="2"/>
        <v>4572000</v>
      </c>
    </row>
    <row r="32" spans="1:10" s="10" customFormat="1" ht="15.75">
      <c r="A32" s="1">
        <v>10</v>
      </c>
      <c r="B32" s="7" t="s">
        <v>561</v>
      </c>
      <c r="C32" s="5">
        <v>0</v>
      </c>
      <c r="D32" s="5">
        <v>4114800</v>
      </c>
      <c r="E32" s="5">
        <v>0</v>
      </c>
      <c r="F32" s="5">
        <v>0</v>
      </c>
      <c r="G32" s="5">
        <v>0</v>
      </c>
      <c r="H32" s="14">
        <f>C32+F32+G32</f>
        <v>0</v>
      </c>
      <c r="I32" s="14">
        <f t="shared" si="1"/>
        <v>4114800</v>
      </c>
      <c r="J32" s="14">
        <f t="shared" si="2"/>
        <v>0</v>
      </c>
    </row>
    <row r="33" spans="1:10" s="10" customFormat="1" ht="15.75">
      <c r="A33" s="1">
        <v>11</v>
      </c>
      <c r="B33" s="7" t="s">
        <v>562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4">
        <f>C33+F33+G33</f>
        <v>0</v>
      </c>
      <c r="I33" s="14">
        <f t="shared" si="1"/>
        <v>0</v>
      </c>
      <c r="J33" s="14">
        <f t="shared" si="2"/>
        <v>0</v>
      </c>
    </row>
    <row r="34" spans="1:10" s="10" customFormat="1" ht="15.75">
      <c r="A34" s="1">
        <v>12</v>
      </c>
      <c r="B34" s="7" t="s">
        <v>563</v>
      </c>
      <c r="C34" s="5">
        <f>SUM(C31:C33)</f>
        <v>0</v>
      </c>
      <c r="D34" s="5">
        <f>SUM(D31:D33)</f>
        <v>4572000</v>
      </c>
      <c r="E34" s="5">
        <f>SUM(E31:E33)</f>
        <v>4572000</v>
      </c>
      <c r="F34" s="5">
        <f>SUM(F31:F33)</f>
        <v>0</v>
      </c>
      <c r="G34" s="5">
        <f>SUM(G31:G33)</f>
        <v>0</v>
      </c>
      <c r="H34" s="14">
        <f>C34+F34+G34</f>
        <v>0</v>
      </c>
      <c r="I34" s="14">
        <f t="shared" si="1"/>
        <v>4572000</v>
      </c>
      <c r="J34" s="14">
        <f t="shared" si="2"/>
        <v>4572000</v>
      </c>
    </row>
    <row r="35" ht="15">
      <c r="I35" s="129"/>
    </row>
  </sheetData>
  <sheetProtection/>
  <mergeCells count="5">
    <mergeCell ref="B5:B6"/>
    <mergeCell ref="C5:E5"/>
    <mergeCell ref="H5:J5"/>
    <mergeCell ref="A1:J1"/>
    <mergeCell ref="A2:J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&amp;R&amp;"Arial,Normál"&amp;10 6. melléklet a 6/2019.(V.17.)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0">
      <selection activeCell="A40" sqref="A40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72" t="s">
        <v>545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2" customFormat="1" ht="15.75">
      <c r="A2" s="242" t="s">
        <v>546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2:6" ht="15">
      <c r="B3" s="39"/>
      <c r="C3" s="39"/>
      <c r="D3" s="39"/>
      <c r="E3" s="39"/>
      <c r="F3" s="39"/>
    </row>
    <row r="4" spans="1:12" s="11" customFormat="1" ht="15.75">
      <c r="A4" s="82" t="s">
        <v>9</v>
      </c>
      <c r="B4" s="4" t="s">
        <v>543</v>
      </c>
      <c r="C4" s="4" t="s">
        <v>588</v>
      </c>
      <c r="D4" s="4" t="s">
        <v>544</v>
      </c>
      <c r="E4" s="6" t="s">
        <v>580</v>
      </c>
      <c r="F4" s="6" t="s">
        <v>581</v>
      </c>
      <c r="G4" s="82" t="s">
        <v>9</v>
      </c>
      <c r="H4" s="4" t="s">
        <v>543</v>
      </c>
      <c r="I4" s="4" t="s">
        <v>588</v>
      </c>
      <c r="J4" s="4" t="s">
        <v>544</v>
      </c>
      <c r="K4" s="6" t="s">
        <v>580</v>
      </c>
      <c r="L4" s="6" t="s">
        <v>581</v>
      </c>
    </row>
    <row r="5" spans="1:12" s="89" customFormat="1" ht="16.5">
      <c r="A5" s="250" t="s">
        <v>44</v>
      </c>
      <c r="B5" s="251"/>
      <c r="C5" s="251"/>
      <c r="D5" s="251"/>
      <c r="E5" s="251"/>
      <c r="F5" s="252"/>
      <c r="G5" s="253" t="s">
        <v>122</v>
      </c>
      <c r="H5" s="253"/>
      <c r="I5" s="253"/>
      <c r="J5" s="253"/>
      <c r="K5" s="253"/>
      <c r="L5" s="253"/>
    </row>
    <row r="6" spans="1:12" s="11" customFormat="1" ht="31.5">
      <c r="A6" s="84" t="s">
        <v>278</v>
      </c>
      <c r="B6" s="5">
        <v>12140029</v>
      </c>
      <c r="C6" s="5">
        <v>14229794</v>
      </c>
      <c r="D6" s="5">
        <f>Összesen!L7</f>
        <v>13744899</v>
      </c>
      <c r="E6" s="5">
        <f>Összesen!M7</f>
        <v>14526439</v>
      </c>
      <c r="F6" s="5">
        <f>Összesen!N7</f>
        <v>14526439</v>
      </c>
      <c r="G6" s="86" t="s">
        <v>39</v>
      </c>
      <c r="H6" s="5">
        <v>3562174</v>
      </c>
      <c r="I6" s="5">
        <v>4545573</v>
      </c>
      <c r="J6" s="5">
        <f>Összesen!Y7</f>
        <v>5680000</v>
      </c>
      <c r="K6" s="5">
        <f>Összesen!Z7</f>
        <v>5480000</v>
      </c>
      <c r="L6" s="5">
        <f>Összesen!AA7</f>
        <v>4417647</v>
      </c>
    </row>
    <row r="7" spans="1:12" s="11" customFormat="1" ht="30">
      <c r="A7" s="84" t="s">
        <v>300</v>
      </c>
      <c r="B7" s="5">
        <v>1167934</v>
      </c>
      <c r="C7" s="5">
        <v>618971</v>
      </c>
      <c r="D7" s="5">
        <f>Összesen!L8</f>
        <v>1363000</v>
      </c>
      <c r="E7" s="5">
        <f>Összesen!M8</f>
        <v>1318000</v>
      </c>
      <c r="F7" s="5">
        <f>Összesen!N8</f>
        <v>452827</v>
      </c>
      <c r="G7" s="86" t="s">
        <v>80</v>
      </c>
      <c r="H7" s="5">
        <v>826426</v>
      </c>
      <c r="I7" s="5">
        <v>960873</v>
      </c>
      <c r="J7" s="5">
        <f>Összesen!Y8</f>
        <v>1036900</v>
      </c>
      <c r="K7" s="5">
        <f>Összesen!Z8</f>
        <v>1036900</v>
      </c>
      <c r="L7" s="5">
        <f>Összesen!AA8</f>
        <v>808585</v>
      </c>
    </row>
    <row r="8" spans="1:12" s="11" customFormat="1" ht="15.75">
      <c r="A8" s="84" t="s">
        <v>44</v>
      </c>
      <c r="B8" s="5">
        <v>433370</v>
      </c>
      <c r="C8" s="5">
        <v>396660</v>
      </c>
      <c r="D8" s="5">
        <f>Összesen!L9</f>
        <v>407310</v>
      </c>
      <c r="E8" s="5">
        <f>Összesen!M9</f>
        <v>558092</v>
      </c>
      <c r="F8" s="5">
        <f>Összesen!N9</f>
        <v>506854</v>
      </c>
      <c r="G8" s="86" t="s">
        <v>81</v>
      </c>
      <c r="H8" s="5">
        <v>4301295</v>
      </c>
      <c r="I8" s="5">
        <v>6100451</v>
      </c>
      <c r="J8" s="5">
        <f>Összesen!Y9</f>
        <v>6280030</v>
      </c>
      <c r="K8" s="5">
        <f>Összesen!Z9</f>
        <v>7563184</v>
      </c>
      <c r="L8" s="5">
        <f>Összesen!AA9</f>
        <v>3971200</v>
      </c>
    </row>
    <row r="9" spans="1:12" s="11" customFormat="1" ht="15.75">
      <c r="A9" s="254" t="s">
        <v>356</v>
      </c>
      <c r="B9" s="247">
        <v>0</v>
      </c>
      <c r="C9" s="247">
        <v>0</v>
      </c>
      <c r="D9" s="247">
        <f>Összesen!L10</f>
        <v>0</v>
      </c>
      <c r="E9" s="247">
        <f>Összesen!M10</f>
        <v>60300</v>
      </c>
      <c r="F9" s="247">
        <f>Összesen!N10</f>
        <v>60300</v>
      </c>
      <c r="G9" s="86" t="s">
        <v>82</v>
      </c>
      <c r="H9" s="5">
        <v>788000</v>
      </c>
      <c r="I9" s="5">
        <v>654900</v>
      </c>
      <c r="J9" s="5">
        <f>Összesen!Y10</f>
        <v>967900</v>
      </c>
      <c r="K9" s="5">
        <f>Összesen!Z10</f>
        <v>1041900</v>
      </c>
      <c r="L9" s="5">
        <f>Összesen!AA10</f>
        <v>565100</v>
      </c>
    </row>
    <row r="10" spans="1:12" s="11" customFormat="1" ht="15.75">
      <c r="A10" s="254"/>
      <c r="B10" s="247"/>
      <c r="C10" s="247"/>
      <c r="D10" s="247"/>
      <c r="E10" s="247"/>
      <c r="F10" s="247"/>
      <c r="G10" s="86" t="s">
        <v>83</v>
      </c>
      <c r="H10" s="5">
        <v>723631</v>
      </c>
      <c r="I10" s="5">
        <v>1392585</v>
      </c>
      <c r="J10" s="5">
        <f>Összesen!Y11</f>
        <v>1307518</v>
      </c>
      <c r="K10" s="5">
        <f>Összesen!Z11</f>
        <v>1647669</v>
      </c>
      <c r="L10" s="5">
        <f>Összesen!AA11</f>
        <v>1498869</v>
      </c>
    </row>
    <row r="11" spans="1:12" s="11" customFormat="1" ht="15.75">
      <c r="A11" s="85" t="s">
        <v>85</v>
      </c>
      <c r="B11" s="13">
        <f>SUM(B6:B10)</f>
        <v>13741333</v>
      </c>
      <c r="C11" s="13">
        <f>SUM(C6:C10)</f>
        <v>15245425</v>
      </c>
      <c r="D11" s="13">
        <f>SUM(D6:D10)</f>
        <v>15515209</v>
      </c>
      <c r="E11" s="13">
        <f>SUM(E6:E10)</f>
        <v>16462831</v>
      </c>
      <c r="F11" s="13">
        <f>SUM(F6:F10)</f>
        <v>15546420</v>
      </c>
      <c r="G11" s="85" t="s">
        <v>86</v>
      </c>
      <c r="H11" s="13">
        <f>SUM(H6:H10)</f>
        <v>10201526</v>
      </c>
      <c r="I11" s="13">
        <f>SUM(I6:I10)</f>
        <v>13654382</v>
      </c>
      <c r="J11" s="13">
        <f>SUM(J6:J10)</f>
        <v>15272348</v>
      </c>
      <c r="K11" s="13">
        <f>SUM(K6:K10)</f>
        <v>16769653</v>
      </c>
      <c r="L11" s="13">
        <f>SUM(L6:L10)</f>
        <v>11261401</v>
      </c>
    </row>
    <row r="12" spans="1:12" s="11" customFormat="1" ht="15.75">
      <c r="A12" s="87" t="s">
        <v>127</v>
      </c>
      <c r="B12" s="88">
        <f>B11-H11</f>
        <v>3539807</v>
      </c>
      <c r="C12" s="88">
        <f>C11-I11</f>
        <v>1591043</v>
      </c>
      <c r="D12" s="88">
        <f>D11-J11</f>
        <v>242861</v>
      </c>
      <c r="E12" s="88">
        <f>E11-K11</f>
        <v>-306822</v>
      </c>
      <c r="F12" s="88">
        <f>F11-L11</f>
        <v>4285019</v>
      </c>
      <c r="G12" s="249" t="s">
        <v>120</v>
      </c>
      <c r="H12" s="248">
        <v>446507</v>
      </c>
      <c r="I12" s="248">
        <v>463686</v>
      </c>
      <c r="J12" s="248">
        <f>Összesen!Y13</f>
        <v>548129</v>
      </c>
      <c r="K12" s="248">
        <f>Összesen!Z13</f>
        <v>1129749</v>
      </c>
      <c r="L12" s="248">
        <f>Összesen!AA13</f>
        <v>548129</v>
      </c>
    </row>
    <row r="13" spans="1:12" s="11" customFormat="1" ht="15.75">
      <c r="A13" s="87" t="s">
        <v>118</v>
      </c>
      <c r="B13" s="5">
        <v>5404198</v>
      </c>
      <c r="C13" s="5">
        <v>8099707</v>
      </c>
      <c r="D13" s="5">
        <f>Összesen!L14</f>
        <v>9755879</v>
      </c>
      <c r="E13" s="5">
        <f>Összesen!M14</f>
        <v>9755879</v>
      </c>
      <c r="F13" s="5">
        <f>Összesen!N14</f>
        <v>9755879</v>
      </c>
      <c r="G13" s="249"/>
      <c r="H13" s="248"/>
      <c r="I13" s="248"/>
      <c r="J13" s="248"/>
      <c r="K13" s="248"/>
      <c r="L13" s="248"/>
    </row>
    <row r="14" spans="1:12" s="11" customFormat="1" ht="15.75">
      <c r="A14" s="87" t="s">
        <v>119</v>
      </c>
      <c r="B14" s="5">
        <v>463686</v>
      </c>
      <c r="C14" s="5">
        <v>548129</v>
      </c>
      <c r="D14" s="5">
        <f>Összesen!L15</f>
        <v>0</v>
      </c>
      <c r="E14" s="5">
        <f>Összesen!M15</f>
        <v>581620</v>
      </c>
      <c r="F14" s="5">
        <f>Összesen!N15</f>
        <v>581620</v>
      </c>
      <c r="G14" s="249"/>
      <c r="H14" s="248"/>
      <c r="I14" s="248"/>
      <c r="J14" s="248"/>
      <c r="K14" s="248"/>
      <c r="L14" s="248"/>
    </row>
    <row r="15" spans="1:12" s="11" customFormat="1" ht="15.75" hidden="1">
      <c r="A15" s="61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153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5" t="s">
        <v>10</v>
      </c>
      <c r="B16" s="14">
        <f>B11+B13+B14+B15</f>
        <v>19609217</v>
      </c>
      <c r="C16" s="14">
        <f>C11+C13+C14+C15</f>
        <v>23893261</v>
      </c>
      <c r="D16" s="14">
        <f>D11+D13+D14+D15</f>
        <v>25271088</v>
      </c>
      <c r="E16" s="14">
        <f>E11+E13+E14+E15</f>
        <v>26800330</v>
      </c>
      <c r="F16" s="14">
        <f>F11+F13+F14+F15</f>
        <v>25883919</v>
      </c>
      <c r="G16" s="85" t="s">
        <v>11</v>
      </c>
      <c r="H16" s="14">
        <f>H11+H12+H15</f>
        <v>10648033</v>
      </c>
      <c r="I16" s="14">
        <f>I11+I12+I15</f>
        <v>14118068</v>
      </c>
      <c r="J16" s="14">
        <f>J11+J12+J15</f>
        <v>15820477</v>
      </c>
      <c r="K16" s="14">
        <f>K11+K12+K15</f>
        <v>17899402</v>
      </c>
      <c r="L16" s="14">
        <f>L11+L12+L15</f>
        <v>11809530</v>
      </c>
    </row>
    <row r="17" spans="1:12" s="89" customFormat="1" ht="16.5">
      <c r="A17" s="255" t="s">
        <v>121</v>
      </c>
      <c r="B17" s="256"/>
      <c r="C17" s="256"/>
      <c r="D17" s="256"/>
      <c r="E17" s="256"/>
      <c r="F17" s="257"/>
      <c r="G17" s="253" t="s">
        <v>100</v>
      </c>
      <c r="H17" s="253"/>
      <c r="I17" s="253"/>
      <c r="J17" s="253"/>
      <c r="K17" s="253"/>
      <c r="L17" s="253"/>
    </row>
    <row r="18" spans="1:12" s="11" customFormat="1" ht="31.5">
      <c r="A18" s="84" t="s">
        <v>287</v>
      </c>
      <c r="B18" s="5">
        <v>2960138</v>
      </c>
      <c r="C18" s="5">
        <v>500000</v>
      </c>
      <c r="D18" s="5">
        <f>Összesen!L18</f>
        <v>0</v>
      </c>
      <c r="E18" s="5">
        <f>Összesen!M18</f>
        <v>4114800</v>
      </c>
      <c r="F18" s="5">
        <f>Összesen!N18</f>
        <v>0</v>
      </c>
      <c r="G18" s="84" t="s">
        <v>98</v>
      </c>
      <c r="H18" s="5">
        <v>3567613</v>
      </c>
      <c r="I18" s="5">
        <v>1353340</v>
      </c>
      <c r="J18" s="5">
        <f>Összesen!Y18</f>
        <v>0</v>
      </c>
      <c r="K18" s="5">
        <f>Összesen!Z18</f>
        <v>11160444</v>
      </c>
      <c r="L18" s="5">
        <f>Összesen!AA18</f>
        <v>11092968</v>
      </c>
    </row>
    <row r="19" spans="1:12" s="11" customFormat="1" ht="15.75">
      <c r="A19" s="84" t="s">
        <v>121</v>
      </c>
      <c r="B19" s="5">
        <v>10000</v>
      </c>
      <c r="C19" s="5">
        <v>0</v>
      </c>
      <c r="D19" s="5">
        <f>Összesen!L19</f>
        <v>0</v>
      </c>
      <c r="E19" s="5">
        <f>Összesen!M19</f>
        <v>121200</v>
      </c>
      <c r="F19" s="5">
        <f>Összesen!N19</f>
        <v>121200</v>
      </c>
      <c r="G19" s="84" t="s">
        <v>45</v>
      </c>
      <c r="H19" s="5">
        <v>4825</v>
      </c>
      <c r="I19" s="5">
        <v>91405</v>
      </c>
      <c r="J19" s="5">
        <f>Összesen!Y19</f>
        <v>8406309</v>
      </c>
      <c r="K19" s="5">
        <f>Összesen!Z19</f>
        <v>1321459</v>
      </c>
      <c r="L19" s="5">
        <f>Összesen!AA19</f>
        <v>1321248</v>
      </c>
    </row>
    <row r="20" spans="1:12" s="11" customFormat="1" ht="15.75">
      <c r="A20" s="84" t="s">
        <v>357</v>
      </c>
      <c r="B20" s="5">
        <v>0</v>
      </c>
      <c r="C20" s="5">
        <v>964255</v>
      </c>
      <c r="D20" s="5">
        <f>Összesen!L20</f>
        <v>0</v>
      </c>
      <c r="E20" s="5">
        <f>Összesen!M20</f>
        <v>0</v>
      </c>
      <c r="F20" s="5">
        <f>Összesen!N20</f>
        <v>0</v>
      </c>
      <c r="G20" s="84" t="s">
        <v>195</v>
      </c>
      <c r="H20" s="5">
        <v>259177</v>
      </c>
      <c r="I20" s="5">
        <v>38824</v>
      </c>
      <c r="J20" s="5">
        <f>Összesen!Y20</f>
        <v>1044302</v>
      </c>
      <c r="K20" s="5">
        <f>Összesen!Z20</f>
        <v>655025</v>
      </c>
      <c r="L20" s="5">
        <f>Összesen!AA20</f>
        <v>19657</v>
      </c>
    </row>
    <row r="21" spans="1:12" s="11" customFormat="1" ht="15.75">
      <c r="A21" s="85" t="s">
        <v>85</v>
      </c>
      <c r="B21" s="13">
        <f>SUM(B18:B20)</f>
        <v>2970138</v>
      </c>
      <c r="C21" s="13">
        <f>SUM(C18:C20)</f>
        <v>1464255</v>
      </c>
      <c r="D21" s="13">
        <f>SUM(D18:D20)</f>
        <v>0</v>
      </c>
      <c r="E21" s="13">
        <f>SUM(E18:E20)</f>
        <v>4236000</v>
      </c>
      <c r="F21" s="13">
        <f>SUM(F18:F20)</f>
        <v>121200</v>
      </c>
      <c r="G21" s="85" t="s">
        <v>86</v>
      </c>
      <c r="H21" s="13">
        <f>SUM(H18:H20)</f>
        <v>3831615</v>
      </c>
      <c r="I21" s="13">
        <f>SUM(I18:I20)</f>
        <v>1483569</v>
      </c>
      <c r="J21" s="13">
        <f>SUM(J18:J20)</f>
        <v>9450611</v>
      </c>
      <c r="K21" s="13">
        <f>SUM(K18:K20)</f>
        <v>13136928</v>
      </c>
      <c r="L21" s="13">
        <f>SUM(L18:L20)</f>
        <v>12433873</v>
      </c>
    </row>
    <row r="22" spans="1:12" s="11" customFormat="1" ht="15.75">
      <c r="A22" s="87" t="s">
        <v>127</v>
      </c>
      <c r="B22" s="88">
        <f>B21-H21</f>
        <v>-861477</v>
      </c>
      <c r="C22" s="88">
        <f>C21-I21</f>
        <v>-19314</v>
      </c>
      <c r="D22" s="88">
        <f>D21-J21</f>
        <v>-9450611</v>
      </c>
      <c r="E22" s="88">
        <f>E21-K21</f>
        <v>-8900928</v>
      </c>
      <c r="F22" s="88">
        <f>F21-L21</f>
        <v>-12312673</v>
      </c>
      <c r="G22" s="249" t="s">
        <v>120</v>
      </c>
      <c r="H22" s="248">
        <v>0</v>
      </c>
      <c r="I22" s="248">
        <v>0</v>
      </c>
      <c r="J22" s="248">
        <f>Összesen!Y22</f>
        <v>0</v>
      </c>
      <c r="K22" s="248">
        <f>Összesen!Z22</f>
        <v>0</v>
      </c>
      <c r="L22" s="248">
        <f>Összesen!AA22</f>
        <v>0</v>
      </c>
    </row>
    <row r="23" spans="1:12" s="11" customFormat="1" ht="15.75">
      <c r="A23" s="87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49"/>
      <c r="H23" s="248"/>
      <c r="I23" s="248"/>
      <c r="J23" s="248"/>
      <c r="K23" s="248"/>
      <c r="L23" s="248"/>
    </row>
    <row r="24" spans="1:12" s="11" customFormat="1" ht="15.75">
      <c r="A24" s="87" t="s">
        <v>119</v>
      </c>
      <c r="B24" s="5">
        <v>0</v>
      </c>
      <c r="C24" s="5">
        <v>0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49"/>
      <c r="H24" s="248"/>
      <c r="I24" s="248"/>
      <c r="J24" s="248"/>
      <c r="K24" s="248"/>
      <c r="L24" s="248"/>
    </row>
    <row r="25" spans="1:12" s="11" customFormat="1" ht="31.5">
      <c r="A25" s="85" t="s">
        <v>12</v>
      </c>
      <c r="B25" s="14">
        <f>B21+B23+B24</f>
        <v>2970138</v>
      </c>
      <c r="C25" s="14">
        <f>C21+C23+C24</f>
        <v>1464255</v>
      </c>
      <c r="D25" s="14">
        <f>D21+D23+D24</f>
        <v>0</v>
      </c>
      <c r="E25" s="14">
        <f>E21+E23+E24</f>
        <v>4236000</v>
      </c>
      <c r="F25" s="14">
        <f>F21+F23+F24</f>
        <v>121200</v>
      </c>
      <c r="G25" s="85" t="s">
        <v>13</v>
      </c>
      <c r="H25" s="14">
        <f>H21+H22</f>
        <v>3831615</v>
      </c>
      <c r="I25" s="14">
        <f>I21+I22</f>
        <v>1483569</v>
      </c>
      <c r="J25" s="14">
        <f>J21+J22</f>
        <v>9450611</v>
      </c>
      <c r="K25" s="14">
        <f>K21+K22</f>
        <v>13136928</v>
      </c>
      <c r="L25" s="14">
        <f>L21+L22</f>
        <v>12433873</v>
      </c>
    </row>
    <row r="26" spans="1:12" s="89" customFormat="1" ht="16.5">
      <c r="A26" s="250" t="s">
        <v>123</v>
      </c>
      <c r="B26" s="251"/>
      <c r="C26" s="251"/>
      <c r="D26" s="251"/>
      <c r="E26" s="251"/>
      <c r="F26" s="252"/>
      <c r="G26" s="253" t="s">
        <v>124</v>
      </c>
      <c r="H26" s="253"/>
      <c r="I26" s="253"/>
      <c r="J26" s="253"/>
      <c r="K26" s="253"/>
      <c r="L26" s="253"/>
    </row>
    <row r="27" spans="1:12" s="11" customFormat="1" ht="15.75">
      <c r="A27" s="84" t="s">
        <v>125</v>
      </c>
      <c r="B27" s="5">
        <f>B11+B21</f>
        <v>16711471</v>
      </c>
      <c r="C27" s="5">
        <f>C11+C21</f>
        <v>16709680</v>
      </c>
      <c r="D27" s="5">
        <f>D11+D21</f>
        <v>15515209</v>
      </c>
      <c r="E27" s="5">
        <f>E11+E21</f>
        <v>20698831</v>
      </c>
      <c r="F27" s="5">
        <f>F11+F21</f>
        <v>15667620</v>
      </c>
      <c r="G27" s="84" t="s">
        <v>126</v>
      </c>
      <c r="H27" s="5">
        <f>H11+H21</f>
        <v>14033141</v>
      </c>
      <c r="I27" s="5">
        <f>I11+I21</f>
        <v>15137951</v>
      </c>
      <c r="J27" s="5">
        <f aca="true" t="shared" si="0" ref="J27:L28">J11+J21</f>
        <v>24722959</v>
      </c>
      <c r="K27" s="5">
        <f t="shared" si="0"/>
        <v>29906581</v>
      </c>
      <c r="L27" s="5">
        <f t="shared" si="0"/>
        <v>23695274</v>
      </c>
    </row>
    <row r="28" spans="1:12" s="11" customFormat="1" ht="15.75">
      <c r="A28" s="87" t="s">
        <v>127</v>
      </c>
      <c r="B28" s="88">
        <f>B27-H27</f>
        <v>2678330</v>
      </c>
      <c r="C28" s="88">
        <f>C27-I27</f>
        <v>1571729</v>
      </c>
      <c r="D28" s="88">
        <f>D27-J27</f>
        <v>-9207750</v>
      </c>
      <c r="E28" s="88">
        <f>E27-K27</f>
        <v>-9207750</v>
      </c>
      <c r="F28" s="88">
        <f>F27-L27</f>
        <v>-8027654</v>
      </c>
      <c r="G28" s="249" t="s">
        <v>120</v>
      </c>
      <c r="H28" s="248">
        <f>H12+H22</f>
        <v>446507</v>
      </c>
      <c r="I28" s="248">
        <f>I12+I22</f>
        <v>463686</v>
      </c>
      <c r="J28" s="248">
        <f t="shared" si="0"/>
        <v>548129</v>
      </c>
      <c r="K28" s="248">
        <f t="shared" si="0"/>
        <v>1129749</v>
      </c>
      <c r="L28" s="248">
        <f t="shared" si="0"/>
        <v>548129</v>
      </c>
    </row>
    <row r="29" spans="1:12" s="11" customFormat="1" ht="15.75">
      <c r="A29" s="87" t="s">
        <v>118</v>
      </c>
      <c r="B29" s="5">
        <f>B13+B23</f>
        <v>5404198</v>
      </c>
      <c r="C29" s="5">
        <f>C13+C23</f>
        <v>8099707</v>
      </c>
      <c r="D29" s="5">
        <f aca="true" t="shared" si="1" ref="D29:F30">D13+D23</f>
        <v>9755879</v>
      </c>
      <c r="E29" s="5">
        <f t="shared" si="1"/>
        <v>9755879</v>
      </c>
      <c r="F29" s="5">
        <f t="shared" si="1"/>
        <v>9755879</v>
      </c>
      <c r="G29" s="249"/>
      <c r="H29" s="248"/>
      <c r="I29" s="248"/>
      <c r="J29" s="248"/>
      <c r="K29" s="248"/>
      <c r="L29" s="248"/>
    </row>
    <row r="30" spans="1:12" s="11" customFormat="1" ht="15.75">
      <c r="A30" s="87" t="s">
        <v>119</v>
      </c>
      <c r="B30" s="5">
        <f>B14+B24</f>
        <v>463686</v>
      </c>
      <c r="C30" s="5">
        <f>C14+C24</f>
        <v>548129</v>
      </c>
      <c r="D30" s="5">
        <f t="shared" si="1"/>
        <v>0</v>
      </c>
      <c r="E30" s="5">
        <f t="shared" si="1"/>
        <v>581620</v>
      </c>
      <c r="F30" s="5">
        <f t="shared" si="1"/>
        <v>581620</v>
      </c>
      <c r="G30" s="249"/>
      <c r="H30" s="248"/>
      <c r="I30" s="248"/>
      <c r="J30" s="248"/>
      <c r="K30" s="248"/>
      <c r="L30" s="248"/>
    </row>
    <row r="31" spans="1:12" s="11" customFormat="1" ht="15.75" hidden="1">
      <c r="A31" s="61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153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3" t="s">
        <v>7</v>
      </c>
      <c r="B32" s="14">
        <f>B27+B29+B30+B31</f>
        <v>22579355</v>
      </c>
      <c r="C32" s="14">
        <f>C27+C29+C30+C31</f>
        <v>25357516</v>
      </c>
      <c r="D32" s="14">
        <f>D27+D29+D30+D31</f>
        <v>25271088</v>
      </c>
      <c r="E32" s="14">
        <f>E27+E29+E30+E31</f>
        <v>31036330</v>
      </c>
      <c r="F32" s="14">
        <f>F27+F29+F30+F31</f>
        <v>26005119</v>
      </c>
      <c r="G32" s="83" t="s">
        <v>8</v>
      </c>
      <c r="H32" s="14">
        <f>SUM(H27:H31)</f>
        <v>14479648</v>
      </c>
      <c r="I32" s="14">
        <f>SUM(I27:I31)</f>
        <v>15601637</v>
      </c>
      <c r="J32" s="14">
        <f>SUM(J27:J31)</f>
        <v>25271088</v>
      </c>
      <c r="K32" s="14">
        <f>SUM(K27:K31)</f>
        <v>31036330</v>
      </c>
      <c r="L32" s="14">
        <f>SUM(L27:L31)</f>
        <v>24243403</v>
      </c>
    </row>
    <row r="33" spans="4:11" ht="15" hidden="1">
      <c r="D33" s="39">
        <f>Összesen!L31</f>
        <v>25271088</v>
      </c>
      <c r="E33" s="39"/>
      <c r="J33" s="39">
        <f>Összesen!Y31</f>
        <v>25271088</v>
      </c>
      <c r="K33" s="39"/>
    </row>
  </sheetData>
  <sheetProtection/>
  <mergeCells count="32">
    <mergeCell ref="J28:J30"/>
    <mergeCell ref="A26:F26"/>
    <mergeCell ref="G28:G30"/>
    <mergeCell ref="H28:H30"/>
    <mergeCell ref="I28:I30"/>
    <mergeCell ref="L28:L30"/>
    <mergeCell ref="K28:K30"/>
    <mergeCell ref="H22:H24"/>
    <mergeCell ref="I22:I24"/>
    <mergeCell ref="L22:L24"/>
    <mergeCell ref="D9:D10"/>
    <mergeCell ref="J12:J14"/>
    <mergeCell ref="J22:J24"/>
    <mergeCell ref="K12:K14"/>
    <mergeCell ref="K22:K24"/>
    <mergeCell ref="A9:A10"/>
    <mergeCell ref="B9:B10"/>
    <mergeCell ref="C9:C10"/>
    <mergeCell ref="F9:F10"/>
    <mergeCell ref="A17:F17"/>
    <mergeCell ref="G22:G24"/>
    <mergeCell ref="E9:E10"/>
    <mergeCell ref="G5:L5"/>
    <mergeCell ref="G17:L17"/>
    <mergeCell ref="G26:L26"/>
    <mergeCell ref="A5:F5"/>
    <mergeCell ref="A1:L1"/>
    <mergeCell ref="A2:L2"/>
    <mergeCell ref="G12:G14"/>
    <mergeCell ref="H12:H14"/>
    <mergeCell ref="I12:I14"/>
    <mergeCell ref="L12:L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30" sqref="C30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73" t="s">
        <v>613</v>
      </c>
      <c r="B1" s="273"/>
      <c r="C1" s="273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6" t="s">
        <v>610</v>
      </c>
      <c r="C5" s="147">
        <v>9789259</v>
      </c>
    </row>
    <row r="6" spans="1:3" s="10" customFormat="1" ht="15.75">
      <c r="A6" s="1">
        <v>3</v>
      </c>
      <c r="B6" s="84" t="s">
        <v>278</v>
      </c>
      <c r="C6" s="148">
        <f>Összesen!N7</f>
        <v>14526439</v>
      </c>
    </row>
    <row r="7" spans="1:3" s="10" customFormat="1" ht="15.75">
      <c r="A7" s="1">
        <v>4</v>
      </c>
      <c r="B7" s="84" t="s">
        <v>287</v>
      </c>
      <c r="C7" s="148">
        <f>Összesen!N18</f>
        <v>0</v>
      </c>
    </row>
    <row r="8" spans="1:3" s="10" customFormat="1" ht="15.75">
      <c r="A8" s="1">
        <v>5</v>
      </c>
      <c r="B8" s="84" t="s">
        <v>300</v>
      </c>
      <c r="C8" s="148">
        <f>Összesen!N8</f>
        <v>452827</v>
      </c>
    </row>
    <row r="9" spans="1:3" s="10" customFormat="1" ht="15.75">
      <c r="A9" s="1">
        <v>6</v>
      </c>
      <c r="B9" s="84" t="s">
        <v>44</v>
      </c>
      <c r="C9" s="148">
        <f>Összesen!N9</f>
        <v>506854</v>
      </c>
    </row>
    <row r="10" spans="1:3" s="10" customFormat="1" ht="15.75">
      <c r="A10" s="1">
        <v>7</v>
      </c>
      <c r="B10" s="84" t="s">
        <v>121</v>
      </c>
      <c r="C10" s="148">
        <f>Összesen!N19</f>
        <v>121200</v>
      </c>
    </row>
    <row r="11" spans="1:3" s="10" customFormat="1" ht="15.75">
      <c r="A11" s="1">
        <v>8</v>
      </c>
      <c r="B11" s="84" t="s">
        <v>356</v>
      </c>
      <c r="C11" s="148">
        <f>Összesen!N10</f>
        <v>60300</v>
      </c>
    </row>
    <row r="12" spans="1:3" s="10" customFormat="1" ht="15.75">
      <c r="A12" s="1">
        <v>9</v>
      </c>
      <c r="B12" s="84" t="s">
        <v>357</v>
      </c>
      <c r="C12" s="148">
        <f>Összesen!N20</f>
        <v>0</v>
      </c>
    </row>
    <row r="13" spans="1:3" s="10" customFormat="1" ht="15.75">
      <c r="A13" s="1">
        <v>10</v>
      </c>
      <c r="B13" s="84" t="s">
        <v>366</v>
      </c>
      <c r="C13" s="148">
        <f>Összesen!N14-Összesen!N14</f>
        <v>0</v>
      </c>
    </row>
    <row r="14" spans="1:3" s="10" customFormat="1" ht="15.75">
      <c r="A14" s="1">
        <v>11</v>
      </c>
      <c r="B14" s="84" t="s">
        <v>367</v>
      </c>
      <c r="C14" s="148">
        <f>Összesen!N23-Összesen!N23</f>
        <v>0</v>
      </c>
    </row>
    <row r="15" spans="1:3" s="10" customFormat="1" ht="15.75">
      <c r="A15" s="1">
        <v>12</v>
      </c>
      <c r="B15" s="84" t="s">
        <v>364</v>
      </c>
      <c r="C15" s="148">
        <f>Összesen!N15</f>
        <v>581620</v>
      </c>
    </row>
    <row r="16" spans="1:3" s="10" customFormat="1" ht="15.75">
      <c r="A16" s="1">
        <v>13</v>
      </c>
      <c r="B16" s="84" t="s">
        <v>365</v>
      </c>
      <c r="C16" s="148">
        <f>Összesen!N24</f>
        <v>0</v>
      </c>
    </row>
    <row r="17" spans="1:3" s="10" customFormat="1" ht="15.75">
      <c r="A17" s="1">
        <v>14</v>
      </c>
      <c r="B17" s="7" t="s">
        <v>611</v>
      </c>
      <c r="C17" s="148">
        <f>vagyonmérleg!D40-vagyonmérleg!C40</f>
        <v>225196</v>
      </c>
    </row>
    <row r="18" spans="1:3" s="10" customFormat="1" ht="15.75">
      <c r="A18" s="1">
        <v>15</v>
      </c>
      <c r="B18" s="8" t="s">
        <v>7</v>
      </c>
      <c r="C18" s="147">
        <f>SUM(C6:C17)</f>
        <v>16474436</v>
      </c>
    </row>
    <row r="19" spans="1:3" s="10" customFormat="1" ht="15.75">
      <c r="A19" s="1">
        <v>16</v>
      </c>
      <c r="B19" s="7" t="s">
        <v>39</v>
      </c>
      <c r="C19" s="133">
        <f>Összesen!AA7</f>
        <v>4417647</v>
      </c>
    </row>
    <row r="20" spans="1:3" s="10" customFormat="1" ht="15.75">
      <c r="A20" s="1">
        <v>17</v>
      </c>
      <c r="B20" s="7" t="s">
        <v>80</v>
      </c>
      <c r="C20" s="133">
        <f>Összesen!AA8</f>
        <v>808585</v>
      </c>
    </row>
    <row r="21" spans="1:3" s="10" customFormat="1" ht="15.75">
      <c r="A21" s="1">
        <v>18</v>
      </c>
      <c r="B21" s="7" t="s">
        <v>81</v>
      </c>
      <c r="C21" s="133">
        <f>Összesen!AA9</f>
        <v>3971200</v>
      </c>
    </row>
    <row r="22" spans="1:3" s="10" customFormat="1" ht="15.75">
      <c r="A22" s="1">
        <v>19</v>
      </c>
      <c r="B22" s="7" t="s">
        <v>82</v>
      </c>
      <c r="C22" s="133">
        <f>Összesen!AA10</f>
        <v>565100</v>
      </c>
    </row>
    <row r="23" spans="1:3" s="10" customFormat="1" ht="15.75">
      <c r="A23" s="1">
        <v>20</v>
      </c>
      <c r="B23" s="7" t="s">
        <v>83</v>
      </c>
      <c r="C23" s="133">
        <f>Összesen!AA11</f>
        <v>1498869</v>
      </c>
    </row>
    <row r="24" spans="1:3" s="10" customFormat="1" ht="15.75">
      <c r="A24" s="1">
        <v>21</v>
      </c>
      <c r="B24" s="7" t="s">
        <v>98</v>
      </c>
      <c r="C24" s="133">
        <f>Összesen!AA18</f>
        <v>11092968</v>
      </c>
    </row>
    <row r="25" spans="1:3" s="10" customFormat="1" ht="15.75">
      <c r="A25" s="1">
        <v>22</v>
      </c>
      <c r="B25" s="7" t="s">
        <v>45</v>
      </c>
      <c r="C25" s="133">
        <f>Összesen!AA19</f>
        <v>1321248</v>
      </c>
    </row>
    <row r="26" spans="1:3" s="10" customFormat="1" ht="15.75">
      <c r="A26" s="1">
        <v>23</v>
      </c>
      <c r="B26" s="7" t="s">
        <v>195</v>
      </c>
      <c r="C26" s="133">
        <f>Összesen!AA20</f>
        <v>19657</v>
      </c>
    </row>
    <row r="27" spans="1:3" s="10" customFormat="1" ht="15.75">
      <c r="A27" s="1">
        <v>24</v>
      </c>
      <c r="B27" s="7" t="s">
        <v>92</v>
      </c>
      <c r="C27" s="133">
        <f>Összesen!AA13</f>
        <v>548129</v>
      </c>
    </row>
    <row r="28" spans="1:3" s="10" customFormat="1" ht="15.75">
      <c r="A28" s="1">
        <v>25</v>
      </c>
      <c r="B28" s="7" t="s">
        <v>99</v>
      </c>
      <c r="C28" s="133">
        <f>Összesen!AA22</f>
        <v>0</v>
      </c>
    </row>
    <row r="29" spans="1:3" s="10" customFormat="1" ht="15.75">
      <c r="A29" s="1">
        <v>26</v>
      </c>
      <c r="B29" s="7" t="s">
        <v>611</v>
      </c>
      <c r="C29" s="133">
        <f>vagyonmérleg!D31-vagyonmérleg!C31</f>
        <v>0</v>
      </c>
    </row>
    <row r="30" spans="1:3" s="10" customFormat="1" ht="15.75">
      <c r="A30" s="1">
        <v>27</v>
      </c>
      <c r="B30" s="8" t="s">
        <v>8</v>
      </c>
      <c r="C30" s="147">
        <f>SUM(C19:C29)</f>
        <v>24243403</v>
      </c>
    </row>
    <row r="31" spans="1:3" ht="15.75">
      <c r="A31" s="1">
        <v>28</v>
      </c>
      <c r="B31" s="8" t="s">
        <v>102</v>
      </c>
      <c r="C31" s="147">
        <f>C5+C18-C30</f>
        <v>2020292</v>
      </c>
    </row>
    <row r="33" ht="15">
      <c r="C33" s="149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>
      <selection activeCell="O1" sqref="O1:O16384"/>
    </sheetView>
  </sheetViews>
  <sheetFormatPr defaultColWidth="12.00390625" defaultRowHeight="15"/>
  <cols>
    <col min="1" max="1" width="3.00390625" style="179" bestFit="1" customWidth="1"/>
    <col min="2" max="2" width="30.140625" style="174" customWidth="1"/>
    <col min="3" max="3" width="11.00390625" style="174" customWidth="1"/>
    <col min="4" max="4" width="10.8515625" style="174" bestFit="1" customWidth="1"/>
    <col min="5" max="5" width="10.8515625" style="174" customWidth="1"/>
    <col min="6" max="6" width="10.57421875" style="174" customWidth="1"/>
    <col min="7" max="7" width="9.7109375" style="174" customWidth="1"/>
    <col min="8" max="8" width="10.140625" style="174" customWidth="1"/>
    <col min="9" max="10" width="11.140625" style="174" customWidth="1"/>
    <col min="11" max="11" width="10.8515625" style="174" customWidth="1"/>
    <col min="12" max="12" width="11.28125" style="174" customWidth="1"/>
    <col min="13" max="14" width="9.7109375" style="174" customWidth="1"/>
    <col min="15" max="15" width="13.00390625" style="174" hidden="1" customWidth="1"/>
    <col min="16" max="16" width="14.421875" style="174" customWidth="1"/>
    <col min="17" max="16384" width="12.00390625" style="174" customWidth="1"/>
  </cols>
  <sheetData>
    <row r="1" spans="1:14" s="157" customFormat="1" ht="17.25" customHeight="1">
      <c r="A1" s="274" t="s">
        <v>661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s="157" customFormat="1" ht="17.25" customHeight="1">
      <c r="A2" s="274" t="s">
        <v>662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4" spans="1:14" s="160" customFormat="1" ht="13.5" customHeight="1">
      <c r="A4" s="158"/>
      <c r="B4" s="159" t="s">
        <v>0</v>
      </c>
      <c r="C4" s="159" t="s">
        <v>1</v>
      </c>
      <c r="D4" s="159" t="s">
        <v>2</v>
      </c>
      <c r="E4" s="159" t="s">
        <v>3</v>
      </c>
      <c r="F4" s="159" t="s">
        <v>6</v>
      </c>
      <c r="G4" s="159" t="s">
        <v>47</v>
      </c>
      <c r="H4" s="159" t="s">
        <v>48</v>
      </c>
      <c r="I4" s="159" t="s">
        <v>49</v>
      </c>
      <c r="J4" s="159" t="s">
        <v>93</v>
      </c>
      <c r="K4" s="159" t="s">
        <v>94</v>
      </c>
      <c r="L4" s="159" t="s">
        <v>50</v>
      </c>
      <c r="M4" s="159" t="s">
        <v>95</v>
      </c>
      <c r="N4" s="159" t="s">
        <v>96</v>
      </c>
    </row>
    <row r="5" spans="1:14" s="161" customFormat="1" ht="29.25" customHeight="1">
      <c r="A5" s="159">
        <v>1</v>
      </c>
      <c r="B5" s="275" t="s">
        <v>9</v>
      </c>
      <c r="C5" s="277" t="s">
        <v>663</v>
      </c>
      <c r="D5" s="278"/>
      <c r="E5" s="279"/>
      <c r="F5" s="280" t="s">
        <v>664</v>
      </c>
      <c r="G5" s="281"/>
      <c r="H5" s="282"/>
      <c r="I5" s="283" t="s">
        <v>665</v>
      </c>
      <c r="J5" s="284"/>
      <c r="K5" s="285"/>
      <c r="L5" s="283" t="s">
        <v>666</v>
      </c>
      <c r="M5" s="284"/>
      <c r="N5" s="285"/>
    </row>
    <row r="6" spans="1:14" s="161" customFormat="1" ht="15" customHeight="1">
      <c r="A6" s="159">
        <v>2</v>
      </c>
      <c r="B6" s="276"/>
      <c r="C6" s="162" t="s">
        <v>667</v>
      </c>
      <c r="D6" s="162" t="s">
        <v>668</v>
      </c>
      <c r="E6" s="162" t="s">
        <v>669</v>
      </c>
      <c r="F6" s="162" t="s">
        <v>667</v>
      </c>
      <c r="G6" s="162" t="s">
        <v>668</v>
      </c>
      <c r="H6" s="162" t="s">
        <v>669</v>
      </c>
      <c r="I6" s="162" t="s">
        <v>667</v>
      </c>
      <c r="J6" s="162" t="s">
        <v>668</v>
      </c>
      <c r="K6" s="162" t="s">
        <v>669</v>
      </c>
      <c r="L6" s="162" t="s">
        <v>667</v>
      </c>
      <c r="M6" s="162" t="s">
        <v>668</v>
      </c>
      <c r="N6" s="162" t="s">
        <v>669</v>
      </c>
    </row>
    <row r="7" spans="1:14" s="161" customFormat="1" ht="15" customHeight="1">
      <c r="A7" s="159">
        <v>3</v>
      </c>
      <c r="B7" s="163" t="s">
        <v>670</v>
      </c>
      <c r="C7" s="164">
        <v>0</v>
      </c>
      <c r="D7" s="164">
        <v>0</v>
      </c>
      <c r="E7" s="164">
        <f aca="true" t="shared" si="0" ref="E7:E13">C7-D7</f>
        <v>0</v>
      </c>
      <c r="F7" s="164">
        <v>156450</v>
      </c>
      <c r="G7" s="164">
        <v>0</v>
      </c>
      <c r="H7" s="164">
        <f aca="true" t="shared" si="1" ref="H7:H13">F7-G7</f>
        <v>156450</v>
      </c>
      <c r="I7" s="164">
        <v>637128</v>
      </c>
      <c r="J7" s="164">
        <v>0</v>
      </c>
      <c r="K7" s="164">
        <f aca="true" t="shared" si="2" ref="K7:K13">I7-J7</f>
        <v>637128</v>
      </c>
      <c r="L7" s="164">
        <v>202400</v>
      </c>
      <c r="M7" s="164">
        <v>0</v>
      </c>
      <c r="N7" s="164">
        <f aca="true" t="shared" si="3" ref="N7:N13">L7-M7</f>
        <v>202400</v>
      </c>
    </row>
    <row r="8" spans="1:14" s="161" customFormat="1" ht="15" customHeight="1">
      <c r="A8" s="159">
        <v>4</v>
      </c>
      <c r="B8" s="163" t="s">
        <v>671</v>
      </c>
      <c r="C8" s="164">
        <v>0</v>
      </c>
      <c r="D8" s="164">
        <v>0</v>
      </c>
      <c r="E8" s="164">
        <f t="shared" si="0"/>
        <v>0</v>
      </c>
      <c r="F8" s="164">
        <v>0</v>
      </c>
      <c r="G8" s="164">
        <v>0</v>
      </c>
      <c r="H8" s="164">
        <f t="shared" si="1"/>
        <v>0</v>
      </c>
      <c r="I8" s="164">
        <v>0</v>
      </c>
      <c r="J8" s="164">
        <v>0</v>
      </c>
      <c r="K8" s="164">
        <f t="shared" si="2"/>
        <v>0</v>
      </c>
      <c r="L8" s="164">
        <v>1566550</v>
      </c>
      <c r="M8" s="164">
        <v>0</v>
      </c>
      <c r="N8" s="164">
        <f t="shared" si="3"/>
        <v>1566550</v>
      </c>
    </row>
    <row r="9" spans="1:14" s="161" customFormat="1" ht="15" customHeight="1">
      <c r="A9" s="159">
        <v>5</v>
      </c>
      <c r="B9" s="163" t="s">
        <v>672</v>
      </c>
      <c r="C9" s="164">
        <v>0</v>
      </c>
      <c r="D9" s="164">
        <v>0</v>
      </c>
      <c r="E9" s="164">
        <f t="shared" si="0"/>
        <v>0</v>
      </c>
      <c r="F9" s="164">
        <v>0</v>
      </c>
      <c r="G9" s="164">
        <v>0</v>
      </c>
      <c r="H9" s="164">
        <f t="shared" si="1"/>
        <v>0</v>
      </c>
      <c r="I9" s="164">
        <v>0</v>
      </c>
      <c r="J9" s="164">
        <v>0</v>
      </c>
      <c r="K9" s="164">
        <f t="shared" si="2"/>
        <v>0</v>
      </c>
      <c r="L9" s="164">
        <v>835616</v>
      </c>
      <c r="M9" s="164">
        <v>0</v>
      </c>
      <c r="N9" s="164">
        <f t="shared" si="3"/>
        <v>835616</v>
      </c>
    </row>
    <row r="10" spans="1:14" s="161" customFormat="1" ht="15" customHeight="1">
      <c r="A10" s="159">
        <v>6</v>
      </c>
      <c r="B10" s="163" t="s">
        <v>673</v>
      </c>
      <c r="C10" s="164">
        <v>0</v>
      </c>
      <c r="D10" s="164">
        <v>0</v>
      </c>
      <c r="E10" s="164">
        <f t="shared" si="0"/>
        <v>0</v>
      </c>
      <c r="F10" s="164">
        <v>0</v>
      </c>
      <c r="G10" s="164">
        <v>0</v>
      </c>
      <c r="H10" s="164">
        <f t="shared" si="1"/>
        <v>0</v>
      </c>
      <c r="I10" s="164">
        <v>0</v>
      </c>
      <c r="J10" s="164">
        <v>0</v>
      </c>
      <c r="K10" s="164">
        <f t="shared" si="2"/>
        <v>0</v>
      </c>
      <c r="L10" s="164">
        <v>321850</v>
      </c>
      <c r="M10" s="164">
        <v>0</v>
      </c>
      <c r="N10" s="164">
        <f t="shared" si="3"/>
        <v>321850</v>
      </c>
    </row>
    <row r="11" spans="1:14" s="161" customFormat="1" ht="15" customHeight="1">
      <c r="A11" s="159">
        <v>7</v>
      </c>
      <c r="B11" s="163" t="s">
        <v>674</v>
      </c>
      <c r="C11" s="164">
        <v>38075500</v>
      </c>
      <c r="D11" s="164">
        <v>0</v>
      </c>
      <c r="E11" s="164">
        <f t="shared" si="0"/>
        <v>38075500</v>
      </c>
      <c r="F11" s="164">
        <v>0</v>
      </c>
      <c r="G11" s="164">
        <v>0</v>
      </c>
      <c r="H11" s="164">
        <f t="shared" si="1"/>
        <v>0</v>
      </c>
      <c r="I11" s="164">
        <v>0</v>
      </c>
      <c r="J11" s="164">
        <v>0</v>
      </c>
      <c r="K11" s="164">
        <f t="shared" si="2"/>
        <v>0</v>
      </c>
      <c r="L11" s="164">
        <v>0</v>
      </c>
      <c r="M11" s="164">
        <v>0</v>
      </c>
      <c r="N11" s="164">
        <f t="shared" si="3"/>
        <v>0</v>
      </c>
    </row>
    <row r="12" spans="1:14" s="161" customFormat="1" ht="15" customHeight="1">
      <c r="A12" s="159">
        <v>8</v>
      </c>
      <c r="B12" s="163" t="s">
        <v>675</v>
      </c>
      <c r="C12" s="164">
        <v>0</v>
      </c>
      <c r="D12" s="164">
        <v>0</v>
      </c>
      <c r="E12" s="164">
        <f t="shared" si="0"/>
        <v>0</v>
      </c>
      <c r="F12" s="164">
        <v>566300</v>
      </c>
      <c r="G12" s="164">
        <v>0</v>
      </c>
      <c r="H12" s="164">
        <f t="shared" si="1"/>
        <v>566300</v>
      </c>
      <c r="I12" s="164">
        <v>0</v>
      </c>
      <c r="J12" s="164">
        <v>0</v>
      </c>
      <c r="K12" s="164">
        <f t="shared" si="2"/>
        <v>0</v>
      </c>
      <c r="L12" s="164">
        <v>0</v>
      </c>
      <c r="M12" s="164">
        <v>0</v>
      </c>
      <c r="N12" s="164">
        <f t="shared" si="3"/>
        <v>0</v>
      </c>
    </row>
    <row r="13" spans="1:14" s="161" customFormat="1" ht="15" customHeight="1">
      <c r="A13" s="159">
        <v>9</v>
      </c>
      <c r="B13" s="163" t="s">
        <v>676</v>
      </c>
      <c r="C13" s="164">
        <v>0</v>
      </c>
      <c r="D13" s="164">
        <v>0</v>
      </c>
      <c r="E13" s="164">
        <f t="shared" si="0"/>
        <v>0</v>
      </c>
      <c r="F13" s="164">
        <v>0</v>
      </c>
      <c r="G13" s="164">
        <v>0</v>
      </c>
      <c r="H13" s="164">
        <f t="shared" si="1"/>
        <v>0</v>
      </c>
      <c r="I13" s="164">
        <v>6637</v>
      </c>
      <c r="J13" s="164">
        <v>0</v>
      </c>
      <c r="K13" s="164">
        <f t="shared" si="2"/>
        <v>6637</v>
      </c>
      <c r="L13" s="164">
        <v>0</v>
      </c>
      <c r="M13" s="164">
        <v>0</v>
      </c>
      <c r="N13" s="164">
        <f t="shared" si="3"/>
        <v>0</v>
      </c>
    </row>
    <row r="14" spans="1:14" s="161" customFormat="1" ht="15" customHeight="1">
      <c r="A14" s="159">
        <v>10</v>
      </c>
      <c r="B14" s="162" t="s">
        <v>677</v>
      </c>
      <c r="C14" s="165">
        <f>SUM(C7:C13)</f>
        <v>38075500</v>
      </c>
      <c r="D14" s="165">
        <f>SUM(D7:D13)</f>
        <v>0</v>
      </c>
      <c r="E14" s="165">
        <f>SUM(E7:E13)</f>
        <v>38075500</v>
      </c>
      <c r="F14" s="165">
        <f aca="true" t="shared" si="4" ref="F14:N14">SUM(F7:F13)</f>
        <v>722750</v>
      </c>
      <c r="G14" s="165">
        <f t="shared" si="4"/>
        <v>0</v>
      </c>
      <c r="H14" s="165">
        <f t="shared" si="4"/>
        <v>722750</v>
      </c>
      <c r="I14" s="165">
        <f t="shared" si="4"/>
        <v>643765</v>
      </c>
      <c r="J14" s="165">
        <f t="shared" si="4"/>
        <v>0</v>
      </c>
      <c r="K14" s="165">
        <f t="shared" si="4"/>
        <v>643765</v>
      </c>
      <c r="L14" s="165">
        <f t="shared" si="4"/>
        <v>2926416</v>
      </c>
      <c r="M14" s="165">
        <f t="shared" si="4"/>
        <v>0</v>
      </c>
      <c r="N14" s="165">
        <f t="shared" si="4"/>
        <v>2926416</v>
      </c>
    </row>
    <row r="15" spans="1:14" s="161" customFormat="1" ht="15" customHeight="1">
      <c r="A15" s="159">
        <v>11</v>
      </c>
      <c r="B15" s="162" t="s">
        <v>678</v>
      </c>
      <c r="C15" s="165">
        <v>0</v>
      </c>
      <c r="D15" s="165">
        <v>0</v>
      </c>
      <c r="E15" s="165">
        <f>C15-D15</f>
        <v>0</v>
      </c>
      <c r="F15" s="165">
        <v>1698258</v>
      </c>
      <c r="G15" s="165">
        <v>800423</v>
      </c>
      <c r="H15" s="165">
        <f>F15-G15</f>
        <v>897835</v>
      </c>
      <c r="I15" s="165">
        <v>20935002</v>
      </c>
      <c r="J15" s="165">
        <v>5184971</v>
      </c>
      <c r="K15" s="165">
        <f>I15-J15</f>
        <v>15750031</v>
      </c>
      <c r="L15" s="165">
        <v>7429503</v>
      </c>
      <c r="M15" s="165">
        <v>1613667</v>
      </c>
      <c r="N15" s="165">
        <f>L15-M15</f>
        <v>5815836</v>
      </c>
    </row>
    <row r="16" spans="1:14" s="161" customFormat="1" ht="15" customHeight="1">
      <c r="A16" s="159">
        <v>12</v>
      </c>
      <c r="B16" s="162" t="s">
        <v>679</v>
      </c>
      <c r="C16" s="165">
        <v>42713723</v>
      </c>
      <c r="D16" s="165">
        <v>19437421</v>
      </c>
      <c r="E16" s="165">
        <f>C16-D16</f>
        <v>23276302</v>
      </c>
      <c r="F16" s="165">
        <v>3618015</v>
      </c>
      <c r="G16" s="165">
        <v>919802</v>
      </c>
      <c r="H16" s="165">
        <f>F16-G16</f>
        <v>2698213</v>
      </c>
      <c r="I16" s="165">
        <v>7068900</v>
      </c>
      <c r="J16" s="165">
        <v>2663040</v>
      </c>
      <c r="K16" s="165">
        <f>I16-J16</f>
        <v>4405860</v>
      </c>
      <c r="L16" s="166">
        <v>2070355</v>
      </c>
      <c r="M16" s="167">
        <v>319429</v>
      </c>
      <c r="N16" s="165">
        <f>L16-M16</f>
        <v>1750926</v>
      </c>
    </row>
    <row r="17" spans="1:15" s="161" customFormat="1" ht="15" customHeight="1">
      <c r="A17" s="159">
        <v>13</v>
      </c>
      <c r="B17" s="168" t="s">
        <v>680</v>
      </c>
      <c r="C17" s="169">
        <f>SUM(C14:C16)</f>
        <v>80789223</v>
      </c>
      <c r="D17" s="169">
        <v>18278092</v>
      </c>
      <c r="E17" s="169">
        <f>SUM(E14:E16)</f>
        <v>61351802</v>
      </c>
      <c r="F17" s="169">
        <f aca="true" t="shared" si="5" ref="F17:N17">SUM(F14:F16)</f>
        <v>6039023</v>
      </c>
      <c r="G17" s="169">
        <f t="shared" si="5"/>
        <v>1720225</v>
      </c>
      <c r="H17" s="169">
        <f t="shared" si="5"/>
        <v>4318798</v>
      </c>
      <c r="I17" s="169">
        <f t="shared" si="5"/>
        <v>28647667</v>
      </c>
      <c r="J17" s="169">
        <f t="shared" si="5"/>
        <v>7848011</v>
      </c>
      <c r="K17" s="169">
        <f t="shared" si="5"/>
        <v>20799656</v>
      </c>
      <c r="L17" s="170">
        <f t="shared" si="5"/>
        <v>12426274</v>
      </c>
      <c r="M17" s="170">
        <f t="shared" si="5"/>
        <v>1933096</v>
      </c>
      <c r="N17" s="170">
        <f t="shared" si="5"/>
        <v>10493178</v>
      </c>
      <c r="O17" s="161">
        <f>E17+H17+K17+N17</f>
        <v>96963434</v>
      </c>
    </row>
    <row r="18" spans="1:14" s="161" customFormat="1" ht="15" customHeight="1">
      <c r="A18" s="159">
        <v>14</v>
      </c>
      <c r="B18" s="163" t="s">
        <v>681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4">
        <v>0</v>
      </c>
      <c r="M18" s="164">
        <v>0</v>
      </c>
      <c r="N18" s="163">
        <f>L18-M18</f>
        <v>0</v>
      </c>
    </row>
    <row r="19" spans="1:14" s="161" customFormat="1" ht="15" customHeight="1">
      <c r="A19" s="159">
        <v>15</v>
      </c>
      <c r="B19" s="163" t="s">
        <v>682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4">
        <v>567500</v>
      </c>
      <c r="M19" s="164">
        <v>567500</v>
      </c>
      <c r="N19" s="163">
        <f>L19-M19</f>
        <v>0</v>
      </c>
    </row>
    <row r="20" spans="1:14" s="161" customFormat="1" ht="15" customHeight="1">
      <c r="A20" s="159">
        <v>16</v>
      </c>
      <c r="B20" s="163" t="s">
        <v>683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f>I20-J20</f>
        <v>0</v>
      </c>
      <c r="L20" s="164">
        <v>6190433</v>
      </c>
      <c r="M20" s="164">
        <v>2078151</v>
      </c>
      <c r="N20" s="164">
        <f>L20-M20</f>
        <v>4112282</v>
      </c>
    </row>
    <row r="21" spans="1:14" s="161" customFormat="1" ht="15" customHeight="1">
      <c r="A21" s="159">
        <v>17</v>
      </c>
      <c r="B21" s="163" t="s">
        <v>684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41425</v>
      </c>
      <c r="J21" s="163">
        <v>41425</v>
      </c>
      <c r="K21" s="163">
        <v>0</v>
      </c>
      <c r="L21" s="164">
        <v>4514434</v>
      </c>
      <c r="M21" s="164">
        <v>4514434</v>
      </c>
      <c r="N21" s="163">
        <v>0</v>
      </c>
    </row>
    <row r="22" spans="1:15" s="161" customFormat="1" ht="15" customHeight="1">
      <c r="A22" s="159">
        <v>18</v>
      </c>
      <c r="B22" s="168" t="s">
        <v>685</v>
      </c>
      <c r="C22" s="168">
        <f>SUM(C18:C21)</f>
        <v>0</v>
      </c>
      <c r="D22" s="168">
        <f>SUM(D18:D21)</f>
        <v>0</v>
      </c>
      <c r="E22" s="168">
        <f>SUM(E18:E21)</f>
        <v>0</v>
      </c>
      <c r="F22" s="168">
        <f aca="true" t="shared" si="6" ref="F22:K22">SUM(F18:F21)</f>
        <v>0</v>
      </c>
      <c r="G22" s="168">
        <f t="shared" si="6"/>
        <v>0</v>
      </c>
      <c r="H22" s="168">
        <f t="shared" si="6"/>
        <v>0</v>
      </c>
      <c r="I22" s="168">
        <f t="shared" si="6"/>
        <v>41425</v>
      </c>
      <c r="J22" s="168">
        <f t="shared" si="6"/>
        <v>41425</v>
      </c>
      <c r="K22" s="168">
        <f t="shared" si="6"/>
        <v>0</v>
      </c>
      <c r="L22" s="169">
        <f>SUM(L18:L21)</f>
        <v>11272367</v>
      </c>
      <c r="M22" s="169">
        <f>SUM(M18:M21)</f>
        <v>7160085</v>
      </c>
      <c r="N22" s="169">
        <f>SUM(N18:N21)</f>
        <v>4112282</v>
      </c>
      <c r="O22" s="161">
        <f>E22+H22+K22+N22</f>
        <v>4112282</v>
      </c>
    </row>
    <row r="23" spans="1:14" s="161" customFormat="1" ht="15" customHeight="1">
      <c r="A23" s="159">
        <v>19</v>
      </c>
      <c r="B23" s="163" t="s">
        <v>686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4">
        <v>0</v>
      </c>
      <c r="N23" s="164">
        <f>L23-M23</f>
        <v>0</v>
      </c>
    </row>
    <row r="24" spans="1:14" s="161" customFormat="1" ht="15" customHeight="1">
      <c r="A24" s="159">
        <v>20</v>
      </c>
      <c r="B24" s="163" t="s">
        <v>687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148</v>
      </c>
      <c r="J24" s="163">
        <v>148</v>
      </c>
      <c r="K24" s="163">
        <v>0</v>
      </c>
      <c r="L24" s="163">
        <v>66007</v>
      </c>
      <c r="M24" s="164">
        <v>66007</v>
      </c>
      <c r="N24" s="164">
        <f>L24-M24</f>
        <v>0</v>
      </c>
    </row>
    <row r="25" spans="1:15" s="161" customFormat="1" ht="15" customHeight="1">
      <c r="A25" s="159">
        <v>21</v>
      </c>
      <c r="B25" s="168" t="s">
        <v>688</v>
      </c>
      <c r="C25" s="168">
        <f aca="true" t="shared" si="7" ref="C25:H25">C23</f>
        <v>0</v>
      </c>
      <c r="D25" s="168">
        <f t="shared" si="7"/>
        <v>0</v>
      </c>
      <c r="E25" s="168">
        <f t="shared" si="7"/>
        <v>0</v>
      </c>
      <c r="F25" s="168">
        <f t="shared" si="7"/>
        <v>0</v>
      </c>
      <c r="G25" s="168">
        <f t="shared" si="7"/>
        <v>0</v>
      </c>
      <c r="H25" s="168">
        <f t="shared" si="7"/>
        <v>0</v>
      </c>
      <c r="I25" s="168">
        <f aca="true" t="shared" si="8" ref="I25:N25">SUM(I23:I24)</f>
        <v>148</v>
      </c>
      <c r="J25" s="168">
        <f t="shared" si="8"/>
        <v>148</v>
      </c>
      <c r="K25" s="168">
        <f t="shared" si="8"/>
        <v>0</v>
      </c>
      <c r="L25" s="168">
        <f t="shared" si="8"/>
        <v>66007</v>
      </c>
      <c r="M25" s="169">
        <f t="shared" si="8"/>
        <v>66007</v>
      </c>
      <c r="N25" s="169">
        <f t="shared" si="8"/>
        <v>0</v>
      </c>
      <c r="O25" s="161">
        <f>E25+H25+K25+N25</f>
        <v>0</v>
      </c>
    </row>
    <row r="26" spans="1:14" s="161" customFormat="1" ht="15" customHeight="1">
      <c r="A26" s="159">
        <v>22</v>
      </c>
      <c r="B26" s="162" t="s">
        <v>689</v>
      </c>
      <c r="C26" s="162"/>
      <c r="D26" s="162"/>
      <c r="E26" s="162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4" s="161" customFormat="1" ht="15" customHeight="1">
      <c r="A27" s="159">
        <v>23</v>
      </c>
      <c r="B27" s="163" t="s">
        <v>690</v>
      </c>
      <c r="C27" s="163">
        <v>0</v>
      </c>
      <c r="D27" s="163">
        <v>0</v>
      </c>
      <c r="E27" s="163">
        <f>C27-D27</f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f>I27-J27</f>
        <v>0</v>
      </c>
      <c r="L27" s="163">
        <v>0</v>
      </c>
      <c r="M27" s="163">
        <v>0</v>
      </c>
      <c r="N27" s="163">
        <v>0</v>
      </c>
    </row>
    <row r="28" spans="1:14" s="161" customFormat="1" ht="15" customHeight="1">
      <c r="A28" s="159">
        <v>24</v>
      </c>
      <c r="B28" s="163" t="s">
        <v>691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f>I28-J28</f>
        <v>0</v>
      </c>
      <c r="L28" s="163">
        <v>0</v>
      </c>
      <c r="M28" s="163">
        <v>0</v>
      </c>
      <c r="N28" s="163">
        <f>L28-M28</f>
        <v>0</v>
      </c>
    </row>
    <row r="29" spans="1:15" s="161" customFormat="1" ht="15" customHeight="1">
      <c r="A29" s="159">
        <v>25</v>
      </c>
      <c r="B29" s="168" t="s">
        <v>692</v>
      </c>
      <c r="C29" s="168">
        <f aca="true" t="shared" si="9" ref="C29:N29">SUM(C27:C28)</f>
        <v>0</v>
      </c>
      <c r="D29" s="168">
        <f t="shared" si="9"/>
        <v>0</v>
      </c>
      <c r="E29" s="168">
        <f t="shared" si="9"/>
        <v>0</v>
      </c>
      <c r="F29" s="168">
        <f t="shared" si="9"/>
        <v>0</v>
      </c>
      <c r="G29" s="168">
        <f t="shared" si="9"/>
        <v>0</v>
      </c>
      <c r="H29" s="168">
        <f t="shared" si="9"/>
        <v>0</v>
      </c>
      <c r="I29" s="168">
        <f t="shared" si="9"/>
        <v>0</v>
      </c>
      <c r="J29" s="168">
        <f t="shared" si="9"/>
        <v>0</v>
      </c>
      <c r="K29" s="168">
        <f t="shared" si="9"/>
        <v>0</v>
      </c>
      <c r="L29" s="168">
        <f t="shared" si="9"/>
        <v>0</v>
      </c>
      <c r="M29" s="168">
        <f t="shared" si="9"/>
        <v>0</v>
      </c>
      <c r="N29" s="168">
        <f t="shared" si="9"/>
        <v>0</v>
      </c>
      <c r="O29" s="161">
        <f>E29+H29+K29+N29</f>
        <v>0</v>
      </c>
    </row>
    <row r="30" spans="1:16" s="161" customFormat="1" ht="15" customHeight="1">
      <c r="A30" s="159">
        <v>26</v>
      </c>
      <c r="B30" s="168" t="s">
        <v>693</v>
      </c>
      <c r="C30" s="169">
        <f aca="true" t="shared" si="10" ref="C30:N30">C17+C22+C25+C29</f>
        <v>80789223</v>
      </c>
      <c r="D30" s="169">
        <f t="shared" si="10"/>
        <v>18278092</v>
      </c>
      <c r="E30" s="169">
        <f t="shared" si="10"/>
        <v>61351802</v>
      </c>
      <c r="F30" s="169">
        <f t="shared" si="10"/>
        <v>6039023</v>
      </c>
      <c r="G30" s="169">
        <f t="shared" si="10"/>
        <v>1720225</v>
      </c>
      <c r="H30" s="169">
        <f t="shared" si="10"/>
        <v>4318798</v>
      </c>
      <c r="I30" s="169">
        <f t="shared" si="10"/>
        <v>28689240</v>
      </c>
      <c r="J30" s="169">
        <f t="shared" si="10"/>
        <v>7889584</v>
      </c>
      <c r="K30" s="169">
        <f t="shared" si="10"/>
        <v>20799656</v>
      </c>
      <c r="L30" s="170">
        <f t="shared" si="10"/>
        <v>23764648</v>
      </c>
      <c r="M30" s="170">
        <f t="shared" si="10"/>
        <v>9159188</v>
      </c>
      <c r="N30" s="170">
        <f t="shared" si="10"/>
        <v>14605460</v>
      </c>
      <c r="O30" s="161">
        <f>E30+H30+K30+N30</f>
        <v>101075716</v>
      </c>
      <c r="P30" s="171"/>
    </row>
    <row r="31" spans="1:14" ht="12.75">
      <c r="A31" s="159">
        <v>27</v>
      </c>
      <c r="B31" s="172" t="s">
        <v>694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s="161" customFormat="1" ht="12">
      <c r="A32" s="159">
        <v>28</v>
      </c>
      <c r="B32" s="163" t="s">
        <v>670</v>
      </c>
      <c r="C32" s="163"/>
      <c r="D32" s="163"/>
      <c r="E32" s="163"/>
      <c r="F32" s="164">
        <v>248012</v>
      </c>
      <c r="G32" s="164">
        <v>0</v>
      </c>
      <c r="H32" s="164">
        <v>248012</v>
      </c>
      <c r="I32" s="163"/>
      <c r="J32" s="163"/>
      <c r="K32" s="163"/>
      <c r="L32" s="163"/>
      <c r="M32" s="163"/>
      <c r="N32" s="163"/>
    </row>
    <row r="33" spans="1:14" s="161" customFormat="1" ht="12">
      <c r="A33" s="159">
        <v>29</v>
      </c>
      <c r="B33" s="162" t="s">
        <v>678</v>
      </c>
      <c r="C33" s="163"/>
      <c r="D33" s="163"/>
      <c r="E33" s="163"/>
      <c r="F33" s="164">
        <v>6163411</v>
      </c>
      <c r="G33" s="164">
        <v>0</v>
      </c>
      <c r="H33" s="164">
        <v>6163411</v>
      </c>
      <c r="I33" s="163"/>
      <c r="J33" s="163"/>
      <c r="K33" s="163"/>
      <c r="L33" s="163"/>
      <c r="M33" s="163"/>
      <c r="N33" s="163"/>
    </row>
    <row r="34" spans="1:14" s="178" customFormat="1" ht="24">
      <c r="A34" s="159">
        <v>30</v>
      </c>
      <c r="B34" s="175" t="s">
        <v>695</v>
      </c>
      <c r="C34" s="176">
        <f>SUM(C32:C33)</f>
        <v>0</v>
      </c>
      <c r="D34" s="176">
        <f>SUM(D32:D33)</f>
        <v>0</v>
      </c>
      <c r="E34" s="176">
        <f>SUM(E32:E33)</f>
        <v>0</v>
      </c>
      <c r="F34" s="177">
        <f>SUM(F32:F33)</f>
        <v>6411423</v>
      </c>
      <c r="G34" s="177">
        <f aca="true" t="shared" si="11" ref="G34:N34">SUM(G32:G33)</f>
        <v>0</v>
      </c>
      <c r="H34" s="177">
        <f t="shared" si="11"/>
        <v>6411423</v>
      </c>
      <c r="I34" s="176">
        <f t="shared" si="11"/>
        <v>0</v>
      </c>
      <c r="J34" s="176">
        <f t="shared" si="11"/>
        <v>0</v>
      </c>
      <c r="K34" s="176">
        <f t="shared" si="11"/>
        <v>0</v>
      </c>
      <c r="L34" s="176">
        <f t="shared" si="11"/>
        <v>0</v>
      </c>
      <c r="M34" s="176">
        <f t="shared" si="11"/>
        <v>0</v>
      </c>
      <c r="N34" s="176">
        <f t="shared" si="11"/>
        <v>0</v>
      </c>
    </row>
    <row r="43" ht="18">
      <c r="B43" s="157"/>
    </row>
    <row r="44" ht="18">
      <c r="B44" s="157"/>
    </row>
    <row r="46" ht="18">
      <c r="B46" s="160"/>
    </row>
    <row r="47" ht="18">
      <c r="B47" s="161"/>
    </row>
    <row r="48" ht="18">
      <c r="B48" s="161"/>
    </row>
    <row r="49" ht="18">
      <c r="B49" s="161"/>
    </row>
    <row r="50" ht="18">
      <c r="B50" s="161"/>
    </row>
    <row r="51" ht="18">
      <c r="B51" s="161"/>
    </row>
    <row r="52" ht="18">
      <c r="B52" s="161"/>
    </row>
    <row r="53" ht="18">
      <c r="B53" s="161"/>
    </row>
    <row r="54" ht="18">
      <c r="B54" s="161"/>
    </row>
    <row r="55" ht="18">
      <c r="B55" s="161"/>
    </row>
    <row r="56" ht="18">
      <c r="B56" s="161"/>
    </row>
    <row r="57" ht="18">
      <c r="B57" s="161"/>
    </row>
    <row r="58" ht="18">
      <c r="B58" s="161"/>
    </row>
    <row r="59" ht="18">
      <c r="B59" s="161"/>
    </row>
    <row r="60" ht="18">
      <c r="B60" s="161"/>
    </row>
    <row r="61" ht="18">
      <c r="B61" s="161"/>
    </row>
    <row r="62" ht="18">
      <c r="B62" s="161"/>
    </row>
    <row r="63" ht="18">
      <c r="B63" s="161"/>
    </row>
    <row r="64" ht="18">
      <c r="B64" s="161"/>
    </row>
    <row r="65" ht="18">
      <c r="B65" s="161"/>
    </row>
    <row r="66" ht="18">
      <c r="B66" s="161"/>
    </row>
    <row r="67" ht="18">
      <c r="B67" s="161"/>
    </row>
    <row r="68" ht="18">
      <c r="B68" s="161"/>
    </row>
    <row r="69" ht="18">
      <c r="B69" s="161"/>
    </row>
    <row r="70" ht="18">
      <c r="B70" s="161"/>
    </row>
    <row r="71" ht="18">
      <c r="B71" s="161"/>
    </row>
    <row r="72" ht="18">
      <c r="B72" s="171"/>
    </row>
    <row r="74" ht="18">
      <c r="B74" s="161"/>
    </row>
    <row r="75" ht="18">
      <c r="B75" s="161"/>
    </row>
    <row r="76" ht="18">
      <c r="B76" s="178"/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81" r:id="rId1"/>
  <headerFooter alignWithMargins="0">
    <oddHeader>&amp;R&amp;"Arial,Normál"&amp;10 3.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2019-04-26T09:53:02Z</cp:lastPrinted>
  <dcterms:created xsi:type="dcterms:W3CDTF">2011-02-02T09:24:37Z</dcterms:created>
  <dcterms:modified xsi:type="dcterms:W3CDTF">2019-04-26T10:01:42Z</dcterms:modified>
  <cp:category/>
  <cp:version/>
  <cp:contentType/>
  <cp:contentStatus/>
</cp:coreProperties>
</file>