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Egyensúly 2012-2014. " sheetId="7" r:id="rId7"/>
    <sheet name="utem" sheetId="8" state="hidden" r:id="rId8"/>
    <sheet name="utem (2)" sheetId="9" r:id="rId9"/>
    <sheet name="forintos mérleg" sheetId="10" r:id="rId10"/>
    <sheet name="vagyon" sheetId="11" r:id="rId11"/>
    <sheet name="100 fölötti" sheetId="12" r:id="rId12"/>
    <sheet name="Értékpapír" sheetId="13" r:id="rId13"/>
    <sheet name="követelés" sheetId="14" r:id="rId14"/>
    <sheet name="kötelezettség" sheetId="15" r:id="rId15"/>
    <sheet name="változások" sheetId="16" r:id="rId16"/>
    <sheet name="reszesedes" sheetId="17" r:id="rId17"/>
    <sheet name="tobbeves" sheetId="18" state="hidden" r:id="rId18"/>
    <sheet name="közvetett támog" sheetId="19" r:id="rId19"/>
    <sheet name="Adósságot kel.köt. (2)" sheetId="20" state="hidden" r:id="rId20"/>
    <sheet name="Bevételek" sheetId="21" r:id="rId21"/>
    <sheet name="Kiadás" sheetId="22" r:id="rId22"/>
    <sheet name="COFOG" sheetId="23" r:id="rId23"/>
    <sheet name="Határozat" sheetId="24" state="hidden" r:id="rId24"/>
    <sheet name="Határozat (2)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 localSheetId="15">'[1]vagyon'!#REF!</definedName>
    <definedName name="bb">'[1]vagyon'!#REF!</definedName>
    <definedName name="bbb">'[1]vagyon'!#REF!</definedName>
    <definedName name="bháza" localSheetId="15">'[1]vagyon'!#REF!</definedName>
    <definedName name="bháza">'[1]vagyon'!#REF!</definedName>
    <definedName name="CC">'[1]vagyon'!#REF!</definedName>
    <definedName name="ccc">'[1]vagyon'!#REF!</definedName>
    <definedName name="cccc">'[2]vagyon'!#REF!</definedName>
    <definedName name="cccccc">'[1]vagyon'!#REF!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>'[1]vagyon'!#REF!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_xlnm.Print_Titles" localSheetId="11">'100 fölötti'!$1:$6</definedName>
    <definedName name="_xlnm.Print_Titles" localSheetId="19">'Adósságot kel.köt. (2)'!$1:$9</definedName>
    <definedName name="_xlnm.Print_Titles" localSheetId="20">'Bevételek'!$1:$4</definedName>
    <definedName name="_xlnm.Print_Titles" localSheetId="22">'COFOG'!$1:$5</definedName>
    <definedName name="_xlnm.Print_Titles" localSheetId="6">'Egyensúly 2012-2014. '!$1:$2</definedName>
    <definedName name="_xlnm.Print_Titles" localSheetId="12">'Értékpapír'!$1:$7</definedName>
    <definedName name="_xlnm.Print_Titles" localSheetId="1">'Felh'!$1:$6</definedName>
    <definedName name="_xlnm.Print_Titles" localSheetId="9">'forintos mérleg'!$1:$4</definedName>
    <definedName name="_xlnm.Print_Titles" localSheetId="21">'Kiadás'!$1:$4</definedName>
    <definedName name="_xlnm.Print_Titles" localSheetId="14">'kötelezettség'!$1:$6</definedName>
    <definedName name="_xlnm.Print_Titles" localSheetId="13">'követelés'!$1:$6</definedName>
    <definedName name="_xlnm.Print_Titles" localSheetId="18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5">'változások'!$1:$4</definedName>
    <definedName name="Nyomtatási_ter" localSheetId="12">'[5]vagyon'!#REF!</definedName>
    <definedName name="Nyomtatási_ter" localSheetId="9">'[4]vagyon'!#REF!</definedName>
    <definedName name="Nyomtatási_ter" localSheetId="14">'[4]vagyon'!#REF!</definedName>
    <definedName name="Nyomtatási_ter" localSheetId="13">'[4]vagyon'!#REF!</definedName>
    <definedName name="Nyomtatási_ter" localSheetId="16">'[1]vagyon'!#REF!</definedName>
    <definedName name="Nyomtatási_ter" localSheetId="10">'[4]vagyon'!#REF!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9">'[2]vagyon'!#REF!</definedName>
    <definedName name="Pénzmaradvány." localSheetId="14">'[2]vagyon'!#REF!</definedName>
    <definedName name="Pénzmaradvány." localSheetId="13">'[2]vagyon'!#REF!</definedName>
    <definedName name="Pénzmaradvány." localSheetId="10">'[2]vagyon'!#REF!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'[3]vagyon'!#REF!</definedName>
    <definedName name="pp" localSheetId="15">'[1]vagyon'!#REF!</definedName>
    <definedName name="pp">'[1]vagyon'!#REF!</definedName>
    <definedName name="uu">'[1]vagyon'!#REF!</definedName>
    <definedName name="uuuuu">'[1]vagyon'!#REF!</definedName>
    <definedName name="ŰŰ">'[2]vagyon'!#REF!</definedName>
    <definedName name="vagy">'[4]vagyon'!#REF!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27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2.xml><?xml version="1.0" encoding="utf-8"?>
<comments xmlns="http://schemas.openxmlformats.org/spreadsheetml/2006/main">
  <authors>
    <author>Livi</author>
  </authors>
  <commentList>
    <comment ref="A9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<sst xmlns="http://schemas.openxmlformats.org/spreadsheetml/2006/main" count="1523" uniqueCount="922">
  <si>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</si>
  <si>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</si>
  <si>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</si>
  <si>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</si>
  <si>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</si>
  <si>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</si>
  <si>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</si>
  <si>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</si>
  <si>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</si>
  <si>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</si>
  <si>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</si>
  <si>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</si>
  <si>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</si>
  <si>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</si>
  <si>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</si>
  <si>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</si>
  <si>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</si>
  <si>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</si>
  <si>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</si>
  <si>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</si>
  <si>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</si>
  <si>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</si>
  <si>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</si>
  <si>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</si>
  <si>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</si>
  <si>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</si>
  <si>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</si>
  <si>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</si>
  <si>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</si>
  <si>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</si>
  <si>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</si>
  <si>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</si>
  <si>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</si>
  <si>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</si>
  <si>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</si>
  <si>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</si>
  <si>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</si>
  <si>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</si>
  <si>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</si>
  <si>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</si>
  <si>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</si>
  <si>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</si>
  <si>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</si>
  <si>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</si>
  <si>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</si>
  <si>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</si>
  <si>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</si>
  <si>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</si>
  <si>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</si>
  <si>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</si>
  <si>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</si>
  <si>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</si>
  <si>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</si>
  <si>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</si>
  <si>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</si>
  <si>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</si>
  <si>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</si>
  <si>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</si>
  <si>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</si>
  <si>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</si>
  <si>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</si>
  <si>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</si>
  <si>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</si>
  <si>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</si>
  <si>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</si>
  <si>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</si>
  <si>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</si>
  <si>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</si>
  <si>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</si>
  <si>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</si>
  <si>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</si>
  <si>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</si>
  <si>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</si>
  <si>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</si>
  <si>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</si>
  <si>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</si>
  <si>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</si>
  <si>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</si>
  <si>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</si>
  <si>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</si>
  <si>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</si>
  <si>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</si>
  <si>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</si>
  <si>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</si>
  <si>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</si>
  <si>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</si>
  <si>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</si>
  <si>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</si>
  <si>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</si>
  <si>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</si>
  <si>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</si>
  <si>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</si>
  <si>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</si>
  <si>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</si>
  <si>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</si>
  <si>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</si>
  <si>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</si>
  <si>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</si>
  <si>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</si>
  <si>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</si>
  <si>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</si>
  <si>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</si>
  <si>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</si>
  <si>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</si>
  <si>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</si>
  <si>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</si>
  <si>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</si>
  <si>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</si>
  <si>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</si>
  <si>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</si>
  <si>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</si>
  <si>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</si>
  <si>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</si>
  <si>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</si>
  <si>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</si>
  <si>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</si>
  <si>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</si>
  <si>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</si>
  <si>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</si>
  <si>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</si>
  <si>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</si>
  <si>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</si>
  <si>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</si>
  <si>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</si>
  <si>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</si>
  <si>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</si>
  <si>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</si>
  <si>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</si>
  <si>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</si>
  <si>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</si>
  <si>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</si>
  <si>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</si>
  <si>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</si>
  <si>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</si>
  <si>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</si>
  <si>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</si>
  <si>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r>
      <t>EGYES MŰKÖDÉSI KIADÁSAI</t>
    </r>
    <r>
      <rPr>
        <i/>
        <sz val="12"/>
        <color indexed="8"/>
        <rFont val="Times New Roman"/>
        <family val="1"/>
      </rPr>
      <t xml:space="preserve"> (adatok ezer Ft-ban)</t>
    </r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</si>
  <si>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</si>
  <si>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</si>
  <si>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</si>
  <si>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</si>
  <si>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</si>
  <si>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</si>
  <si>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</si>
  <si>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</si>
  <si>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</si>
  <si>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</si>
  <si>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</si>
  <si>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</si>
  <si>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</si>
  <si>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</si>
  <si>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</si>
  <si>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</si>
  <si>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</si>
  <si>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</si>
  <si>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</si>
  <si>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</si>
  <si>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</si>
  <si>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</si>
  <si>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</si>
  <si>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</si>
  <si>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</si>
  <si>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</si>
  <si>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</si>
  <si>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</si>
  <si>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</si>
  <si>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</si>
  <si>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</si>
  <si>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</si>
  <si>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</si>
  <si>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</si>
  <si>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</si>
  <si>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</si>
  <si>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</si>
  <si>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</si>
  <si>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</si>
  <si>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</si>
  <si>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</si>
  <si>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</si>
  <si>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</si>
  <si>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</si>
  <si>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</si>
  <si>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</si>
  <si>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</si>
  <si>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</si>
  <si>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</si>
  <si>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</si>
  <si>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</si>
  <si>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</si>
  <si>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</si>
  <si>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</si>
  <si>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</si>
  <si>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</si>
  <si>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</si>
  <si>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</si>
  <si>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</si>
  <si>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</si>
  <si>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</si>
  <si>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</si>
  <si>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</si>
  <si>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</si>
  <si>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</si>
  <si>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</si>
  <si>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</si>
  <si>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</si>
  <si>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</si>
  <si>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</si>
  <si>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</si>
  <si>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</si>
  <si>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</si>
  <si>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</si>
  <si>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</si>
  <si>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</si>
  <si>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</si>
  <si>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</si>
  <si>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</si>
  <si>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</si>
  <si>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</si>
  <si>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</si>
  <si>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</si>
  <si>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</si>
  <si>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</si>
  <si>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</si>
  <si>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</si>
  <si>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</si>
  <si>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</si>
  <si>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</si>
  <si>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</si>
  <si>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</si>
  <si>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</si>
  <si>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</si>
  <si>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</si>
  <si>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</si>
  <si>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</si>
  <si>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</si>
  <si>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</si>
  <si>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</si>
  <si>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</si>
  <si>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</si>
  <si>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</si>
  <si>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</si>
  <si>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</si>
  <si>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</si>
  <si>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</si>
  <si>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</si>
  <si>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</si>
  <si>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</si>
  <si>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</si>
  <si>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</si>
  <si>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</si>
  <si>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</si>
  <si>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</si>
  <si>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</si>
  <si>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</si>
  <si>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</si>
  <si>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</si>
  <si>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</si>
  <si>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</si>
  <si>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</si>
  <si>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</si>
  <si>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</si>
  <si>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</si>
  <si>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</si>
  <si>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</si>
  <si>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</si>
  <si>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</si>
  <si>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</si>
  <si>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</si>
  <si>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</si>
  <si>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</si>
  <si>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</si>
  <si>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</si>
  <si>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</si>
  <si>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</si>
  <si>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</si>
  <si>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</si>
  <si>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</si>
  <si>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</si>
  <si>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</si>
  <si>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</si>
  <si>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</si>
  <si>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</si>
  <si>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</si>
  <si>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</si>
  <si>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</si>
  <si>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</si>
  <si>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</si>
  <si>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</si>
  <si>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</si>
  <si>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</si>
  <si>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</si>
  <si>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</si>
  <si>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</si>
  <si>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</si>
  <si>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</si>
  <si>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</si>
  <si>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</si>
  <si>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</si>
  <si>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</si>
  <si>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</si>
  <si>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</si>
  <si>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</si>
  <si>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</si>
  <si>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</si>
  <si>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</si>
  <si>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</si>
  <si>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</si>
  <si>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</si>
  <si>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</si>
  <si>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</si>
  <si>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</si>
  <si>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</si>
  <si>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</si>
  <si>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</si>
  <si>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</si>
  <si>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</si>
  <si>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</si>
  <si>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081061 Szabadidős park, fürdő és strandszolgáltatás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</si>
  <si>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</si>
  <si>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</si>
  <si>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</si>
  <si>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</si>
  <si>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</si>
  <si>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</si>
  <si>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</si>
  <si>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</si>
  <si>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</si>
  <si>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</si>
  <si>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</si>
  <si>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</si>
  <si>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</si>
  <si>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</si>
  <si>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</si>
  <si>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</si>
  <si>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</si>
  <si>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</si>
  <si>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</si>
  <si>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</si>
  <si>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</si>
  <si>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</si>
  <si>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</si>
  <si>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</si>
  <si>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</si>
  <si>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</si>
  <si>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</si>
  <si>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2013. évről áthúzódó bérkompenzáció támogatása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</si>
  <si>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</si>
  <si>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</si>
  <si>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</si>
  <si>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</si>
  <si>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</si>
  <si>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</si>
  <si>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</si>
  <si>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</si>
  <si>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</si>
  <si>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</si>
  <si>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</si>
  <si>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</si>
  <si>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</si>
  <si>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</si>
  <si>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</si>
  <si>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</si>
  <si>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</si>
  <si>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</si>
  <si>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</si>
  <si>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</si>
  <si>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</si>
  <si>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</si>
  <si>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</si>
  <si>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</si>
  <si>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</si>
  <si>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</si>
  <si>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</si>
  <si>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</si>
  <si>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</si>
  <si>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</si>
  <si>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</si>
  <si>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</si>
  <si>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</si>
  <si>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</si>
  <si>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</si>
  <si>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</si>
  <si>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</si>
  <si>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</si>
  <si>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</si>
  <si>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</si>
  <si>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</si>
  <si>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</si>
  <si>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</si>
  <si>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</si>
  <si>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</si>
  <si>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</si>
  <si>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</si>
  <si>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</si>
  <si>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</si>
  <si>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</si>
  <si>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</si>
  <si>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</si>
  <si>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</si>
  <si>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</si>
  <si>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</si>
  <si>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</si>
  <si>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</si>
  <si>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</si>
  <si>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</si>
  <si>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</si>
  <si>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</si>
  <si>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</si>
  <si>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</si>
  <si>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</si>
  <si>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</si>
  <si>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</si>
  <si>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</si>
  <si>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</si>
  <si>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</si>
  <si>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</si>
  <si>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</si>
  <si>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</si>
  <si>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</si>
  <si>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</si>
  <si>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</si>
  <si>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</si>
  <si>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</si>
  <si>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</si>
  <si>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</si>
  <si>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</si>
  <si>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</si>
  <si>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</si>
  <si>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</si>
  <si>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</si>
  <si>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</si>
  <si>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</si>
  <si>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</si>
  <si>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</si>
  <si>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</si>
  <si>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</si>
  <si>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</si>
  <si>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</si>
  <si>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</si>
  <si>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</si>
  <si>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</si>
  <si>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</si>
  <si>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</si>
  <si>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</si>
  <si>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</si>
  <si>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</si>
  <si>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</si>
  <si>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</si>
  <si>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</si>
  <si>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</si>
  <si>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</si>
  <si>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</si>
  <si>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</si>
  <si>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</si>
  <si>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</si>
  <si>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</si>
  <si>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</si>
  <si>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</si>
  <si>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</si>
  <si>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</si>
  <si>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</si>
  <si>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</si>
  <si>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</si>
  <si>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</si>
  <si>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</si>
  <si>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</si>
  <si>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</si>
  <si>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</si>
  <si>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</si>
  <si>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</si>
  <si>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</si>
  <si>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</si>
  <si>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</si>
  <si>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</si>
  <si>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</si>
  <si>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</si>
  <si>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</si>
  <si>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</si>
  <si>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</si>
  <si>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</si>
  <si>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 xml:space="preserve">2015. ÉVI SAJÁT BEVÉTELEI, TOVÁBBÁ ADÓSSÁGOT KELETKEZTETŐ </t>
  </si>
  <si>
    <t xml:space="preserve">2013. Tény </t>
  </si>
  <si>
    <t>2014. várható tény</t>
  </si>
  <si>
    <t>2015. terv</t>
  </si>
  <si>
    <t>Egyes működési kiadások összesen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</si>
  <si>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</si>
  <si>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</si>
  <si>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</si>
  <si>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</si>
  <si>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</si>
  <si>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</si>
  <si>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</si>
  <si>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</si>
  <si>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</si>
  <si>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</si>
  <si>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</si>
  <si>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</si>
  <si>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</si>
  <si>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</si>
  <si>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</si>
  <si>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</si>
  <si>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</si>
  <si>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</si>
  <si>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</si>
  <si>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</si>
  <si>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</si>
  <si>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</si>
  <si>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</si>
  <si>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</si>
  <si>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</si>
  <si>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</si>
  <si>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</si>
  <si>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</si>
  <si>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</si>
  <si>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</si>
  <si>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</si>
  <si>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</si>
  <si>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</si>
  <si>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</si>
  <si>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</si>
  <si>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</si>
  <si>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</si>
  <si>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</si>
  <si>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</si>
  <si>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</si>
  <si>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</si>
  <si>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</si>
  <si>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</si>
  <si>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</si>
  <si>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</si>
  <si>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fejezettől átvét.</t>
  </si>
  <si>
    <t xml:space="preserve"> - Erzsébet utalvány</t>
  </si>
  <si>
    <t xml:space="preserve">   - zöldterület kezelés 2015.</t>
  </si>
  <si>
    <t xml:space="preserve">   - Telep karbantartásra átvét</t>
  </si>
  <si>
    <t>- fejezeti kezelésű előirányzatoktól EU-s programok és azon hazai társfinanszírozása</t>
  </si>
  <si>
    <t xml:space="preserve">   - Biztosítási díj (falugondnoki autó)</t>
  </si>
  <si>
    <t xml:space="preserve"> - lakossági kölcsön</t>
  </si>
  <si>
    <t xml:space="preserve"> - Teke Klub Resznek</t>
  </si>
  <si>
    <t xml:space="preserve"> reprezentáció</t>
  </si>
  <si>
    <t>045160 Közutak, hidak, alagutak üzemelt., fennt. Vis maiorból</t>
  </si>
  <si>
    <t>066010 Zöldterület-kezelés saját</t>
  </si>
  <si>
    <t>066010 Zöldterület-kezelés közös</t>
  </si>
  <si>
    <t>066020 Város és községgazdálkodás</t>
  </si>
  <si>
    <t>082091 Közművelődés - közösségi és társadalmi részvétel fejlesztése (hitel kamata)</t>
  </si>
  <si>
    <t>107055 Falugondnoki, tanyagondnoki szolgátatás</t>
  </si>
  <si>
    <t xml:space="preserve"> - Mellékhelyiség kialakítása temetőben</t>
  </si>
  <si>
    <t xml:space="preserve"> - Létra vásárlás</t>
  </si>
  <si>
    <t xml:space="preserve"> - Kiállítóhely felújítása</t>
  </si>
  <si>
    <t xml:space="preserve"> - Út helyreállítás vis maiorból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</si>
  <si>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</si>
  <si>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</si>
  <si>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</si>
  <si>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 xml:space="preserve">   - falugondnok 2015.</t>
  </si>
  <si>
    <t xml:space="preserve">  - polgárőr egyesület</t>
  </si>
  <si>
    <t>A költségvetési hiány belső finanszírozására szolgáló finanszírozási bevételek</t>
  </si>
  <si>
    <r>
      <t>GÁBORJÁNHÁZA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</si>
  <si>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GÁBORJÁNHÁZA KÖZSÉG ÖNKORMÁNYZATA 2015. ÉVI KÖLTSÉGVETÉSÉNEK</t>
  </si>
  <si>
    <t xml:space="preserve">GÁBORJÁNHÁZA KÖZSÉG ÖNKORMÁNYZATA </t>
  </si>
  <si>
    <t>GÁBORJÁNHÁZA KÖZSÉG ÖNKORMÁNYZATA ÁLTAL VAGY HOZZÁJÁRULÁSÁVAL</t>
  </si>
  <si>
    <t>GÁBORJÁNHÁZA KÖZSÉG ÖNKORMÁNYZATA 2013-2015. ÉVI MŰKÖDÉSI ÉS FELHALMOZÁSI</t>
  </si>
  <si>
    <r>
      <t xml:space="preserve">GÁBORJÁNHÁZA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</si>
  <si>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GÁBORJÁNHÁZA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</si>
  <si>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Gáborjánháza Község Önkormányzata 2015. évi közvetett támogatásai </t>
    </r>
    <r>
      <rPr>
        <i/>
        <sz val="12"/>
        <rFont val="Times New Roman"/>
        <family val="1"/>
      </rPr>
      <t>(adatok ezer Ft-ban)</t>
    </r>
  </si>
  <si>
    <r>
      <t>Gáborjánháza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</si>
  <si>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t xml:space="preserve"> - Ingatlan vásárlás</t>
  </si>
  <si>
    <t>042130 Növénytermesztés, állattenyésztés és kapcsolódó szolgáltatások</t>
  </si>
  <si>
    <t xml:space="preserve"> Növénytermesztés, állattenyésztés és kapcsolódó szolgáltatások</t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</si>
  <si>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Pantó László polgármester</t>
    </r>
  </si>
  <si>
    <t>(:  Pantó László :)</t>
  </si>
  <si>
    <t>Gáborjánháza Község Önkormányzata Képviselő-testületének 23/2015.(II.17.) határozata az önkormányzat saját bevételeinek és adósságot keletkeztető ügyleteiből eredő fizetési kötelezettségeinek a költségvetési évet követő három évre várható összegének megállapításáról</t>
  </si>
  <si>
    <t xml:space="preserve"> - Kerékpárút helyreállítás Vis maiorhoz önerő</t>
  </si>
  <si>
    <t xml:space="preserve"> - Temető kerítés</t>
  </si>
  <si>
    <t xml:space="preserve"> - Temetőben térkövezés</t>
  </si>
  <si>
    <t>011130 Önkormányzatok és önkormányzati hivatalok jogalkotó és általános igazgatási tevékenysége Képviselői T. díj)</t>
  </si>
  <si>
    <t xml:space="preserve"> - LEADER támogatás (Faluház felúj. )</t>
  </si>
  <si>
    <t xml:space="preserve"> - EMVA (Szolgáltató központ kial. )</t>
  </si>
  <si>
    <r>
      <t xml:space="preserve">1. Program, projekt megnevezése: </t>
    </r>
    <r>
      <rPr>
        <b/>
        <sz val="12"/>
        <rFont val="Times New Roman"/>
        <family val="1"/>
      </rPr>
      <t>Faluház felújítás Gáborjánházán</t>
    </r>
  </si>
  <si>
    <r>
      <t xml:space="preserve">2. Program, projekt megnevezése: </t>
    </r>
    <r>
      <rPr>
        <b/>
        <sz val="12"/>
        <rFont val="Times New Roman"/>
        <family val="1"/>
      </rPr>
      <t>Szolgáltató Központ kialakítása Gáborjánházán</t>
    </r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</si>
  <si>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</si>
  <si>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</si>
  <si>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</si>
  <si>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</si>
  <si>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</si>
  <si>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2014.</t>
  </si>
  <si>
    <t>2013.</t>
  </si>
  <si>
    <t xml:space="preserve">Tény </t>
  </si>
  <si>
    <t xml:space="preserve"> - személyhez nem köthető </t>
  </si>
  <si>
    <t>Összesen:</t>
  </si>
  <si>
    <t xml:space="preserve"> - víz felújítás</t>
  </si>
  <si>
    <t xml:space="preserve"> - előző évi bérkompenzáció</t>
  </si>
  <si>
    <t xml:space="preserve"> </t>
  </si>
  <si>
    <t xml:space="preserve"> - 2015. évi bérkompenzáció</t>
  </si>
  <si>
    <t>- Fa eladás</t>
  </si>
  <si>
    <t xml:space="preserve"> - Réédics és Vonzáskörz. Alapítvány</t>
  </si>
  <si>
    <t xml:space="preserve"> 2014. évben befizetett iaprűzési adó visszafizetése</t>
  </si>
  <si>
    <t xml:space="preserve"> - Kerékpártároló</t>
  </si>
  <si>
    <t xml:space="preserve">        -  gyermekek fogadásához támogatás</t>
  </si>
  <si>
    <t xml:space="preserve">        - lakhatáshoz kapcsolódó, rendszeres kiadások                                  viseléséhez támog. </t>
  </si>
  <si>
    <t xml:space="preserve">        - Lakhatási kiadásokhoz kapcs. Hátralékot felhalm. Tám.</t>
  </si>
  <si>
    <t xml:space="preserve">        - Lakáshoz jutást segítő vissza nem térítendő támog.</t>
  </si>
  <si>
    <t xml:space="preserve">        - Lakáshoz jutást segítő visszatér.kamatmentes kölcsön.</t>
  </si>
  <si>
    <t xml:space="preserve">        - gyógyszerkiadások viseléséhez rendszeres tám.</t>
  </si>
  <si>
    <t>- Utánfutó értékesítés</t>
  </si>
  <si>
    <t>O</t>
  </si>
  <si>
    <t>P</t>
  </si>
  <si>
    <t>Q</t>
  </si>
  <si>
    <t>R</t>
  </si>
  <si>
    <t xml:space="preserve"> - TEKE Klub</t>
  </si>
  <si>
    <t>S</t>
  </si>
  <si>
    <t>T</t>
  </si>
  <si>
    <t>U</t>
  </si>
  <si>
    <t>V</t>
  </si>
  <si>
    <t>W</t>
  </si>
  <si>
    <t>X</t>
  </si>
  <si>
    <t>Y</t>
  </si>
  <si>
    <t>Z</t>
  </si>
  <si>
    <t xml:space="preserve"> - Szegélynyíró</t>
  </si>
  <si>
    <t xml:space="preserve"> - Fűkasza eladás</t>
  </si>
  <si>
    <t xml:space="preserve"> - Hetés vendégül lát rendezvényszervezs</t>
  </si>
  <si>
    <t>Mód. 09.19.</t>
  </si>
  <si>
    <t xml:space="preserve"> - Szállásdíj</t>
  </si>
  <si>
    <t xml:space="preserve">   -Szociális célú tüzifa</t>
  </si>
  <si>
    <t xml:space="preserve">        -  karácsonyi támogatás</t>
  </si>
  <si>
    <t>Mód. 12.31.</t>
  </si>
  <si>
    <t>Tény 12.31.</t>
  </si>
  <si>
    <t>Mód. 12.31..</t>
  </si>
  <si>
    <t xml:space="preserve">        -  gyógyszer támogatás (pénzbeli)</t>
  </si>
  <si>
    <t xml:space="preserve">Pénzkészlet </t>
  </si>
  <si>
    <t>Nyító</t>
  </si>
  <si>
    <t>Bev</t>
  </si>
  <si>
    <t>Kiad</t>
  </si>
  <si>
    <t>366*</t>
  </si>
  <si>
    <t>367*</t>
  </si>
  <si>
    <t>Záró</t>
  </si>
  <si>
    <t xml:space="preserve">   - telefonbeszélgetés tovább száml</t>
  </si>
  <si>
    <t>-sírhely</t>
  </si>
  <si>
    <t>-Tökmag értékesítés</t>
  </si>
  <si>
    <t>B8121 Forgatási célú értékpapírok</t>
  </si>
  <si>
    <t>Telj. %-a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</si>
  <si>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</si>
  <si>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</si>
  <si>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</si>
  <si>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</si>
  <si>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</si>
  <si>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</si>
  <si>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</si>
  <si>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</si>
  <si>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</si>
  <si>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</si>
  <si>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</si>
  <si>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</si>
  <si>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</si>
  <si>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</si>
  <si>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</si>
  <si>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</si>
  <si>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</si>
  <si>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</si>
  <si>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</si>
  <si>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</si>
  <si>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</si>
  <si>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GÁBORJÁNHÁZA KÖZSÉG ÖNKORMÁNYZATA</t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</si>
  <si>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</si>
  <si>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</si>
  <si>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</si>
  <si>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</si>
  <si>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</si>
  <si>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</si>
  <si>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</si>
  <si>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</si>
  <si>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</si>
  <si>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</si>
  <si>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</si>
  <si>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</si>
  <si>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</si>
  <si>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</si>
  <si>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</si>
  <si>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GÁBORJÁNHÁZA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</si>
  <si>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</si>
  <si>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</si>
  <si>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</si>
  <si>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</si>
  <si>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</si>
  <si>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</si>
  <si>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</si>
  <si>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</si>
  <si>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</si>
  <si>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</si>
  <si>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</si>
  <si>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</si>
  <si>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</si>
  <si>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</si>
  <si>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</si>
  <si>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</si>
  <si>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</si>
  <si>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</si>
  <si>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</si>
  <si>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</si>
  <si>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</si>
  <si>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</si>
  <si>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</si>
  <si>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</si>
  <si>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</si>
  <si>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</si>
  <si>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</si>
  <si>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</si>
  <si>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</si>
  <si>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</si>
  <si>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</si>
  <si>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</si>
  <si>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</si>
  <si>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</si>
  <si>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</si>
  <si>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</si>
  <si>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</si>
  <si>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</si>
  <si>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</si>
  <si>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</si>
  <si>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</si>
  <si>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</si>
  <si>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</si>
  <si>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</si>
  <si>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</si>
  <si>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</si>
  <si>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</si>
  <si>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</si>
  <si>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</si>
  <si>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</si>
  <si>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</si>
  <si>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</si>
  <si>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</si>
  <si>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</si>
  <si>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</si>
  <si>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</si>
  <si>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</si>
  <si>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</si>
  <si>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</si>
  <si>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</si>
  <si>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</si>
  <si>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</si>
  <si>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</si>
  <si>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</si>
  <si>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</si>
  <si>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</si>
  <si>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</si>
  <si>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</si>
  <si>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</si>
  <si>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</si>
  <si>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</si>
  <si>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</si>
  <si>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</si>
  <si>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áht belüli megelőlegezések visszafizetése</t>
  </si>
  <si>
    <t xml:space="preserve">     - ebből rövid lejáratú hitel törlesztés</t>
  </si>
  <si>
    <t>H/III. kötelezettségjellegű sajátos elszámolások</t>
  </si>
  <si>
    <t xml:space="preserve">     1. Kapott előlegek</t>
  </si>
  <si>
    <t xml:space="preserve">     3. Más szervezetet megillető bevézelek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</si>
  <si>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</si>
  <si>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</si>
  <si>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</si>
  <si>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</si>
  <si>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</si>
  <si>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</si>
  <si>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</si>
  <si>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GÁBORJÁNHÁZA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</si>
  <si>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</si>
  <si>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</si>
  <si>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</si>
  <si>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</si>
  <si>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</si>
  <si>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</si>
  <si>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</si>
  <si>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</si>
  <si>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</si>
  <si>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</si>
  <si>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</si>
  <si>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</si>
  <si>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</si>
  <si>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</si>
  <si>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</si>
  <si>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</si>
  <si>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</si>
  <si>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</si>
  <si>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</si>
  <si>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</si>
  <si>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</si>
  <si>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</si>
  <si>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</si>
  <si>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</si>
  <si>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</si>
  <si>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</si>
  <si>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</si>
  <si>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</si>
  <si>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</si>
  <si>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</si>
  <si>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</si>
  <si>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</si>
  <si>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</si>
  <si>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</si>
  <si>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GÁBORJÁNHÁZA ÖNKORMÁNYZAT</t>
  </si>
  <si>
    <t>100.000 FT ÉRTÉKET MEGHALADÓ GÉPEIRŐL, BERENDEZÉSEIRŐL</t>
  </si>
  <si>
    <t>Értékcsökkenés</t>
  </si>
  <si>
    <t>Ügyvitel techniaki gép</t>
  </si>
  <si>
    <t>Notebook Acer</t>
  </si>
  <si>
    <t>Ügyvitel technikai gép összesen:</t>
  </si>
  <si>
    <t xml:space="preserve">Gép, berendezés, felszerelés </t>
  </si>
  <si>
    <t>Honda UMK fűkasza</t>
  </si>
  <si>
    <t>MTD fűnyírótraktor</t>
  </si>
  <si>
    <t>Bronzharang</t>
  </si>
  <si>
    <t>Gép, berendezés összesen:</t>
  </si>
  <si>
    <t>0-ra írt eszközök</t>
  </si>
  <si>
    <t xml:space="preserve">Ügyvitel technikai gép </t>
  </si>
  <si>
    <t xml:space="preserve">Számítógép </t>
  </si>
  <si>
    <t>Notebook HP250</t>
  </si>
  <si>
    <t>Számítógép Lenovo</t>
  </si>
  <si>
    <t>Ügyviteltechnikai gép összesen:</t>
  </si>
  <si>
    <t xml:space="preserve">Gép, felszerelés </t>
  </si>
  <si>
    <t xml:space="preserve">Rakodógép </t>
  </si>
  <si>
    <t xml:space="preserve">MTZ-80 traktor </t>
  </si>
  <si>
    <t xml:space="preserve">Honda szivattyú </t>
  </si>
  <si>
    <t xml:space="preserve">Traktor </t>
  </si>
  <si>
    <t xml:space="preserve">Hangosító berendezés </t>
  </si>
  <si>
    <t>2 férőhelyes hűtőkamra</t>
  </si>
  <si>
    <t xml:space="preserve">Fükasza </t>
  </si>
  <si>
    <t xml:space="preserve">Fs400 aljnövénytisztitó </t>
  </si>
  <si>
    <t>FS 400 bozótvágó</t>
  </si>
  <si>
    <t>Magassági sövénynyíró HL95</t>
  </si>
  <si>
    <t xml:space="preserve">Samsung LCD televízió </t>
  </si>
  <si>
    <t>Ivóvízvezeték gépe</t>
  </si>
  <si>
    <t>Egyéb gép összesen:</t>
  </si>
  <si>
    <t>1.3. KIMUTATÁS GÁBORJÁNHÁZA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</si>
  <si>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</si>
  <si>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</si>
  <si>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</si>
  <si>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</si>
  <si>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</si>
  <si>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</si>
  <si>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GÁBORJÁNHÁZA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</si>
  <si>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</si>
  <si>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</si>
  <si>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</si>
  <si>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</si>
  <si>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</si>
  <si>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</si>
  <si>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Gépjárműadó bruttó összeg</t>
  </si>
  <si>
    <t>ebből önkormányzatot megillető (40%)</t>
  </si>
  <si>
    <t>Pótlék</t>
  </si>
  <si>
    <t xml:space="preserve">Követelés közhatalmi bevételre: </t>
  </si>
  <si>
    <t>Követelés működési bevételre:</t>
  </si>
  <si>
    <t>Ktgv évben esedékes követelés:</t>
  </si>
  <si>
    <t>Költségvetési évet követően esdékes követelés:</t>
  </si>
  <si>
    <t>Adott előlegek</t>
  </si>
  <si>
    <t>Forgótőke elszámolása</t>
  </si>
  <si>
    <t>Követelés jellegű elszámolások:</t>
  </si>
  <si>
    <t>Követelések összesen:</t>
  </si>
  <si>
    <t>1.5. KIMUTATÁS GÁBORJÁNHÁZA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</si>
  <si>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</si>
  <si>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</si>
  <si>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2015. december 31.</t>
  </si>
  <si>
    <t>2016. február 28.</t>
  </si>
  <si>
    <t>Kötelezettség dologi kiadásra</t>
  </si>
  <si>
    <t>0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</si>
  <si>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</si>
  <si>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</si>
  <si>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</si>
  <si>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</si>
  <si>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Más szervezetet megillető bevételek</t>
  </si>
  <si>
    <t>Kötelezettségek összesen:</t>
  </si>
  <si>
    <r>
      <t xml:space="preserve">2. GÁBORJÁNHÁZA ÖNKORMÁNYZAT TÁRGYI ESZKÖZEINEK ALAKULÁSA 2015.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</si>
  <si>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</si>
  <si>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</si>
  <si>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</si>
  <si>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</si>
  <si>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</si>
  <si>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</si>
  <si>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</si>
  <si>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</si>
  <si>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</si>
  <si>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Létra beszerzés</t>
  </si>
  <si>
    <t>Szegélynyíró beszerzés</t>
  </si>
  <si>
    <t>Kerékpártárolók beszerzése</t>
  </si>
  <si>
    <t>42 hrsz ingatlan vásárlása</t>
  </si>
  <si>
    <t>Temetőben mellékhelyiség kialakítása</t>
  </si>
  <si>
    <t>036 hrsz kiállítóhely felújítása</t>
  </si>
  <si>
    <t>Belterületi utakban vis maior károk helyreállítása</t>
  </si>
  <si>
    <t>Ivóvízvezeték felújítás</t>
  </si>
  <si>
    <t>Beruházásokból, felújításokból aktívált érték</t>
  </si>
  <si>
    <t>Térítésmentes átvétel</t>
  </si>
  <si>
    <t>Alapításkori átvétel, vagyonkez vétel miatti átv, vagyonkez jog vvét</t>
  </si>
  <si>
    <t>Külsősárdi kerékpárút felújítás vagyonnövekedésének megosztása megállapodás szerint</t>
  </si>
  <si>
    <t>0-ra írt állomány növekedése leíródás miatt</t>
  </si>
  <si>
    <t>Egyéb növekedés</t>
  </si>
  <si>
    <t>Összes növekedés</t>
  </si>
  <si>
    <t>Fűkasza, fűnyíró értékesítés</t>
  </si>
  <si>
    <t>Utánfutó értékesítés</t>
  </si>
  <si>
    <t>Értékesítés</t>
  </si>
  <si>
    <t>Programok selejtezése</t>
  </si>
  <si>
    <t>Számítógép selejtezése</t>
  </si>
  <si>
    <t>Nyomtató selejtezése</t>
  </si>
  <si>
    <t>Hiány, selejtezés, megsemmisülés</t>
  </si>
  <si>
    <t>Térítésmentes átadás</t>
  </si>
  <si>
    <t>Ktgv szerv társ alapításkori átadás, vagyonkez adás miatti átadás, vagyonkez jog visszaadása</t>
  </si>
  <si>
    <t>Ivóvízvezeték előző évi vagyonnövekedés, 2015. évi pü teljesítés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</si>
  <si>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</si>
  <si>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</si>
  <si>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</si>
  <si>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</si>
  <si>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</si>
  <si>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</si>
  <si>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</si>
  <si>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</si>
  <si>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</si>
  <si>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</si>
  <si>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</si>
  <si>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</si>
  <si>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>RÉSZESEDÉSEINEK 2015.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</si>
  <si>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2015. évi változás</t>
  </si>
  <si>
    <t>Zalavíz RT. Törzsrészvény</t>
  </si>
  <si>
    <t>2014.12.31-i állomány</t>
  </si>
  <si>
    <t>2015.12.31-i állomány</t>
  </si>
  <si>
    <t>Összes részesedés</t>
  </si>
  <si>
    <t>Sajátos elszámolások</t>
  </si>
  <si>
    <r>
      <t xml:space="preserve">GÁBORJÁNHÁZA KÖZSÉG ÖNKORMÁNYZATA 2015. ÉVI PÉNZESZKÖZ VÁLTOZÁSÁNAK BEMUTATÁSA </t>
    </r>
    <r>
      <rPr>
        <i/>
        <sz val="11"/>
        <rFont val="Times New Roman"/>
        <family val="1"/>
      </rPr>
      <t>(adatok  Ft-ban)</t>
    </r>
  </si>
  <si>
    <t>Nyitó pénzkészlet 2015.01.01-én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</si>
</sst>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5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68" applyFont="1" applyAlignment="1">
      <alignment wrapText="1"/>
      <protection/>
    </xf>
    <xf numFmtId="0" fontId="100" fillId="0" borderId="0" xfId="68" applyFont="1">
      <alignment/>
      <protection/>
    </xf>
    <xf numFmtId="0" fontId="101" fillId="0" borderId="10" xfId="68" applyFont="1" applyBorder="1">
      <alignment/>
      <protection/>
    </xf>
    <xf numFmtId="0" fontId="101" fillId="0" borderId="0" xfId="68" applyFont="1">
      <alignment/>
      <protection/>
    </xf>
    <xf numFmtId="3" fontId="102" fillId="0" borderId="0" xfId="68" applyNumberFormat="1" applyFont="1" applyAlignment="1">
      <alignment vertical="center"/>
      <protection/>
    </xf>
    <xf numFmtId="3" fontId="103" fillId="0" borderId="11" xfId="68" applyNumberFormat="1" applyFont="1" applyBorder="1" applyAlignment="1">
      <alignment horizontal="left" vertical="center" wrapText="1"/>
      <protection/>
    </xf>
    <xf numFmtId="3" fontId="104" fillId="0" borderId="10" xfId="68" applyNumberFormat="1" applyFont="1" applyBorder="1" applyAlignment="1">
      <alignment horizontal="center" vertical="center" wrapText="1"/>
      <protection/>
    </xf>
    <xf numFmtId="3" fontId="99" fillId="0" borderId="0" xfId="68" applyNumberFormat="1" applyFont="1" applyAlignment="1">
      <alignment wrapText="1"/>
      <protection/>
    </xf>
    <xf numFmtId="3" fontId="99" fillId="0" borderId="0" xfId="68" applyNumberFormat="1" applyFont="1">
      <alignment/>
      <protection/>
    </xf>
    <xf numFmtId="3" fontId="99" fillId="0" borderId="10" xfId="68" applyNumberFormat="1" applyFont="1" applyBorder="1" applyAlignment="1">
      <alignment wrapText="1"/>
      <protection/>
    </xf>
    <xf numFmtId="3" fontId="100" fillId="0" borderId="10" xfId="68" applyNumberFormat="1" applyFont="1" applyBorder="1">
      <alignment/>
      <protection/>
    </xf>
    <xf numFmtId="3" fontId="100" fillId="0" borderId="0" xfId="68" applyNumberFormat="1" applyFont="1">
      <alignment/>
      <protection/>
    </xf>
    <xf numFmtId="3" fontId="99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4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100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101" fillId="0" borderId="10" xfId="68" applyFont="1" applyBorder="1" applyAlignment="1">
      <alignment wrapText="1"/>
      <protection/>
    </xf>
    <xf numFmtId="0" fontId="101" fillId="0" borderId="10" xfId="68" applyFont="1" applyBorder="1" applyAlignment="1">
      <alignment vertical="top" wrapText="1"/>
      <protection/>
    </xf>
    <xf numFmtId="0" fontId="13" fillId="0" borderId="0" xfId="73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3" fillId="0" borderId="0" xfId="73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3" fontId="5" fillId="33" borderId="10" xfId="79" applyNumberFormat="1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wrapText="1"/>
      <protection/>
    </xf>
    <xf numFmtId="3" fontId="100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6" fillId="0" borderId="10" xfId="79" applyFont="1" applyFill="1" applyBorder="1" applyAlignment="1">
      <alignment/>
      <protection/>
    </xf>
    <xf numFmtId="0" fontId="16" fillId="0" borderId="10" xfId="79" applyFont="1" applyFill="1" applyBorder="1" applyAlignment="1">
      <alignment wrapText="1"/>
      <protection/>
    </xf>
    <xf numFmtId="0" fontId="21" fillId="0" borderId="10" xfId="79" applyFont="1" applyFill="1" applyBorder="1" applyAlignment="1">
      <alignment wrapText="1"/>
      <protection/>
    </xf>
    <xf numFmtId="0" fontId="23" fillId="0" borderId="10" xfId="79" applyFont="1" applyFill="1" applyBorder="1" applyAlignment="1">
      <alignment wrapText="1"/>
      <protection/>
    </xf>
    <xf numFmtId="3" fontId="11" fillId="33" borderId="10" xfId="79" applyNumberFormat="1" applyFont="1" applyFill="1" applyBorder="1" applyAlignment="1">
      <alignment horizontal="center" vertical="center"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9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6" fillId="33" borderId="10" xfId="79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4" fillId="0" borderId="0" xfId="68" applyNumberFormat="1" applyFont="1" applyBorder="1" applyAlignment="1">
      <alignment vertical="center" wrapText="1"/>
      <protection/>
    </xf>
    <xf numFmtId="3" fontId="101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2" fillId="0" borderId="10" xfId="79" applyFont="1" applyFill="1" applyBorder="1" applyAlignment="1">
      <alignment horizontal="center" wrapText="1"/>
      <protection/>
    </xf>
    <xf numFmtId="0" fontId="16" fillId="33" borderId="10" xfId="79" applyFont="1" applyFill="1" applyBorder="1" applyAlignment="1">
      <alignment horizontal="left" vertical="center" wrapText="1"/>
      <protection/>
    </xf>
    <xf numFmtId="0" fontId="22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5" fillId="0" borderId="10" xfId="79" applyFont="1" applyFill="1" applyBorder="1" applyAlignment="1" quotePrefix="1">
      <alignment wrapText="1"/>
      <protection/>
    </xf>
    <xf numFmtId="0" fontId="105" fillId="0" borderId="10" xfId="79" applyFont="1" applyFill="1" applyBorder="1" applyAlignment="1">
      <alignment wrapText="1"/>
      <protection/>
    </xf>
    <xf numFmtId="0" fontId="105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6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4" fillId="0" borderId="14" xfId="68" applyNumberFormat="1" applyFont="1" applyBorder="1" applyAlignment="1">
      <alignment horizontal="center" vertical="center" wrapText="1"/>
      <protection/>
    </xf>
    <xf numFmtId="0" fontId="106" fillId="0" borderId="0" xfId="0" applyFont="1" applyAlignment="1">
      <alignment/>
    </xf>
    <xf numFmtId="0" fontId="8" fillId="0" borderId="10" xfId="79" applyFont="1" applyFill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0" fontId="102" fillId="0" borderId="0" xfId="0" applyFont="1" applyAlignment="1">
      <alignment/>
    </xf>
    <xf numFmtId="3" fontId="103" fillId="0" borderId="0" xfId="68" applyNumberFormat="1" applyFont="1" applyBorder="1" applyAlignment="1">
      <alignment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97" fillId="0" borderId="0" xfId="0" applyFont="1" applyAlignment="1">
      <alignment horizontal="right"/>
    </xf>
    <xf numFmtId="0" fontId="4" fillId="33" borderId="10" xfId="79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/>
    </xf>
    <xf numFmtId="0" fontId="92" fillId="0" borderId="0" xfId="0" applyFont="1" applyAlignment="1">
      <alignment/>
    </xf>
    <xf numFmtId="0" fontId="107" fillId="0" borderId="0" xfId="0" applyFont="1" applyAlignment="1">
      <alignment/>
    </xf>
    <xf numFmtId="3" fontId="106" fillId="0" borderId="10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102" fillId="0" borderId="0" xfId="0" applyFont="1" applyAlignment="1">
      <alignment horizontal="center"/>
    </xf>
    <xf numFmtId="3" fontId="4" fillId="0" borderId="0" xfId="0" applyNumberFormat="1" applyFont="1" applyFill="1" applyAlignment="1">
      <alignment vertical="center"/>
    </xf>
    <xf numFmtId="0" fontId="98" fillId="0" borderId="0" xfId="0" applyFont="1" applyAlignment="1">
      <alignment horizontal="right"/>
    </xf>
    <xf numFmtId="0" fontId="100" fillId="0" borderId="0" xfId="68" applyFont="1" applyAlignment="1">
      <alignment horizontal="right"/>
      <protection/>
    </xf>
    <xf numFmtId="0" fontId="102" fillId="0" borderId="0" xfId="0" applyFont="1" applyAlignment="1">
      <alignment horizontal="center"/>
    </xf>
    <xf numFmtId="0" fontId="5" fillId="0" borderId="10" xfId="79" applyFont="1" applyFill="1" applyBorder="1" applyAlignment="1" quotePrefix="1">
      <alignment wrapText="1"/>
      <protection/>
    </xf>
    <xf numFmtId="0" fontId="5" fillId="0" borderId="10" xfId="79" applyFont="1" applyFill="1" applyBorder="1" applyAlignment="1">
      <alignment horizont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102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3" fontId="102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/>
    </xf>
    <xf numFmtId="3" fontId="102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/>
    </xf>
    <xf numFmtId="3" fontId="102" fillId="0" borderId="10" xfId="0" applyNumberFormat="1" applyFont="1" applyBorder="1" applyAlignment="1">
      <alignment/>
    </xf>
    <xf numFmtId="0" fontId="92" fillId="0" borderId="0" xfId="0" applyFont="1" applyAlignment="1">
      <alignment horizontal="right"/>
    </xf>
    <xf numFmtId="3" fontId="97" fillId="0" borderId="0" xfId="0" applyNumberFormat="1" applyFont="1" applyAlignment="1">
      <alignment/>
    </xf>
    <xf numFmtId="0" fontId="3" fillId="34" borderId="10" xfId="77" applyFont="1" applyFill="1" applyBorder="1" applyAlignment="1">
      <alignment horizontal="center" vertical="center" wrapText="1"/>
      <protection/>
    </xf>
    <xf numFmtId="3" fontId="4" fillId="34" borderId="10" xfId="79" applyNumberFormat="1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29" fillId="0" borderId="0" xfId="64" applyFont="1" applyBorder="1" applyAlignment="1">
      <alignment/>
      <protection/>
    </xf>
    <xf numFmtId="0" fontId="31" fillId="0" borderId="0" xfId="64" applyFont="1" applyFill="1">
      <alignment/>
      <protection/>
    </xf>
    <xf numFmtId="0" fontId="13" fillId="0" borderId="0" xfId="81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3" fillId="0" borderId="10" xfId="81" applyFont="1" applyBorder="1">
      <alignment/>
      <protection/>
    </xf>
    <xf numFmtId="0" fontId="29" fillId="0" borderId="10" xfId="64" applyFont="1" applyFill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3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4" fillId="0" borderId="10" xfId="72" applyNumberFormat="1" applyFont="1" applyFill="1" applyBorder="1" applyAlignment="1" applyProtection="1">
      <alignment/>
      <protection locked="0"/>
    </xf>
    <xf numFmtId="4" fontId="35" fillId="0" borderId="10" xfId="72" applyNumberFormat="1" applyFont="1" applyFill="1" applyBorder="1" applyAlignment="1" applyProtection="1">
      <alignment wrapText="1"/>
      <protection locked="0"/>
    </xf>
    <xf numFmtId="4" fontId="35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5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7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37" fillId="0" borderId="10" xfId="81" applyFont="1" applyBorder="1">
      <alignment/>
      <protection/>
    </xf>
    <xf numFmtId="0" fontId="38" fillId="0" borderId="10" xfId="64" applyFont="1" applyFill="1" applyBorder="1" applyAlignment="1">
      <alignment horizontal="center"/>
      <protection/>
    </xf>
    <xf numFmtId="0" fontId="37" fillId="0" borderId="0" xfId="81" applyFont="1">
      <alignment/>
      <protection/>
    </xf>
    <xf numFmtId="4" fontId="37" fillId="0" borderId="0" xfId="72" applyNumberFormat="1" applyFont="1" applyFill="1" applyBorder="1" applyAlignment="1" applyProtection="1">
      <alignment/>
      <protection locked="0"/>
    </xf>
    <xf numFmtId="4" fontId="39" fillId="0" borderId="10" xfId="72" applyNumberFormat="1" applyFont="1" applyFill="1" applyBorder="1" applyAlignment="1" applyProtection="1">
      <alignment/>
      <protection locked="0"/>
    </xf>
    <xf numFmtId="4" fontId="37" fillId="0" borderId="10" xfId="72" applyNumberFormat="1" applyFont="1" applyFill="1" applyBorder="1" applyAlignment="1" applyProtection="1">
      <alignment/>
      <protection locked="0"/>
    </xf>
    <xf numFmtId="4" fontId="40" fillId="0" borderId="10" xfId="72" applyNumberFormat="1" applyFont="1" applyFill="1" applyBorder="1" applyAlignment="1" applyProtection="1">
      <alignment/>
      <protection locked="0"/>
    </xf>
    <xf numFmtId="4" fontId="41" fillId="0" borderId="10" xfId="72" applyNumberFormat="1" applyFont="1" applyFill="1" applyBorder="1" applyAlignment="1" applyProtection="1">
      <alignment/>
      <protection locked="0"/>
    </xf>
    <xf numFmtId="4" fontId="39" fillId="0" borderId="10" xfId="76" applyNumberFormat="1" applyFont="1" applyFill="1" applyBorder="1" applyAlignment="1" applyProtection="1">
      <alignment/>
      <protection locked="0"/>
    </xf>
    <xf numFmtId="4" fontId="39" fillId="35" borderId="10" xfId="72" applyNumberFormat="1" applyFont="1" applyFill="1" applyBorder="1" applyAlignment="1" applyProtection="1">
      <alignment/>
      <protection locked="0"/>
    </xf>
    <xf numFmtId="4" fontId="41" fillId="35" borderId="10" xfId="72" applyNumberFormat="1" applyFont="1" applyFill="1" applyBorder="1" applyAlignment="1" applyProtection="1">
      <alignment/>
      <protection locked="0"/>
    </xf>
    <xf numFmtId="4" fontId="42" fillId="35" borderId="10" xfId="72" applyNumberFormat="1" applyFont="1" applyFill="1" applyBorder="1" applyAlignment="1" applyProtection="1">
      <alignment/>
      <protection locked="0"/>
    </xf>
    <xf numFmtId="4" fontId="108" fillId="0" borderId="0" xfId="72" applyNumberFormat="1" applyFont="1" applyFill="1" applyBorder="1" applyAlignment="1" applyProtection="1">
      <alignment/>
      <protection locked="0"/>
    </xf>
    <xf numFmtId="4" fontId="43" fillId="0" borderId="10" xfId="72" applyNumberFormat="1" applyFont="1" applyFill="1" applyBorder="1" applyAlignment="1" applyProtection="1">
      <alignment/>
      <protection locked="0"/>
    </xf>
    <xf numFmtId="4" fontId="12" fillId="0" borderId="10" xfId="72" applyNumberFormat="1" applyFont="1" applyFill="1" applyBorder="1" applyAlignment="1" applyProtection="1">
      <alignment/>
      <protection locked="0"/>
    </xf>
    <xf numFmtId="4" fontId="12" fillId="0" borderId="0" xfId="72" applyNumberFormat="1" applyFont="1" applyFill="1" applyBorder="1" applyAlignment="1" applyProtection="1">
      <alignment/>
      <protection locked="0"/>
    </xf>
    <xf numFmtId="4" fontId="39" fillId="36" borderId="10" xfId="72" applyNumberFormat="1" applyFont="1" applyFill="1" applyBorder="1" applyAlignment="1" applyProtection="1">
      <alignment wrapText="1"/>
      <protection locked="0"/>
    </xf>
    <xf numFmtId="4" fontId="39" fillId="36" borderId="10" xfId="72" applyNumberFormat="1" applyFont="1" applyFill="1" applyBorder="1" applyAlignment="1" applyProtection="1">
      <alignment/>
      <protection locked="0"/>
    </xf>
    <xf numFmtId="4" fontId="41" fillId="36" borderId="10" xfId="72" applyNumberFormat="1" applyFont="1" applyFill="1" applyBorder="1" applyAlignment="1" applyProtection="1">
      <alignment/>
      <protection locked="0"/>
    </xf>
    <xf numFmtId="4" fontId="39" fillId="0" borderId="0" xfId="72" applyNumberFormat="1" applyFont="1" applyFill="1" applyBorder="1" applyAlignment="1" applyProtection="1">
      <alignment/>
      <protection locked="0"/>
    </xf>
    <xf numFmtId="0" fontId="29" fillId="0" borderId="0" xfId="61" applyFont="1" applyBorder="1" applyAlignment="1">
      <alignment/>
      <protection/>
    </xf>
    <xf numFmtId="0" fontId="31" fillId="0" borderId="0" xfId="61" applyFont="1" applyFill="1">
      <alignment/>
      <protection/>
    </xf>
    <xf numFmtId="0" fontId="29" fillId="0" borderId="10" xfId="61" applyFont="1" applyFill="1" applyBorder="1" applyAlignment="1">
      <alignment horizontal="center"/>
      <protection/>
    </xf>
    <xf numFmtId="0" fontId="32" fillId="0" borderId="10" xfId="61" applyFont="1" applyFill="1" applyBorder="1" applyAlignment="1">
      <alignment horizontal="center"/>
      <protection/>
    </xf>
    <xf numFmtId="4" fontId="44" fillId="0" borderId="10" xfId="80" applyNumberFormat="1" applyFont="1" applyFill="1" applyBorder="1" applyAlignment="1" applyProtection="1">
      <alignment/>
      <protection locked="0"/>
    </xf>
    <xf numFmtId="4" fontId="44" fillId="0" borderId="10" xfId="80" applyNumberFormat="1" applyFont="1" applyFill="1" applyBorder="1" applyAlignment="1" applyProtection="1">
      <alignment horizontal="center"/>
      <protection locked="0"/>
    </xf>
    <xf numFmtId="0" fontId="12" fillId="0" borderId="0" xfId="80">
      <alignment/>
      <protection/>
    </xf>
    <xf numFmtId="4" fontId="45" fillId="0" borderId="10" xfId="80" applyNumberFormat="1" applyFont="1" applyFill="1" applyBorder="1" applyAlignment="1" applyProtection="1">
      <alignment/>
      <protection locked="0"/>
    </xf>
    <xf numFmtId="4" fontId="45" fillId="0" borderId="10" xfId="80" applyNumberFormat="1" applyFont="1" applyFill="1" applyBorder="1" applyAlignment="1" applyProtection="1">
      <alignment horizontal="right"/>
      <protection locked="0"/>
    </xf>
    <xf numFmtId="0" fontId="12" fillId="0" borderId="0" xfId="80" applyFont="1">
      <alignment/>
      <protection/>
    </xf>
    <xf numFmtId="4" fontId="44" fillId="36" borderId="10" xfId="80" applyNumberFormat="1" applyFont="1" applyFill="1" applyBorder="1" applyAlignment="1" applyProtection="1">
      <alignment/>
      <protection locked="0"/>
    </xf>
    <xf numFmtId="4" fontId="29" fillId="0" borderId="10" xfId="71" applyNumberFormat="1" applyFont="1" applyFill="1" applyBorder="1" applyAlignment="1" applyProtection="1">
      <alignment/>
      <protection locked="0"/>
    </xf>
    <xf numFmtId="4" fontId="29" fillId="0" borderId="10" xfId="71" applyNumberFormat="1" applyFont="1" applyFill="1" applyBorder="1" applyAlignment="1" applyProtection="1">
      <alignment horizontal="right"/>
      <protection locked="0"/>
    </xf>
    <xf numFmtId="0" fontId="12" fillId="0" borderId="0" xfId="71">
      <alignment/>
      <protection/>
    </xf>
    <xf numFmtId="4" fontId="29" fillId="0" borderId="10" xfId="71" applyNumberFormat="1" applyFont="1" applyFill="1" applyBorder="1" applyAlignment="1" applyProtection="1">
      <alignment horizontal="right"/>
      <protection locked="0"/>
    </xf>
    <xf numFmtId="4" fontId="31" fillId="0" borderId="10" xfId="71" applyNumberFormat="1" applyFont="1" applyFill="1" applyBorder="1" applyAlignment="1" applyProtection="1">
      <alignment horizontal="right"/>
      <protection locked="0"/>
    </xf>
    <xf numFmtId="4" fontId="31" fillId="0" borderId="10" xfId="71" applyNumberFormat="1" applyFont="1" applyFill="1" applyBorder="1" applyAlignment="1" applyProtection="1">
      <alignment/>
      <protection locked="0"/>
    </xf>
    <xf numFmtId="4" fontId="29" fillId="35" borderId="10" xfId="71" applyNumberFormat="1" applyFont="1" applyFill="1" applyBorder="1" applyAlignment="1" applyProtection="1">
      <alignment/>
      <protection locked="0"/>
    </xf>
    <xf numFmtId="4" fontId="29" fillId="35" borderId="10" xfId="71" applyNumberFormat="1" applyFont="1" applyFill="1" applyBorder="1" applyAlignment="1" applyProtection="1">
      <alignment horizontal="right"/>
      <protection locked="0"/>
    </xf>
    <xf numFmtId="0" fontId="12" fillId="0" borderId="10" xfId="71" applyBorder="1">
      <alignment/>
      <protection/>
    </xf>
    <xf numFmtId="0" fontId="12" fillId="0" borderId="0" xfId="71" applyFill="1">
      <alignment/>
      <protection/>
    </xf>
    <xf numFmtId="0" fontId="12" fillId="0" borderId="0" xfId="71" applyFont="1">
      <alignment/>
      <protection/>
    </xf>
    <xf numFmtId="0" fontId="43" fillId="0" borderId="0" xfId="71" applyFont="1">
      <alignment/>
      <protection/>
    </xf>
    <xf numFmtId="0" fontId="46" fillId="37" borderId="10" xfId="71" applyFont="1" applyFill="1" applyBorder="1">
      <alignment/>
      <protection/>
    </xf>
    <xf numFmtId="4" fontId="46" fillId="37" borderId="10" xfId="71" applyNumberFormat="1" applyFont="1" applyFill="1" applyBorder="1">
      <alignment/>
      <protection/>
    </xf>
    <xf numFmtId="0" fontId="8" fillId="0" borderId="0" xfId="75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/>
      <protection locked="0"/>
    </xf>
    <xf numFmtId="3" fontId="4" fillId="0" borderId="10" xfId="75" applyNumberFormat="1" applyFont="1" applyFill="1" applyBorder="1" applyAlignment="1" applyProtection="1">
      <alignment horizontal="right"/>
      <protection locked="0"/>
    </xf>
    <xf numFmtId="4" fontId="3" fillId="38" borderId="10" xfId="75" applyNumberFormat="1" applyFont="1" applyFill="1" applyBorder="1" applyAlignment="1" applyProtection="1">
      <alignment/>
      <protection locked="0"/>
    </xf>
    <xf numFmtId="3" fontId="3" fillId="38" borderId="10" xfId="75" applyNumberFormat="1" applyFont="1" applyFill="1" applyBorder="1" applyAlignment="1" applyProtection="1">
      <alignment/>
      <protection locked="0"/>
    </xf>
    <xf numFmtId="3" fontId="8" fillId="0" borderId="0" xfId="75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7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8" fillId="0" borderId="10" xfId="78" applyNumberFormat="1" applyFont="1" applyFill="1" applyBorder="1" applyAlignment="1" applyProtection="1">
      <alignment horizontal="right"/>
      <protection locked="0"/>
    </xf>
    <xf numFmtId="3" fontId="28" fillId="0" borderId="10" xfId="78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0" fontId="28" fillId="0" borderId="0" xfId="78" applyNumberFormat="1" applyFont="1" applyFill="1" applyBorder="1" applyAlignment="1" applyProtection="1">
      <alignment/>
      <protection locked="0"/>
    </xf>
    <xf numFmtId="0" fontId="48" fillId="0" borderId="10" xfId="74" applyNumberFormat="1" applyFont="1" applyFill="1" applyBorder="1" applyAlignment="1" applyProtection="1">
      <alignment/>
      <protection locked="0"/>
    </xf>
    <xf numFmtId="49" fontId="49" fillId="0" borderId="10" xfId="74" applyNumberFormat="1" applyFont="1" applyFill="1" applyBorder="1" applyAlignment="1" applyProtection="1">
      <alignment/>
      <protection locked="0"/>
    </xf>
    <xf numFmtId="49" fontId="49" fillId="0" borderId="10" xfId="74" applyNumberFormat="1" applyFont="1" applyFill="1" applyBorder="1" applyAlignment="1" applyProtection="1">
      <alignment horizontal="right"/>
      <protection locked="0"/>
    </xf>
    <xf numFmtId="0" fontId="48" fillId="0" borderId="0" xfId="74" applyNumberFormat="1" applyFont="1" applyFill="1" applyBorder="1" applyAlignment="1" applyProtection="1">
      <alignment/>
      <protection locked="0"/>
    </xf>
    <xf numFmtId="3" fontId="50" fillId="0" borderId="10" xfId="74" applyNumberFormat="1" applyFont="1" applyBorder="1">
      <alignment/>
      <protection/>
    </xf>
    <xf numFmtId="49" fontId="48" fillId="0" borderId="10" xfId="74" applyNumberFormat="1" applyFont="1" applyFill="1" applyBorder="1" applyAlignment="1" applyProtection="1">
      <alignment horizontal="right"/>
      <protection locked="0"/>
    </xf>
    <xf numFmtId="0" fontId="49" fillId="0" borderId="10" xfId="74" applyNumberFormat="1" applyFont="1" applyFill="1" applyBorder="1" applyAlignment="1" applyProtection="1">
      <alignment wrapText="1"/>
      <protection locked="0"/>
    </xf>
    <xf numFmtId="3" fontId="51" fillId="0" borderId="10" xfId="74" applyNumberFormat="1" applyFont="1" applyBorder="1">
      <alignment/>
      <protection/>
    </xf>
    <xf numFmtId="0" fontId="49" fillId="0" borderId="0" xfId="74" applyNumberFormat="1" applyFont="1" applyFill="1" applyBorder="1" applyAlignment="1" applyProtection="1">
      <alignment/>
      <protection locked="0"/>
    </xf>
    <xf numFmtId="0" fontId="48" fillId="0" borderId="10" xfId="74" applyNumberFormat="1" applyFont="1" applyFill="1" applyBorder="1" applyAlignment="1" applyProtection="1">
      <alignment wrapText="1"/>
      <protection locked="0"/>
    </xf>
    <xf numFmtId="0" fontId="49" fillId="0" borderId="10" xfId="74" applyNumberFormat="1" applyFont="1" applyFill="1" applyBorder="1" applyAlignment="1" applyProtection="1">
      <alignment/>
      <protection locked="0"/>
    </xf>
    <xf numFmtId="0" fontId="49" fillId="39" borderId="10" xfId="74" applyNumberFormat="1" applyFont="1" applyFill="1" applyBorder="1" applyAlignment="1" applyProtection="1">
      <alignment/>
      <protection locked="0"/>
    </xf>
    <xf numFmtId="3" fontId="51" fillId="40" borderId="10" xfId="74" applyNumberFormat="1" applyFont="1" applyFill="1" applyBorder="1">
      <alignment/>
      <protection/>
    </xf>
    <xf numFmtId="0" fontId="31" fillId="0" borderId="0" xfId="67" applyFont="1" applyFill="1">
      <alignment/>
      <protection/>
    </xf>
    <xf numFmtId="0" fontId="28" fillId="0" borderId="0" xfId="72" applyNumberFormat="1" applyFont="1" applyFill="1" applyBorder="1" applyAlignment="1" applyProtection="1">
      <alignment/>
      <protection locked="0"/>
    </xf>
    <xf numFmtId="0" fontId="31" fillId="0" borderId="10" xfId="67" applyFont="1" applyBorder="1">
      <alignment/>
      <protection/>
    </xf>
    <xf numFmtId="0" fontId="29" fillId="0" borderId="10" xfId="67" applyFont="1" applyFill="1" applyBorder="1" applyAlignment="1">
      <alignment horizontal="center"/>
      <protection/>
    </xf>
    <xf numFmtId="0" fontId="31" fillId="0" borderId="0" xfId="67" applyFont="1">
      <alignment/>
      <protection/>
    </xf>
    <xf numFmtId="0" fontId="32" fillId="0" borderId="10" xfId="67" applyFont="1" applyFill="1" applyBorder="1" applyAlignment="1">
      <alignment horizontal="center"/>
      <protection/>
    </xf>
    <xf numFmtId="4" fontId="52" fillId="0" borderId="10" xfId="72" applyNumberFormat="1" applyFont="1" applyFill="1" applyBorder="1" applyAlignment="1" applyProtection="1">
      <alignment horizontal="center" vertical="center"/>
      <protection locked="0"/>
    </xf>
    <xf numFmtId="4" fontId="52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2">
      <alignment/>
      <protection/>
    </xf>
    <xf numFmtId="4" fontId="43" fillId="41" borderId="10" xfId="82" applyNumberFormat="1" applyFont="1" applyFill="1" applyBorder="1">
      <alignment/>
      <protection/>
    </xf>
    <xf numFmtId="4" fontId="43" fillId="41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4" fontId="43" fillId="37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Fill="1" applyBorder="1">
      <alignment/>
      <protection/>
    </xf>
    <xf numFmtId="4" fontId="12" fillId="0" borderId="10" xfId="82" applyNumberFormat="1" applyFont="1" applyFill="1" applyBorder="1">
      <alignment/>
      <protection/>
    </xf>
    <xf numFmtId="4" fontId="12" fillId="0" borderId="10" xfId="82" applyNumberFormat="1" applyFont="1" applyFill="1" applyBorder="1">
      <alignment/>
      <protection/>
    </xf>
    <xf numFmtId="4" fontId="12" fillId="0" borderId="10" xfId="82" applyNumberFormat="1" applyFont="1" applyBorder="1">
      <alignment/>
      <protection/>
    </xf>
    <xf numFmtId="4" fontId="12" fillId="0" borderId="0" xfId="82" applyNumberFormat="1" applyFont="1">
      <alignment/>
      <protection/>
    </xf>
    <xf numFmtId="4" fontId="12" fillId="0" borderId="10" xfId="82" applyNumberFormat="1" applyFont="1" applyBorder="1" applyAlignment="1">
      <alignment wrapText="1"/>
      <protection/>
    </xf>
    <xf numFmtId="4" fontId="12" fillId="37" borderId="10" xfId="82" applyNumberFormat="1" applyFont="1" applyFill="1" applyBorder="1">
      <alignment/>
      <protection/>
    </xf>
    <xf numFmtId="4" fontId="12" fillId="0" borderId="0" xfId="82" applyNumberFormat="1" applyFont="1" applyFill="1">
      <alignment/>
      <protection/>
    </xf>
    <xf numFmtId="4" fontId="12" fillId="0" borderId="10" xfId="82" applyNumberFormat="1" applyBorder="1">
      <alignment/>
      <protection/>
    </xf>
    <xf numFmtId="4" fontId="12" fillId="0" borderId="0" xfId="82" applyNumberFormat="1">
      <alignment/>
      <protection/>
    </xf>
    <xf numFmtId="4" fontId="12" fillId="0" borderId="10" xfId="82" applyNumberForma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0" fontId="2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3" fontId="22" fillId="33" borderId="10" xfId="79" applyNumberFormat="1" applyFont="1" applyFill="1" applyBorder="1" applyAlignment="1">
      <alignment horizontal="right" vertical="center" wrapText="1"/>
      <protection/>
    </xf>
    <xf numFmtId="3" fontId="21" fillId="33" borderId="10" xfId="79" applyNumberFormat="1" applyFont="1" applyFill="1" applyBorder="1" applyAlignment="1">
      <alignment horizontal="right" vertical="center" wrapText="1"/>
      <protection/>
    </xf>
    <xf numFmtId="0" fontId="79" fillId="0" borderId="0" xfId="0" applyFont="1" applyAlignment="1">
      <alignment horizontal="right"/>
    </xf>
    <xf numFmtId="0" fontId="4" fillId="0" borderId="10" xfId="79" applyFont="1" applyFill="1" applyBorder="1" applyAlignment="1">
      <alignment horizontal="center" vertical="center"/>
      <protection/>
    </xf>
    <xf numFmtId="0" fontId="4" fillId="0" borderId="10" xfId="79" applyFont="1" applyFill="1" applyBorder="1" applyAlignment="1">
      <alignment vertical="center" wrapText="1"/>
      <protection/>
    </xf>
    <xf numFmtId="0" fontId="4" fillId="0" borderId="15" xfId="79" applyFont="1" applyFill="1" applyBorder="1" applyAlignment="1">
      <alignment horizontal="center" vertical="center"/>
      <protection/>
    </xf>
    <xf numFmtId="0" fontId="4" fillId="0" borderId="16" xfId="79" applyFont="1" applyFill="1" applyBorder="1" applyAlignment="1">
      <alignment horizontal="center" vertical="center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21" fillId="0" borderId="10" xfId="79" applyFont="1" applyFill="1" applyBorder="1" applyAlignment="1">
      <alignment vertical="center" wrapText="1"/>
      <protection/>
    </xf>
    <xf numFmtId="0" fontId="21" fillId="0" borderId="10" xfId="79" applyFont="1" applyFill="1" applyBorder="1" applyAlignment="1">
      <alignment vertical="center"/>
      <protection/>
    </xf>
    <xf numFmtId="0" fontId="10" fillId="0" borderId="10" xfId="79" applyFont="1" applyFill="1" applyBorder="1" applyAlignment="1">
      <alignment wrapText="1"/>
      <protection/>
    </xf>
    <xf numFmtId="0" fontId="102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3" fontId="4" fillId="33" borderId="12" xfId="79" applyNumberFormat="1" applyFont="1" applyFill="1" applyBorder="1" applyAlignment="1">
      <alignment vertical="center" wrapText="1"/>
      <protection/>
    </xf>
    <xf numFmtId="3" fontId="4" fillId="33" borderId="14" xfId="79" applyNumberFormat="1" applyFont="1" applyFill="1" applyBorder="1" applyAlignment="1">
      <alignment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3" fontId="4" fillId="33" borderId="12" xfId="79" applyNumberFormat="1" applyFont="1" applyFill="1" applyBorder="1" applyAlignment="1">
      <alignment horizontal="center" vertical="center" wrapText="1"/>
      <protection/>
    </xf>
    <xf numFmtId="3" fontId="4" fillId="33" borderId="14" xfId="79" applyNumberFormat="1" applyFont="1" applyFill="1" applyBorder="1" applyAlignment="1">
      <alignment horizontal="center" vertical="center" wrapText="1"/>
      <protection/>
    </xf>
    <xf numFmtId="3" fontId="4" fillId="33" borderId="15" xfId="79" applyNumberFormat="1" applyFont="1" applyFill="1" applyBorder="1" applyAlignment="1">
      <alignment horizontal="center" vertical="center" wrapText="1"/>
      <protection/>
    </xf>
    <xf numFmtId="3" fontId="4" fillId="33" borderId="17" xfId="79" applyNumberFormat="1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0" borderId="0" xfId="64" applyFont="1" applyBorder="1" applyAlignment="1">
      <alignment horizontal="center"/>
      <protection/>
    </xf>
    <xf numFmtId="4" fontId="39" fillId="0" borderId="12" xfId="72" applyNumberFormat="1" applyFont="1" applyFill="1" applyBorder="1" applyAlignment="1" applyProtection="1">
      <alignment horizontal="center" vertical="center"/>
      <protection locked="0"/>
    </xf>
    <xf numFmtId="4" fontId="39" fillId="0" borderId="14" xfId="72" applyNumberFormat="1" applyFont="1" applyFill="1" applyBorder="1" applyAlignment="1" applyProtection="1">
      <alignment horizontal="center" vertical="center"/>
      <protection locked="0"/>
    </xf>
    <xf numFmtId="4" fontId="39" fillId="0" borderId="15" xfId="72" applyNumberFormat="1" applyFont="1" applyFill="1" applyBorder="1" applyAlignment="1" applyProtection="1">
      <alignment horizontal="center" vertical="center"/>
      <protection locked="0"/>
    </xf>
    <xf numFmtId="4" fontId="39" fillId="0" borderId="16" xfId="72" applyNumberFormat="1" applyFont="1" applyFill="1" applyBorder="1" applyAlignment="1" applyProtection="1">
      <alignment horizontal="center" vertical="center"/>
      <protection locked="0"/>
    </xf>
    <xf numFmtId="4" fontId="39" fillId="0" borderId="17" xfId="72" applyNumberFormat="1" applyFont="1" applyFill="1" applyBorder="1" applyAlignment="1" applyProtection="1">
      <alignment horizontal="center" vertical="center"/>
      <protection locked="0"/>
    </xf>
    <xf numFmtId="4" fontId="39" fillId="0" borderId="15" xfId="72" applyNumberFormat="1" applyFont="1" applyFill="1" applyBorder="1" applyAlignment="1" applyProtection="1">
      <alignment horizontal="center" wrapText="1"/>
      <protection locked="0"/>
    </xf>
    <xf numFmtId="4" fontId="39" fillId="0" borderId="16" xfId="72" applyNumberFormat="1" applyFont="1" applyFill="1" applyBorder="1" applyAlignment="1" applyProtection="1">
      <alignment horizontal="center" wrapText="1"/>
      <protection locked="0"/>
    </xf>
    <xf numFmtId="4" fontId="39" fillId="0" borderId="17" xfId="72" applyNumberFormat="1" applyFont="1" applyFill="1" applyBorder="1" applyAlignment="1" applyProtection="1">
      <alignment horizontal="center" wrapText="1"/>
      <protection locked="0"/>
    </xf>
    <xf numFmtId="4" fontId="39" fillId="0" borderId="15" xfId="72" applyNumberFormat="1" applyFont="1" applyFill="1" applyBorder="1" applyAlignment="1" applyProtection="1">
      <alignment horizontal="center"/>
      <protection locked="0"/>
    </xf>
    <xf numFmtId="4" fontId="39" fillId="0" borderId="16" xfId="72" applyNumberFormat="1" applyFont="1" applyFill="1" applyBorder="1" applyAlignment="1" applyProtection="1">
      <alignment horizontal="center"/>
      <protection locked="0"/>
    </xf>
    <xf numFmtId="4" fontId="39" fillId="0" borderId="17" xfId="72" applyNumberFormat="1" applyFont="1" applyFill="1" applyBorder="1" applyAlignment="1" applyProtection="1">
      <alignment horizontal="center"/>
      <protection locked="0"/>
    </xf>
    <xf numFmtId="0" fontId="29" fillId="0" borderId="0" xfId="61" applyFont="1" applyBorder="1" applyAlignment="1">
      <alignment horizontal="center"/>
      <protection/>
    </xf>
    <xf numFmtId="0" fontId="36" fillId="0" borderId="0" xfId="64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0" fontId="5" fillId="0" borderId="0" xfId="77" applyFont="1" applyFill="1" applyAlignment="1">
      <alignment horizontal="center" vertical="center" wrapText="1"/>
      <protection/>
    </xf>
    <xf numFmtId="0" fontId="4" fillId="0" borderId="18" xfId="79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9" applyFont="1" applyFill="1" applyBorder="1" applyAlignment="1">
      <alignment horizontal="center" vertical="center" wrapText="1"/>
      <protection/>
    </xf>
    <xf numFmtId="0" fontId="4" fillId="0" borderId="14" xfId="79" applyFont="1" applyFill="1" applyBorder="1" applyAlignment="1">
      <alignment horizontal="center" vertical="center" wrapText="1"/>
      <protection/>
    </xf>
    <xf numFmtId="3" fontId="103" fillId="0" borderId="11" xfId="68" applyNumberFormat="1" applyFont="1" applyBorder="1" applyAlignment="1">
      <alignment horizontal="justify" vertical="center" wrapText="1"/>
      <protection/>
    </xf>
    <xf numFmtId="3" fontId="103" fillId="0" borderId="0" xfId="68" applyNumberFormat="1" applyFont="1" applyBorder="1" applyAlignment="1">
      <alignment horizontal="justify" vertical="center" wrapText="1"/>
      <protection/>
    </xf>
    <xf numFmtId="3" fontId="98" fillId="0" borderId="0" xfId="68" applyNumberFormat="1" applyFont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100 e feletti gép Gháza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G&#225;borj&#225;nh&#225;za\G&#225;borj&#225;nh&#225;za%20z&#225;rsz&#225;mad&#225;s%202005.%2012.3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 (2)"/>
      <sheetName val="Szöv.mód.12.16.."/>
      <sheetName val="Szöv.mód.09.30."/>
      <sheetName val="Szöv.mód.2005.08...."/>
      <sheetName val="Bevételek %"/>
      <sheetName val="Kiad összesít %"/>
      <sheetName val="Kiad szakf átad 200 %"/>
      <sheetName val="kiad segély %"/>
      <sheetName val="felhalm %"/>
      <sheetName val="Pénzmaradvány mód.2."/>
      <sheetName val="Szöveges mód. falugondnok"/>
      <sheetName val="Bevétel 2005. év költségvetés"/>
      <sheetName val="Kiadás 2005. év költségvet"/>
      <sheetName val="fejl. bev"/>
      <sheetName val="EU"/>
      <sheetName val="mük felh egyens mérleg (2)"/>
      <sheetName val="guruló"/>
      <sheetName val="többéves"/>
      <sheetName val="ütemt."/>
      <sheetName val="közvetett támog (3)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változások"/>
      <sheetName val="forintos"/>
      <sheetName val="követelések"/>
      <sheetName val="kötelezettségek"/>
      <sheetName val="Szöveges 05.04.16"/>
      <sheetName val="Szöveges 05.06.10"/>
      <sheetName val="Szöveges 05.06. 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M10">
      <selection activeCell="C9" sqref="C9:C1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9.421875" style="0" customWidth="1"/>
    <col min="15" max="15" width="25.7109375" style="0" customWidth="1"/>
    <col min="16" max="27" width="9.421875" style="0" customWidth="1"/>
  </cols>
  <sheetData>
    <row r="1" spans="1:27" s="2" customFormat="1" ht="15.75">
      <c r="A1" s="313" t="s">
        <v>555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122"/>
      <c r="AA1" s="122"/>
    </row>
    <row r="2" s="2" customFormat="1" ht="15" customHeight="1">
      <c r="B2" s="119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  <c r="P3" s="1" t="s">
        <v>603</v>
      </c>
      <c r="Q3" s="1" t="s">
        <v>604</v>
      </c>
      <c r="R3" s="1" t="s">
        <v>605</v>
      </c>
      <c r="S3" s="1" t="s">
        <v>606</v>
      </c>
      <c r="T3" s="1" t="s">
        <v>608</v>
      </c>
      <c r="U3" s="1" t="s">
        <v>609</v>
      </c>
      <c r="V3" s="1" t="s">
        <v>610</v>
      </c>
      <c r="W3" s="1" t="s">
        <v>611</v>
      </c>
      <c r="X3" s="1" t="s">
        <v>612</v>
      </c>
      <c r="Y3" s="1" t="s">
        <v>613</v>
      </c>
      <c r="Z3" s="1" t="s">
        <v>614</v>
      </c>
      <c r="AA3" s="1" t="s">
        <v>615</v>
      </c>
    </row>
    <row r="4" spans="1:27" s="11" customFormat="1" ht="15.75">
      <c r="A4" s="1">
        <v>1</v>
      </c>
      <c r="B4" s="304" t="s">
        <v>9</v>
      </c>
      <c r="C4" s="306" t="s">
        <v>470</v>
      </c>
      <c r="D4" s="307"/>
      <c r="E4" s="307"/>
      <c r="F4" s="306" t="s">
        <v>140</v>
      </c>
      <c r="G4" s="307"/>
      <c r="H4" s="307"/>
      <c r="I4" s="306" t="s">
        <v>141</v>
      </c>
      <c r="J4" s="307"/>
      <c r="K4" s="307"/>
      <c r="L4" s="306" t="s">
        <v>5</v>
      </c>
      <c r="M4" s="307"/>
      <c r="N4" s="307"/>
      <c r="O4" s="304" t="s">
        <v>9</v>
      </c>
      <c r="P4" s="306" t="s">
        <v>470</v>
      </c>
      <c r="Q4" s="307"/>
      <c r="R4" s="307"/>
      <c r="S4" s="306" t="s">
        <v>140</v>
      </c>
      <c r="T4" s="307"/>
      <c r="U4" s="307"/>
      <c r="V4" s="306" t="s">
        <v>141</v>
      </c>
      <c r="W4" s="307"/>
      <c r="X4" s="307"/>
      <c r="Y4" s="304" t="s">
        <v>5</v>
      </c>
      <c r="Z4" s="304"/>
      <c r="AA4" s="304"/>
    </row>
    <row r="5" spans="1:27" s="11" customFormat="1" ht="31.5">
      <c r="A5" s="1">
        <v>2</v>
      </c>
      <c r="B5" s="304"/>
      <c r="C5" s="90" t="s">
        <v>4</v>
      </c>
      <c r="D5" s="4" t="s">
        <v>623</v>
      </c>
      <c r="E5" s="4" t="s">
        <v>624</v>
      </c>
      <c r="F5" s="90" t="s">
        <v>4</v>
      </c>
      <c r="G5" s="4" t="s">
        <v>623</v>
      </c>
      <c r="H5" s="4" t="s">
        <v>624</v>
      </c>
      <c r="I5" s="90" t="s">
        <v>4</v>
      </c>
      <c r="J5" s="4" t="s">
        <v>623</v>
      </c>
      <c r="K5" s="4" t="s">
        <v>624</v>
      </c>
      <c r="L5" s="90" t="s">
        <v>4</v>
      </c>
      <c r="M5" s="4" t="s">
        <v>623</v>
      </c>
      <c r="N5" s="4" t="s">
        <v>624</v>
      </c>
      <c r="O5" s="304"/>
      <c r="P5" s="90" t="s">
        <v>4</v>
      </c>
      <c r="Q5" s="4" t="s">
        <v>623</v>
      </c>
      <c r="R5" s="4" t="s">
        <v>624</v>
      </c>
      <c r="S5" s="90" t="s">
        <v>4</v>
      </c>
      <c r="T5" s="4" t="s">
        <v>623</v>
      </c>
      <c r="U5" s="4" t="s">
        <v>624</v>
      </c>
      <c r="V5" s="90" t="s">
        <v>4</v>
      </c>
      <c r="W5" s="4" t="s">
        <v>623</v>
      </c>
      <c r="X5" s="4" t="s">
        <v>624</v>
      </c>
      <c r="Y5" s="90" t="s">
        <v>4</v>
      </c>
      <c r="Z5" s="4" t="s">
        <v>623</v>
      </c>
      <c r="AA5" s="4" t="s">
        <v>624</v>
      </c>
    </row>
    <row r="6" spans="1:27" s="97" customFormat="1" ht="16.5">
      <c r="A6" s="1">
        <v>3</v>
      </c>
      <c r="B6" s="310" t="s">
        <v>55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 t="s">
        <v>153</v>
      </c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</row>
    <row r="7" spans="1:38" s="11" customFormat="1" ht="47.25">
      <c r="A7" s="1">
        <v>4</v>
      </c>
      <c r="B7" s="92" t="s">
        <v>348</v>
      </c>
      <c r="C7" s="5">
        <f>Bevételek!C88</f>
        <v>0</v>
      </c>
      <c r="D7" s="5">
        <f>Bevételek!D88</f>
        <v>0</v>
      </c>
      <c r="E7" s="5">
        <f>Bevételek!E88</f>
        <v>0</v>
      </c>
      <c r="F7" s="5">
        <f>Bevételek!C89</f>
        <v>11325</v>
      </c>
      <c r="G7" s="5">
        <f>Bevételek!D89</f>
        <v>9610</v>
      </c>
      <c r="H7" s="5">
        <f>Bevételek!E89</f>
        <v>9575</v>
      </c>
      <c r="I7" s="5">
        <f>Bevételek!C90</f>
        <v>0</v>
      </c>
      <c r="J7" s="5">
        <f>Bevételek!D90</f>
        <v>0</v>
      </c>
      <c r="K7" s="5">
        <f>Bevételek!E90</f>
        <v>0</v>
      </c>
      <c r="L7" s="5">
        <f aca="true" t="shared" si="0" ref="L7:N10">C7+F7+I7</f>
        <v>11325</v>
      </c>
      <c r="M7" s="5">
        <f t="shared" si="0"/>
        <v>9610</v>
      </c>
      <c r="N7" s="5">
        <f t="shared" si="0"/>
        <v>9575</v>
      </c>
      <c r="O7" s="94" t="s">
        <v>47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8117</v>
      </c>
      <c r="T7" s="5">
        <f>Kiadás!D9</f>
        <v>6554</v>
      </c>
      <c r="U7" s="5">
        <f>Kiadás!E9</f>
        <v>6508</v>
      </c>
      <c r="V7" s="5">
        <f>Kiadás!C10</f>
        <v>530</v>
      </c>
      <c r="W7" s="5">
        <f>Kiadás!D10</f>
        <v>480</v>
      </c>
      <c r="X7" s="5">
        <f>Kiadás!E10</f>
        <v>480</v>
      </c>
      <c r="Y7" s="5">
        <f aca="true" t="shared" si="1" ref="Y7:AA11">P7+S7+V7</f>
        <v>8647</v>
      </c>
      <c r="Z7" s="5">
        <f t="shared" si="1"/>
        <v>7034</v>
      </c>
      <c r="AA7" s="5">
        <f t="shared" si="1"/>
        <v>6988</v>
      </c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</row>
    <row r="8" spans="1:38" s="11" customFormat="1" ht="45">
      <c r="A8" s="1">
        <v>5</v>
      </c>
      <c r="B8" s="92" t="s">
        <v>371</v>
      </c>
      <c r="C8" s="5">
        <f>Bevételek!C145</f>
        <v>0</v>
      </c>
      <c r="D8" s="5">
        <f>Bevételek!D145</f>
        <v>0</v>
      </c>
      <c r="E8" s="5">
        <f>Bevételek!E145</f>
        <v>0</v>
      </c>
      <c r="F8" s="5">
        <f>Bevételek!C146</f>
        <v>120</v>
      </c>
      <c r="G8" s="5">
        <f>Bevételek!D146</f>
        <v>120</v>
      </c>
      <c r="H8" s="5">
        <f>Bevételek!E146</f>
        <v>123</v>
      </c>
      <c r="I8" s="5">
        <f>Bevételek!C147</f>
        <v>6299</v>
      </c>
      <c r="J8" s="5">
        <f>Bevételek!D147</f>
        <v>2906</v>
      </c>
      <c r="K8" s="5">
        <f>Bevételek!E147</f>
        <v>542</v>
      </c>
      <c r="L8" s="5">
        <f t="shared" si="0"/>
        <v>6419</v>
      </c>
      <c r="M8" s="5">
        <f t="shared" si="0"/>
        <v>3026</v>
      </c>
      <c r="N8" s="5">
        <f t="shared" si="0"/>
        <v>665</v>
      </c>
      <c r="O8" s="94" t="s">
        <v>91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1505</v>
      </c>
      <c r="T8" s="5">
        <f>Kiadás!D13</f>
        <v>1299</v>
      </c>
      <c r="U8" s="5">
        <f>Kiadás!E13</f>
        <v>1276</v>
      </c>
      <c r="V8" s="5">
        <f>Kiadás!C14</f>
        <v>155</v>
      </c>
      <c r="W8" s="5">
        <f>Kiadás!D14</f>
        <v>130</v>
      </c>
      <c r="X8" s="5">
        <f>Kiadás!E14</f>
        <v>130</v>
      </c>
      <c r="Y8" s="5">
        <f t="shared" si="1"/>
        <v>1660</v>
      </c>
      <c r="Z8" s="5">
        <f t="shared" si="1"/>
        <v>1429</v>
      </c>
      <c r="AA8" s="5">
        <f t="shared" si="1"/>
        <v>1406</v>
      </c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</row>
    <row r="9" spans="1:38" s="11" customFormat="1" ht="15.75">
      <c r="A9" s="1">
        <v>6</v>
      </c>
      <c r="B9" s="92" t="s">
        <v>55</v>
      </c>
      <c r="C9" s="5">
        <f>Bevételek!C203</f>
        <v>0</v>
      </c>
      <c r="D9" s="5">
        <f>Bevételek!D203</f>
        <v>0</v>
      </c>
      <c r="E9" s="5">
        <f>Bevételek!E203</f>
        <v>0</v>
      </c>
      <c r="F9" s="5">
        <f>Bevételek!C204</f>
        <v>809</v>
      </c>
      <c r="G9" s="5">
        <f>Bevételek!D204</f>
        <v>1266</v>
      </c>
      <c r="H9" s="5">
        <f>Bevételek!E204</f>
        <v>1163</v>
      </c>
      <c r="I9" s="5">
        <f>Bevételek!C205</f>
        <v>300</v>
      </c>
      <c r="J9" s="5">
        <f>Bevételek!D205</f>
        <v>444</v>
      </c>
      <c r="K9" s="5">
        <f>Bevételek!E205</f>
        <v>444</v>
      </c>
      <c r="L9" s="5">
        <f t="shared" si="0"/>
        <v>1109</v>
      </c>
      <c r="M9" s="5">
        <f t="shared" si="0"/>
        <v>1710</v>
      </c>
      <c r="N9" s="5">
        <f t="shared" si="0"/>
        <v>1607</v>
      </c>
      <c r="O9" s="94" t="s">
        <v>92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8883</v>
      </c>
      <c r="T9" s="5">
        <f>Kiadás!D17</f>
        <v>11389</v>
      </c>
      <c r="U9" s="5">
        <f>Kiadás!E17</f>
        <v>8258</v>
      </c>
      <c r="V9" s="5">
        <f>Kiadás!C18</f>
        <v>300</v>
      </c>
      <c r="W9" s="5">
        <f>Kiadás!D18</f>
        <v>0</v>
      </c>
      <c r="X9" s="5">
        <f>Kiadás!E18</f>
        <v>0</v>
      </c>
      <c r="Y9" s="5">
        <f t="shared" si="1"/>
        <v>9183</v>
      </c>
      <c r="Z9" s="5">
        <f t="shared" si="1"/>
        <v>11389</v>
      </c>
      <c r="AA9" s="5">
        <f t="shared" si="1"/>
        <v>8258</v>
      </c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</row>
    <row r="10" spans="1:38" s="11" customFormat="1" ht="15.75">
      <c r="A10" s="1">
        <v>7</v>
      </c>
      <c r="B10" s="305" t="s">
        <v>439</v>
      </c>
      <c r="C10" s="309">
        <f>Bevételek!C239</f>
        <v>0</v>
      </c>
      <c r="D10" s="309">
        <f>Bevételek!D239</f>
        <v>0</v>
      </c>
      <c r="E10" s="309">
        <f>Bevételek!E239</f>
        <v>0</v>
      </c>
      <c r="F10" s="309">
        <f>Bevételek!C240</f>
        <v>756</v>
      </c>
      <c r="G10" s="309">
        <f>Bevételek!D240</f>
        <v>756</v>
      </c>
      <c r="H10" s="309">
        <f>Bevételek!E240</f>
        <v>656</v>
      </c>
      <c r="I10" s="309">
        <f>Bevételek!C241</f>
        <v>0</v>
      </c>
      <c r="J10" s="309">
        <f>Bevételek!D241</f>
        <v>0</v>
      </c>
      <c r="K10" s="309">
        <f>Bevételek!E241</f>
        <v>0</v>
      </c>
      <c r="L10" s="309">
        <f t="shared" si="0"/>
        <v>756</v>
      </c>
      <c r="M10" s="309">
        <f t="shared" si="0"/>
        <v>756</v>
      </c>
      <c r="N10" s="309">
        <f t="shared" si="0"/>
        <v>656</v>
      </c>
      <c r="O10" s="94" t="s">
        <v>93</v>
      </c>
      <c r="P10" s="5">
        <f>Kiadás!C85</f>
        <v>0</v>
      </c>
      <c r="Q10" s="5">
        <f>Kiadás!D85</f>
        <v>0</v>
      </c>
      <c r="R10" s="5">
        <f>Kiadás!E85</f>
        <v>0</v>
      </c>
      <c r="S10" s="5">
        <f>Kiadás!C86</f>
        <v>703</v>
      </c>
      <c r="T10" s="5">
        <f>Kiadás!D86</f>
        <v>1058</v>
      </c>
      <c r="U10" s="5">
        <f>Kiadás!E86</f>
        <v>984</v>
      </c>
      <c r="V10" s="5">
        <f>Kiadás!C87</f>
        <v>0</v>
      </c>
      <c r="W10" s="5">
        <f>Kiadás!D87</f>
        <v>0</v>
      </c>
      <c r="X10" s="5">
        <f>Kiadás!E87</f>
        <v>0</v>
      </c>
      <c r="Y10" s="5">
        <f t="shared" si="1"/>
        <v>703</v>
      </c>
      <c r="Z10" s="5">
        <f t="shared" si="1"/>
        <v>1058</v>
      </c>
      <c r="AA10" s="5">
        <f t="shared" si="1"/>
        <v>984</v>
      </c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</row>
    <row r="11" spans="1:38" s="11" customFormat="1" ht="30">
      <c r="A11" s="1">
        <v>8</v>
      </c>
      <c r="B11" s="305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94" t="s">
        <v>94</v>
      </c>
      <c r="P11" s="5">
        <f>Kiadás!C146</f>
        <v>0</v>
      </c>
      <c r="Q11" s="5">
        <f>Kiadás!D146</f>
        <v>0</v>
      </c>
      <c r="R11" s="5">
        <f>Kiadás!E146</f>
        <v>0</v>
      </c>
      <c r="S11" s="5">
        <f>Kiadás!C147</f>
        <v>409</v>
      </c>
      <c r="T11" s="5">
        <f>Kiadás!D147</f>
        <v>413</v>
      </c>
      <c r="U11" s="5">
        <f>Kiadás!E147</f>
        <v>214</v>
      </c>
      <c r="V11" s="5">
        <f>Kiadás!C148</f>
        <v>0</v>
      </c>
      <c r="W11" s="5">
        <f>Kiadás!D148</f>
        <v>0</v>
      </c>
      <c r="X11" s="5">
        <f>Kiadás!E148</f>
        <v>0</v>
      </c>
      <c r="Y11" s="5">
        <f t="shared" si="1"/>
        <v>409</v>
      </c>
      <c r="Z11" s="5">
        <f t="shared" si="1"/>
        <v>413</v>
      </c>
      <c r="AA11" s="5">
        <f t="shared" si="1"/>
        <v>214</v>
      </c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</row>
    <row r="12" spans="1:38" s="11" customFormat="1" ht="15.75">
      <c r="A12" s="1">
        <v>9</v>
      </c>
      <c r="B12" s="93" t="s">
        <v>96</v>
      </c>
      <c r="C12" s="13">
        <f aca="true" t="shared" si="2" ref="C12:N12">SUM(C7:C11)</f>
        <v>0</v>
      </c>
      <c r="D12" s="13">
        <f>SUM(D7:D11)</f>
        <v>0</v>
      </c>
      <c r="E12" s="13">
        <f>SUM(E7:E11)</f>
        <v>0</v>
      </c>
      <c r="F12" s="13">
        <f t="shared" si="2"/>
        <v>13010</v>
      </c>
      <c r="G12" s="13">
        <f>SUM(G7:G11)</f>
        <v>11752</v>
      </c>
      <c r="H12" s="13">
        <f>SUM(H7:H11)</f>
        <v>11517</v>
      </c>
      <c r="I12" s="13">
        <f t="shared" si="2"/>
        <v>6599</v>
      </c>
      <c r="J12" s="13">
        <f>SUM(J7:J11)</f>
        <v>3350</v>
      </c>
      <c r="K12" s="13">
        <f>SUM(K7:K11)</f>
        <v>986</v>
      </c>
      <c r="L12" s="13">
        <f t="shared" si="2"/>
        <v>19609</v>
      </c>
      <c r="M12" s="13">
        <f t="shared" si="2"/>
        <v>15102</v>
      </c>
      <c r="N12" s="13">
        <f t="shared" si="2"/>
        <v>12503</v>
      </c>
      <c r="O12" s="93" t="s">
        <v>97</v>
      </c>
      <c r="P12" s="13">
        <f aca="true" t="shared" si="3" ref="P12:AA12">SUM(P7:P11)</f>
        <v>0</v>
      </c>
      <c r="Q12" s="13">
        <f>SUM(Q7:Q11)</f>
        <v>0</v>
      </c>
      <c r="R12" s="13">
        <f>SUM(R7:R11)</f>
        <v>0</v>
      </c>
      <c r="S12" s="13">
        <f t="shared" si="3"/>
        <v>19617</v>
      </c>
      <c r="T12" s="13">
        <f>SUM(T7:T11)</f>
        <v>20713</v>
      </c>
      <c r="U12" s="13">
        <f>SUM(U7:U11)</f>
        <v>17240</v>
      </c>
      <c r="V12" s="13">
        <f t="shared" si="3"/>
        <v>985</v>
      </c>
      <c r="W12" s="13">
        <f>SUM(W7:W11)</f>
        <v>610</v>
      </c>
      <c r="X12" s="13">
        <f>SUM(X7:X11)</f>
        <v>610</v>
      </c>
      <c r="Y12" s="13">
        <f t="shared" si="3"/>
        <v>20602</v>
      </c>
      <c r="Z12" s="13">
        <f t="shared" si="3"/>
        <v>21323</v>
      </c>
      <c r="AA12" s="13">
        <f t="shared" si="3"/>
        <v>17850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s="11" customFormat="1" ht="15.75">
      <c r="A13" s="1">
        <v>10</v>
      </c>
      <c r="B13" s="95" t="s">
        <v>158</v>
      </c>
      <c r="C13" s="96">
        <f aca="true" t="shared" si="4" ref="C13:N13">C12-P12</f>
        <v>0</v>
      </c>
      <c r="D13" s="96">
        <f>D12-Q12</f>
        <v>0</v>
      </c>
      <c r="E13" s="96">
        <f>E12-R12</f>
        <v>0</v>
      </c>
      <c r="F13" s="96">
        <f t="shared" si="4"/>
        <v>-6607</v>
      </c>
      <c r="G13" s="96">
        <f>G12-T12</f>
        <v>-8961</v>
      </c>
      <c r="H13" s="96">
        <f>H12-U12</f>
        <v>-5723</v>
      </c>
      <c r="I13" s="96">
        <f t="shared" si="4"/>
        <v>5614</v>
      </c>
      <c r="J13" s="96">
        <f>J12-W12</f>
        <v>2740</v>
      </c>
      <c r="K13" s="96">
        <f>K12-X12</f>
        <v>376</v>
      </c>
      <c r="L13" s="96">
        <f t="shared" si="4"/>
        <v>-993</v>
      </c>
      <c r="M13" s="96">
        <f t="shared" si="4"/>
        <v>-6221</v>
      </c>
      <c r="N13" s="96">
        <f t="shared" si="4"/>
        <v>-5347</v>
      </c>
      <c r="O13" s="312" t="s">
        <v>144</v>
      </c>
      <c r="P13" s="308">
        <f>Kiadás!C175</f>
        <v>0</v>
      </c>
      <c r="Q13" s="308">
        <f>Kiadás!D175</f>
        <v>0</v>
      </c>
      <c r="R13" s="308">
        <f>Kiadás!E175</f>
        <v>0</v>
      </c>
      <c r="S13" s="308">
        <f>Kiadás!C176</f>
        <v>0</v>
      </c>
      <c r="T13" s="308">
        <f>Kiadás!D176</f>
        <v>681</v>
      </c>
      <c r="U13" s="308">
        <f>Kiadás!E176</f>
        <v>224</v>
      </c>
      <c r="V13" s="308">
        <f>Kiadás!C177</f>
        <v>0</v>
      </c>
      <c r="W13" s="308">
        <f>Kiadás!D177</f>
        <v>0</v>
      </c>
      <c r="X13" s="308">
        <f>Kiadás!E177</f>
        <v>0</v>
      </c>
      <c r="Y13" s="308">
        <f>P13+S13+V13</f>
        <v>0</v>
      </c>
      <c r="Z13" s="308">
        <f>Q13+T13+W13</f>
        <v>681</v>
      </c>
      <c r="AA13" s="308">
        <f>R13+U13+X13</f>
        <v>224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</row>
    <row r="14" spans="1:38" s="11" customFormat="1" ht="15.75">
      <c r="A14" s="1">
        <v>11</v>
      </c>
      <c r="B14" s="95" t="s">
        <v>149</v>
      </c>
      <c r="C14" s="5">
        <f>Bevételek!C261</f>
        <v>0</v>
      </c>
      <c r="D14" s="5">
        <f>Bevételek!D261</f>
        <v>0</v>
      </c>
      <c r="E14" s="5">
        <f>Bevételek!E261</f>
        <v>0</v>
      </c>
      <c r="F14" s="5">
        <f>Bevételek!C262</f>
        <v>4311</v>
      </c>
      <c r="G14" s="5">
        <f>Bevételek!D262</f>
        <v>4773</v>
      </c>
      <c r="H14" s="5">
        <f>Bevételek!E262</f>
        <v>4774</v>
      </c>
      <c r="I14" s="5">
        <f>Bevételek!C263</f>
        <v>0</v>
      </c>
      <c r="J14" s="5">
        <f>Bevételek!D263</f>
        <v>0</v>
      </c>
      <c r="K14" s="5">
        <f>Bevételek!E263</f>
        <v>0</v>
      </c>
      <c r="L14" s="5">
        <f aca="true" t="shared" si="5" ref="L14:N15">C14+F14+I14</f>
        <v>4311</v>
      </c>
      <c r="M14" s="5">
        <f t="shared" si="5"/>
        <v>4773</v>
      </c>
      <c r="N14" s="5">
        <f t="shared" si="5"/>
        <v>4774</v>
      </c>
      <c r="O14" s="312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</row>
    <row r="15" spans="1:38" s="11" customFormat="1" ht="15.75">
      <c r="A15" s="1">
        <v>12</v>
      </c>
      <c r="B15" s="95" t="s">
        <v>150</v>
      </c>
      <c r="C15" s="5">
        <f>Bevételek!C282</f>
        <v>0</v>
      </c>
      <c r="D15" s="5">
        <f>Bevételek!D282</f>
        <v>0</v>
      </c>
      <c r="E15" s="5">
        <f>Bevételek!E282</f>
        <v>0</v>
      </c>
      <c r="F15" s="5">
        <f>Bevételek!C283</f>
        <v>0</v>
      </c>
      <c r="G15" s="5">
        <f>Bevételek!D283</f>
        <v>457</v>
      </c>
      <c r="H15" s="5">
        <f>Bevételek!E283</f>
        <v>457</v>
      </c>
      <c r="I15" s="5">
        <f>Bevételek!C284</f>
        <v>0</v>
      </c>
      <c r="J15" s="5">
        <f>Bevételek!D284</f>
        <v>0</v>
      </c>
      <c r="K15" s="5">
        <f>Bevételek!E284</f>
        <v>0</v>
      </c>
      <c r="L15" s="5">
        <f t="shared" si="5"/>
        <v>0</v>
      </c>
      <c r="M15" s="5">
        <f t="shared" si="5"/>
        <v>457</v>
      </c>
      <c r="N15" s="5">
        <f t="shared" si="5"/>
        <v>457</v>
      </c>
      <c r="O15" s="312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</row>
    <row r="16" spans="1:38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17321</v>
      </c>
      <c r="G16" s="14">
        <f>G12+G14+G15</f>
        <v>16982</v>
      </c>
      <c r="H16" s="14">
        <f>H12+H14+H15</f>
        <v>16748</v>
      </c>
      <c r="I16" s="14">
        <f t="shared" si="6"/>
        <v>6599</v>
      </c>
      <c r="J16" s="14">
        <f>J12+J14+J15</f>
        <v>3350</v>
      </c>
      <c r="K16" s="14">
        <f>K12+K14+K15</f>
        <v>986</v>
      </c>
      <c r="L16" s="14">
        <f t="shared" si="6"/>
        <v>23920</v>
      </c>
      <c r="M16" s="14">
        <f t="shared" si="6"/>
        <v>20332</v>
      </c>
      <c r="N16" s="14">
        <f t="shared" si="6"/>
        <v>17734</v>
      </c>
      <c r="O16" s="93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19617</v>
      </c>
      <c r="T16" s="14">
        <f t="shared" si="7"/>
        <v>21394</v>
      </c>
      <c r="U16" s="14">
        <f>U12+U13</f>
        <v>17464</v>
      </c>
      <c r="V16" s="14">
        <f t="shared" si="7"/>
        <v>985</v>
      </c>
      <c r="W16" s="14">
        <f t="shared" si="7"/>
        <v>610</v>
      </c>
      <c r="X16" s="14">
        <f t="shared" si="7"/>
        <v>610</v>
      </c>
      <c r="Y16" s="14">
        <f t="shared" si="7"/>
        <v>20602</v>
      </c>
      <c r="Z16" s="14">
        <f t="shared" si="7"/>
        <v>22004</v>
      </c>
      <c r="AA16" s="14">
        <f>AA12+AA13</f>
        <v>18074</v>
      </c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</row>
    <row r="17" spans="1:38" s="97" customFormat="1" ht="16.5">
      <c r="A17" s="1">
        <v>14</v>
      </c>
      <c r="B17" s="311" t="s">
        <v>152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0" t="s">
        <v>128</v>
      </c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</row>
    <row r="18" spans="1:38" s="11" customFormat="1" ht="47.25">
      <c r="A18" s="1">
        <v>15</v>
      </c>
      <c r="B18" s="92" t="s">
        <v>357</v>
      </c>
      <c r="C18" s="5">
        <f>Bevételek!C115</f>
        <v>0</v>
      </c>
      <c r="D18" s="5">
        <f>Bevételek!D115</f>
        <v>0</v>
      </c>
      <c r="E18" s="5">
        <f>Bevételek!E115</f>
        <v>0</v>
      </c>
      <c r="F18" s="5">
        <f>Bevételek!C116</f>
        <v>15305</v>
      </c>
      <c r="G18" s="5">
        <f>Bevételek!D116</f>
        <v>15833</v>
      </c>
      <c r="H18" s="5">
        <f>Bevételek!E116</f>
        <v>15833</v>
      </c>
      <c r="I18" s="5">
        <f>Bevételek!C117</f>
        <v>0</v>
      </c>
      <c r="J18" s="5">
        <f>Bevételek!D117</f>
        <v>0</v>
      </c>
      <c r="K18" s="5">
        <f>Bevételek!E117</f>
        <v>0</v>
      </c>
      <c r="L18" s="5">
        <f aca="true" t="shared" si="8" ref="L18:N20">C18+F18+I18</f>
        <v>15305</v>
      </c>
      <c r="M18" s="5">
        <f t="shared" si="8"/>
        <v>15833</v>
      </c>
      <c r="N18" s="5">
        <f t="shared" si="8"/>
        <v>15833</v>
      </c>
      <c r="O18" s="92" t="s">
        <v>122</v>
      </c>
      <c r="P18" s="5">
        <f>Kiadás!C151</f>
        <v>0</v>
      </c>
      <c r="Q18" s="5">
        <f>Kiadás!D151</f>
        <v>0</v>
      </c>
      <c r="R18" s="5">
        <f>Kiadás!E151</f>
        <v>0</v>
      </c>
      <c r="S18" s="5">
        <f>Kiadás!C152</f>
        <v>3835</v>
      </c>
      <c r="T18" s="5">
        <f>Kiadás!D152</f>
        <v>292</v>
      </c>
      <c r="U18" s="5">
        <f>Kiadás!E152</f>
        <v>292</v>
      </c>
      <c r="V18" s="5">
        <f>Kiadás!C153</f>
        <v>0</v>
      </c>
      <c r="W18" s="5">
        <f>Kiadás!D153</f>
        <v>0</v>
      </c>
      <c r="X18" s="5">
        <f>Kiadás!E153</f>
        <v>0</v>
      </c>
      <c r="Y18" s="5">
        <f aca="true" t="shared" si="9" ref="Y18:AA20">P18+S18+V18</f>
        <v>3835</v>
      </c>
      <c r="Z18" s="5">
        <f t="shared" si="9"/>
        <v>292</v>
      </c>
      <c r="AA18" s="5">
        <f t="shared" si="9"/>
        <v>292</v>
      </c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</row>
    <row r="19" spans="1:38" s="11" customFormat="1" ht="15.75">
      <c r="A19" s="1">
        <v>16</v>
      </c>
      <c r="B19" s="92" t="s">
        <v>152</v>
      </c>
      <c r="C19" s="5">
        <f>Bevételek!C224</f>
        <v>0</v>
      </c>
      <c r="D19" s="5">
        <f>Bevételek!D224</f>
        <v>0</v>
      </c>
      <c r="E19" s="5">
        <f>Bevételek!E224</f>
        <v>0</v>
      </c>
      <c r="F19" s="5">
        <f>Bevételek!C225</f>
        <v>0</v>
      </c>
      <c r="G19" s="5">
        <f>Bevételek!D225</f>
        <v>145</v>
      </c>
      <c r="H19" s="5">
        <f>Bevételek!E225</f>
        <v>145</v>
      </c>
      <c r="I19" s="5">
        <f>Bevételek!C226</f>
        <v>0</v>
      </c>
      <c r="J19" s="5">
        <f>Bevételek!D226</f>
        <v>0</v>
      </c>
      <c r="K19" s="5">
        <f>Bevételek!E226</f>
        <v>0</v>
      </c>
      <c r="L19" s="5">
        <f t="shared" si="8"/>
        <v>0</v>
      </c>
      <c r="M19" s="5">
        <f t="shared" si="8"/>
        <v>145</v>
      </c>
      <c r="N19" s="5">
        <f t="shared" si="8"/>
        <v>145</v>
      </c>
      <c r="O19" s="92" t="s">
        <v>56</v>
      </c>
      <c r="P19" s="5">
        <f>Kiadás!C155</f>
        <v>0</v>
      </c>
      <c r="Q19" s="5">
        <f>Kiadás!D155</f>
        <v>0</v>
      </c>
      <c r="R19" s="5">
        <f>Kiadás!E155</f>
        <v>0</v>
      </c>
      <c r="S19" s="5">
        <f>Kiadás!C156</f>
        <v>7674</v>
      </c>
      <c r="T19" s="5">
        <f>Kiadás!D156</f>
        <v>6900</v>
      </c>
      <c r="U19" s="5">
        <f>Kiadás!E156</f>
        <v>6660</v>
      </c>
      <c r="V19" s="5">
        <f>Kiadás!C157</f>
        <v>0</v>
      </c>
      <c r="W19" s="5">
        <f>Kiadás!D157</f>
        <v>0</v>
      </c>
      <c r="X19" s="5">
        <f>Kiadás!E157</f>
        <v>0</v>
      </c>
      <c r="Y19" s="5">
        <f t="shared" si="9"/>
        <v>7674</v>
      </c>
      <c r="Z19" s="5">
        <f t="shared" si="9"/>
        <v>6900</v>
      </c>
      <c r="AA19" s="5">
        <f t="shared" si="9"/>
        <v>6660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1:38" s="11" customFormat="1" ht="31.5">
      <c r="A20" s="1">
        <v>17</v>
      </c>
      <c r="B20" s="92" t="s">
        <v>440</v>
      </c>
      <c r="C20" s="5">
        <f>Bevételek!C252</f>
        <v>0</v>
      </c>
      <c r="D20" s="5">
        <f>Bevételek!D252</f>
        <v>0</v>
      </c>
      <c r="E20" s="5">
        <f>Bevételek!E252</f>
        <v>0</v>
      </c>
      <c r="F20" s="5">
        <f>Bevételek!C253</f>
        <v>0</v>
      </c>
      <c r="G20" s="5">
        <f>Bevételek!D253</f>
        <v>0</v>
      </c>
      <c r="H20" s="5">
        <f>Bevételek!E253</f>
        <v>0</v>
      </c>
      <c r="I20" s="5">
        <f>Bevételek!C254</f>
        <v>0</v>
      </c>
      <c r="J20" s="5">
        <f>Bevételek!D254</f>
        <v>0</v>
      </c>
      <c r="K20" s="5">
        <f>Bevételek!E254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261</v>
      </c>
      <c r="P20" s="5">
        <f>Kiadás!C159</f>
        <v>0</v>
      </c>
      <c r="Q20" s="5">
        <f>Kiadás!D159</f>
        <v>0</v>
      </c>
      <c r="R20" s="5">
        <f>Kiadás!E159</f>
        <v>0</v>
      </c>
      <c r="S20" s="5">
        <f>Kiadás!C160</f>
        <v>80</v>
      </c>
      <c r="T20" s="5">
        <f>Kiadás!D160</f>
        <v>80</v>
      </c>
      <c r="U20" s="5">
        <f>Kiadás!E160</f>
        <v>80</v>
      </c>
      <c r="V20" s="5">
        <f>Kiadás!C161</f>
        <v>0</v>
      </c>
      <c r="W20" s="5">
        <f>Kiadás!D161</f>
        <v>0</v>
      </c>
      <c r="X20" s="5">
        <f>Kiadás!E161</f>
        <v>0</v>
      </c>
      <c r="Y20" s="5">
        <f t="shared" si="9"/>
        <v>80</v>
      </c>
      <c r="Z20" s="5">
        <f t="shared" si="9"/>
        <v>80</v>
      </c>
      <c r="AA20" s="5">
        <f t="shared" si="9"/>
        <v>80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</row>
    <row r="21" spans="1:38" s="11" customFormat="1" ht="15.75">
      <c r="A21" s="1">
        <v>18</v>
      </c>
      <c r="B21" s="93" t="s">
        <v>96</v>
      </c>
      <c r="C21" s="13">
        <f aca="true" t="shared" si="10" ref="C21:N21">SUM(C18:C20)</f>
        <v>0</v>
      </c>
      <c r="D21" s="13">
        <f>SUM(D18:D20)</f>
        <v>0</v>
      </c>
      <c r="E21" s="13">
        <f>SUM(E18:E20)</f>
        <v>0</v>
      </c>
      <c r="F21" s="13">
        <f t="shared" si="10"/>
        <v>15305</v>
      </c>
      <c r="G21" s="13">
        <f>SUM(G18:G20)</f>
        <v>15978</v>
      </c>
      <c r="H21" s="13">
        <f>SUM(H18:H20)</f>
        <v>15978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15305</v>
      </c>
      <c r="M21" s="13">
        <f t="shared" si="10"/>
        <v>15978</v>
      </c>
      <c r="N21" s="13">
        <f t="shared" si="10"/>
        <v>15978</v>
      </c>
      <c r="O21" s="93" t="s">
        <v>97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11589</v>
      </c>
      <c r="T21" s="13">
        <f>SUM(T18:T20)</f>
        <v>7272</v>
      </c>
      <c r="U21" s="13">
        <f>SUM(U18:U20)</f>
        <v>7032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11589</v>
      </c>
      <c r="Z21" s="13">
        <f t="shared" si="11"/>
        <v>7272</v>
      </c>
      <c r="AA21" s="13">
        <f t="shared" si="11"/>
        <v>7032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</row>
    <row r="22" spans="1:38" s="11" customFormat="1" ht="15.75">
      <c r="A22" s="1">
        <v>19</v>
      </c>
      <c r="B22" s="95" t="s">
        <v>158</v>
      </c>
      <c r="C22" s="96">
        <f aca="true" t="shared" si="12" ref="C22:N22">C21-P21</f>
        <v>0</v>
      </c>
      <c r="D22" s="96">
        <f>D21-Q21</f>
        <v>0</v>
      </c>
      <c r="E22" s="96">
        <f>E21-R21</f>
        <v>0</v>
      </c>
      <c r="F22" s="96">
        <f t="shared" si="12"/>
        <v>3716</v>
      </c>
      <c r="G22" s="96">
        <f>G21-T21</f>
        <v>8706</v>
      </c>
      <c r="H22" s="96">
        <f>H21-U21</f>
        <v>8946</v>
      </c>
      <c r="I22" s="96">
        <f t="shared" si="12"/>
        <v>0</v>
      </c>
      <c r="J22" s="96">
        <f>J21-W21</f>
        <v>0</v>
      </c>
      <c r="K22" s="96">
        <f>K21-X21</f>
        <v>0</v>
      </c>
      <c r="L22" s="96">
        <f t="shared" si="12"/>
        <v>3716</v>
      </c>
      <c r="M22" s="96">
        <f t="shared" si="12"/>
        <v>8706</v>
      </c>
      <c r="N22" s="96">
        <f t="shared" si="12"/>
        <v>8946</v>
      </c>
      <c r="O22" s="312" t="s">
        <v>144</v>
      </c>
      <c r="P22" s="308">
        <f>Kiadás!C190</f>
        <v>0</v>
      </c>
      <c r="Q22" s="308">
        <f>Kiadás!D190</f>
        <v>0</v>
      </c>
      <c r="R22" s="308">
        <f>Kiadás!E190</f>
        <v>0</v>
      </c>
      <c r="S22" s="308">
        <f>Kiadás!C191</f>
        <v>7034</v>
      </c>
      <c r="T22" s="308">
        <f>Kiadás!D191</f>
        <v>7034</v>
      </c>
      <c r="U22" s="308">
        <f>Kiadás!E191</f>
        <v>7034</v>
      </c>
      <c r="V22" s="308">
        <f>Kiadás!C192</f>
        <v>0</v>
      </c>
      <c r="W22" s="308">
        <f>Kiadás!D192</f>
        <v>0</v>
      </c>
      <c r="X22" s="308">
        <f>Kiadás!E192</f>
        <v>0</v>
      </c>
      <c r="Y22" s="308">
        <f>P22+S22+V22</f>
        <v>7034</v>
      </c>
      <c r="Z22" s="308">
        <f>Q22+T22+W22</f>
        <v>7034</v>
      </c>
      <c r="AA22" s="308">
        <f>R22+U22+X22</f>
        <v>7034</v>
      </c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</row>
    <row r="23" spans="1:38" s="11" customFormat="1" ht="15.75">
      <c r="A23" s="1">
        <v>20</v>
      </c>
      <c r="B23" s="95" t="s">
        <v>149</v>
      </c>
      <c r="C23" s="5">
        <f>Bevételek!C268</f>
        <v>0</v>
      </c>
      <c r="D23" s="5">
        <f>Bevételek!D268</f>
        <v>0</v>
      </c>
      <c r="E23" s="5">
        <f>Bevételek!E268</f>
        <v>0</v>
      </c>
      <c r="F23" s="5">
        <f>Bevételek!C269</f>
        <v>0</v>
      </c>
      <c r="G23" s="5">
        <f>Bevételek!D269</f>
        <v>0</v>
      </c>
      <c r="H23" s="5">
        <f>Bevételek!E269</f>
        <v>0</v>
      </c>
      <c r="I23" s="5">
        <f>Bevételek!C270</f>
        <v>0</v>
      </c>
      <c r="J23" s="5">
        <f>Bevételek!D270</f>
        <v>0</v>
      </c>
      <c r="K23" s="5">
        <f>Bevételek!E270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2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</row>
    <row r="24" spans="1:38" s="11" customFormat="1" ht="15.75">
      <c r="A24" s="1">
        <v>21</v>
      </c>
      <c r="B24" s="95" t="s">
        <v>150</v>
      </c>
      <c r="C24" s="5">
        <f>Bevételek!C295</f>
        <v>0</v>
      </c>
      <c r="D24" s="5">
        <f>Bevételek!D295</f>
        <v>0</v>
      </c>
      <c r="E24" s="5">
        <f>Bevételek!E295</f>
        <v>0</v>
      </c>
      <c r="F24" s="5">
        <f>Bevételek!C296</f>
        <v>0</v>
      </c>
      <c r="G24" s="5">
        <f>Bevételek!D296</f>
        <v>0</v>
      </c>
      <c r="H24" s="5">
        <f>Bevételek!E296</f>
        <v>0</v>
      </c>
      <c r="I24" s="5">
        <f>Bevételek!C297</f>
        <v>0</v>
      </c>
      <c r="J24" s="5">
        <f>Bevételek!D297</f>
        <v>0</v>
      </c>
      <c r="K24" s="5">
        <f>Bevételek!E297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2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</row>
    <row r="25" spans="1:38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>D21+D23+D24</f>
        <v>0</v>
      </c>
      <c r="E25" s="14">
        <f>E21+E23+E24</f>
        <v>0</v>
      </c>
      <c r="F25" s="14">
        <f t="shared" si="14"/>
        <v>15305</v>
      </c>
      <c r="G25" s="14">
        <f>G21+G23+G24</f>
        <v>15978</v>
      </c>
      <c r="H25" s="14">
        <f>H21+H23+H24</f>
        <v>15978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15305</v>
      </c>
      <c r="M25" s="14">
        <f t="shared" si="14"/>
        <v>15978</v>
      </c>
      <c r="N25" s="14">
        <f t="shared" si="14"/>
        <v>15978</v>
      </c>
      <c r="O25" s="93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18623</v>
      </c>
      <c r="T25" s="14">
        <f t="shared" si="15"/>
        <v>14306</v>
      </c>
      <c r="U25" s="14">
        <f t="shared" si="15"/>
        <v>14066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18623</v>
      </c>
      <c r="Z25" s="14">
        <f t="shared" si="15"/>
        <v>14306</v>
      </c>
      <c r="AA25" s="14">
        <f t="shared" si="15"/>
        <v>14066</v>
      </c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</row>
    <row r="26" spans="1:38" s="97" customFormat="1" ht="16.5">
      <c r="A26" s="1">
        <v>23</v>
      </c>
      <c r="B26" s="310" t="s">
        <v>154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 t="s">
        <v>155</v>
      </c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</row>
    <row r="27" spans="1:38" s="11" customFormat="1" ht="15.75">
      <c r="A27" s="1">
        <v>24</v>
      </c>
      <c r="B27" s="92" t="s">
        <v>156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28315</v>
      </c>
      <c r="G27" s="5">
        <f t="shared" si="16"/>
        <v>27730</v>
      </c>
      <c r="H27" s="5">
        <f t="shared" si="16"/>
        <v>27495</v>
      </c>
      <c r="I27" s="5">
        <f t="shared" si="16"/>
        <v>6599</v>
      </c>
      <c r="J27" s="5">
        <f t="shared" si="16"/>
        <v>3350</v>
      </c>
      <c r="K27" s="5">
        <f t="shared" si="16"/>
        <v>986</v>
      </c>
      <c r="L27" s="5">
        <f t="shared" si="16"/>
        <v>34914</v>
      </c>
      <c r="M27" s="5">
        <f t="shared" si="16"/>
        <v>31080</v>
      </c>
      <c r="N27" s="5">
        <f t="shared" si="16"/>
        <v>28481</v>
      </c>
      <c r="O27" s="92" t="s">
        <v>157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31206</v>
      </c>
      <c r="T27" s="5">
        <f t="shared" si="17"/>
        <v>27985</v>
      </c>
      <c r="U27" s="5">
        <f t="shared" si="17"/>
        <v>24272</v>
      </c>
      <c r="V27" s="5">
        <f t="shared" si="17"/>
        <v>985</v>
      </c>
      <c r="W27" s="5">
        <f t="shared" si="17"/>
        <v>610</v>
      </c>
      <c r="X27" s="5">
        <f t="shared" si="17"/>
        <v>610</v>
      </c>
      <c r="Y27" s="5">
        <f t="shared" si="17"/>
        <v>32191</v>
      </c>
      <c r="Z27" s="5">
        <f t="shared" si="17"/>
        <v>28595</v>
      </c>
      <c r="AA27" s="5">
        <f t="shared" si="17"/>
        <v>24882</v>
      </c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</row>
    <row r="28" spans="1:38" s="11" customFormat="1" ht="15.75">
      <c r="A28" s="1">
        <v>25</v>
      </c>
      <c r="B28" s="95" t="s">
        <v>158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-2891</v>
      </c>
      <c r="G28" s="96">
        <f t="shared" si="18"/>
        <v>-255</v>
      </c>
      <c r="H28" s="96">
        <f t="shared" si="18"/>
        <v>3223</v>
      </c>
      <c r="I28" s="96">
        <f t="shared" si="18"/>
        <v>5614</v>
      </c>
      <c r="J28" s="96">
        <f t="shared" si="18"/>
        <v>2740</v>
      </c>
      <c r="K28" s="96">
        <f t="shared" si="18"/>
        <v>376</v>
      </c>
      <c r="L28" s="96">
        <f t="shared" si="18"/>
        <v>2723</v>
      </c>
      <c r="M28" s="96">
        <f t="shared" si="18"/>
        <v>2485</v>
      </c>
      <c r="N28" s="96">
        <f t="shared" si="18"/>
        <v>3599</v>
      </c>
      <c r="O28" s="312" t="s">
        <v>151</v>
      </c>
      <c r="P28" s="308">
        <f aca="true" t="shared" si="19" ref="P28:AA28">P13+P22</f>
        <v>0</v>
      </c>
      <c r="Q28" s="308">
        <f t="shared" si="19"/>
        <v>0</v>
      </c>
      <c r="R28" s="308">
        <f t="shared" si="19"/>
        <v>0</v>
      </c>
      <c r="S28" s="308">
        <f t="shared" si="19"/>
        <v>7034</v>
      </c>
      <c r="T28" s="308">
        <f t="shared" si="19"/>
        <v>7715</v>
      </c>
      <c r="U28" s="308">
        <f>U13+U22</f>
        <v>7258</v>
      </c>
      <c r="V28" s="308">
        <f t="shared" si="19"/>
        <v>0</v>
      </c>
      <c r="W28" s="308">
        <f t="shared" si="19"/>
        <v>0</v>
      </c>
      <c r="X28" s="308">
        <f t="shared" si="19"/>
        <v>0</v>
      </c>
      <c r="Y28" s="308">
        <f t="shared" si="19"/>
        <v>7034</v>
      </c>
      <c r="Z28" s="308">
        <f t="shared" si="19"/>
        <v>7715</v>
      </c>
      <c r="AA28" s="308">
        <f t="shared" si="19"/>
        <v>7258</v>
      </c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</row>
    <row r="29" spans="1:38" s="11" customFormat="1" ht="15.75">
      <c r="A29" s="1">
        <v>26</v>
      </c>
      <c r="B29" s="95" t="s">
        <v>149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4311</v>
      </c>
      <c r="G29" s="5">
        <f t="shared" si="20"/>
        <v>4773</v>
      </c>
      <c r="H29" s="5">
        <f t="shared" si="20"/>
        <v>4774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4311</v>
      </c>
      <c r="M29" s="5">
        <f t="shared" si="20"/>
        <v>4773</v>
      </c>
      <c r="N29" s="5">
        <f t="shared" si="20"/>
        <v>4774</v>
      </c>
      <c r="O29" s="312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</row>
    <row r="30" spans="1:38" s="11" customFormat="1" ht="15.75">
      <c r="A30" s="1">
        <v>27</v>
      </c>
      <c r="B30" s="95" t="s">
        <v>150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457</v>
      </c>
      <c r="H30" s="5">
        <f t="shared" si="21"/>
        <v>457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457</v>
      </c>
      <c r="N30" s="5">
        <f t="shared" si="21"/>
        <v>457</v>
      </c>
      <c r="O30" s="312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</row>
    <row r="31" spans="1:38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32626</v>
      </c>
      <c r="G31" s="14">
        <f t="shared" si="22"/>
        <v>32960</v>
      </c>
      <c r="H31" s="14">
        <f t="shared" si="22"/>
        <v>32726</v>
      </c>
      <c r="I31" s="14">
        <f t="shared" si="22"/>
        <v>6599</v>
      </c>
      <c r="J31" s="14">
        <f t="shared" si="22"/>
        <v>3350</v>
      </c>
      <c r="K31" s="14">
        <f t="shared" si="22"/>
        <v>986</v>
      </c>
      <c r="L31" s="14">
        <f t="shared" si="22"/>
        <v>39225</v>
      </c>
      <c r="M31" s="14">
        <f t="shared" si="22"/>
        <v>36310</v>
      </c>
      <c r="N31" s="14">
        <f t="shared" si="22"/>
        <v>33712</v>
      </c>
      <c r="O31" s="91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38240</v>
      </c>
      <c r="T31" s="14">
        <f t="shared" si="23"/>
        <v>35700</v>
      </c>
      <c r="U31" s="14">
        <f t="shared" si="23"/>
        <v>31530</v>
      </c>
      <c r="V31" s="14">
        <f t="shared" si="23"/>
        <v>985</v>
      </c>
      <c r="W31" s="14">
        <f t="shared" si="23"/>
        <v>610</v>
      </c>
      <c r="X31" s="14">
        <f t="shared" si="23"/>
        <v>610</v>
      </c>
      <c r="Y31" s="14">
        <f t="shared" si="23"/>
        <v>39225</v>
      </c>
      <c r="Z31" s="14">
        <f t="shared" si="23"/>
        <v>36310</v>
      </c>
      <c r="AA31" s="14">
        <f t="shared" si="23"/>
        <v>32140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</row>
    <row r="32" spans="12:27" ht="15">
      <c r="L32" s="42"/>
      <c r="M32" s="42"/>
      <c r="N32" s="42"/>
      <c r="Z32" s="127"/>
      <c r="AA32" s="127"/>
    </row>
    <row r="33" spans="12:14" ht="15">
      <c r="L33" s="42"/>
      <c r="M33" s="42"/>
      <c r="N33" s="42"/>
    </row>
  </sheetData>
  <sheetProtection/>
  <mergeCells count="69">
    <mergeCell ref="A1:Y1"/>
    <mergeCell ref="Y13:Y15"/>
    <mergeCell ref="O4:O5"/>
    <mergeCell ref="V22:V24"/>
    <mergeCell ref="J10:J11"/>
    <mergeCell ref="O6:AA6"/>
    <mergeCell ref="K10:K11"/>
    <mergeCell ref="N10:N11"/>
    <mergeCell ref="R13:R15"/>
    <mergeCell ref="R22:R24"/>
    <mergeCell ref="C10:C11"/>
    <mergeCell ref="E10:E11"/>
    <mergeCell ref="H10:H11"/>
    <mergeCell ref="F10:F11"/>
    <mergeCell ref="P13:P15"/>
    <mergeCell ref="B6:N6"/>
    <mergeCell ref="G10:G11"/>
    <mergeCell ref="I10:I11"/>
    <mergeCell ref="L10:L11"/>
    <mergeCell ref="D10:D11"/>
    <mergeCell ref="Z13:Z15"/>
    <mergeCell ref="V13:V15"/>
    <mergeCell ref="X13:X15"/>
    <mergeCell ref="T28:T30"/>
    <mergeCell ref="O13:O15"/>
    <mergeCell ref="X28:X30"/>
    <mergeCell ref="Y28:Y30"/>
    <mergeCell ref="Z22:Z24"/>
    <mergeCell ref="P22:P24"/>
    <mergeCell ref="R28:R30"/>
    <mergeCell ref="AA28:AA30"/>
    <mergeCell ref="Z28:Z30"/>
    <mergeCell ref="AA22:AA24"/>
    <mergeCell ref="S28:S30"/>
    <mergeCell ref="X22:X24"/>
    <mergeCell ref="O28:O30"/>
    <mergeCell ref="S22:S24"/>
    <mergeCell ref="T22:T24"/>
    <mergeCell ref="Y22:Y24"/>
    <mergeCell ref="T13:T15"/>
    <mergeCell ref="P28:P30"/>
    <mergeCell ref="B26:N26"/>
    <mergeCell ref="U28:U30"/>
    <mergeCell ref="Q28:Q30"/>
    <mergeCell ref="W22:W24"/>
    <mergeCell ref="W28:W30"/>
    <mergeCell ref="U22:U24"/>
    <mergeCell ref="O22:O24"/>
    <mergeCell ref="Q22:Q24"/>
    <mergeCell ref="O17:AA17"/>
    <mergeCell ref="O26:AA26"/>
    <mergeCell ref="V28:V30"/>
    <mergeCell ref="C4:E4"/>
    <mergeCell ref="F4:H4"/>
    <mergeCell ref="I4:K4"/>
    <mergeCell ref="L4:N4"/>
    <mergeCell ref="P4:R4"/>
    <mergeCell ref="B17:N17"/>
    <mergeCell ref="Q13:Q15"/>
    <mergeCell ref="B4:B5"/>
    <mergeCell ref="B10:B11"/>
    <mergeCell ref="S4:U4"/>
    <mergeCell ref="Y4:AA4"/>
    <mergeCell ref="V4:X4"/>
    <mergeCell ref="U13:U15"/>
    <mergeCell ref="M10:M11"/>
    <mergeCell ref="S13:S15"/>
    <mergeCell ref="W13:W15"/>
    <mergeCell ref="AA13:AA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&amp;R&amp;"Arial,Normál"&amp;10 1. melléklet az 5/2016.(V.6.)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B84" sqref="B84"/>
    </sheetView>
  </sheetViews>
  <sheetFormatPr defaultColWidth="12.00390625" defaultRowHeight="15"/>
  <cols>
    <col min="1" max="1" width="5.7109375" style="164" customWidth="1"/>
    <col min="2" max="2" width="41.421875" style="165" customWidth="1"/>
    <col min="3" max="4" width="21.140625" style="165" customWidth="1"/>
    <col min="5" max="16384" width="12.00390625" style="165" customWidth="1"/>
  </cols>
  <sheetData>
    <row r="1" spans="1:7" s="163" customFormat="1" ht="17.25" customHeight="1">
      <c r="A1" s="335" t="s">
        <v>676</v>
      </c>
      <c r="B1" s="335"/>
      <c r="C1" s="335"/>
      <c r="D1" s="335"/>
      <c r="E1" s="162"/>
      <c r="F1" s="162"/>
      <c r="G1" s="162"/>
    </row>
    <row r="2" ht="11.25" customHeight="1"/>
    <row r="3" spans="1:4" s="164" customFormat="1" ht="13.5" customHeight="1">
      <c r="A3" s="166"/>
      <c r="B3" s="167" t="s">
        <v>0</v>
      </c>
      <c r="C3" s="167" t="s">
        <v>1</v>
      </c>
      <c r="D3" s="167" t="s">
        <v>2</v>
      </c>
    </row>
    <row r="4" spans="1:4" ht="15.75">
      <c r="A4" s="168">
        <v>1</v>
      </c>
      <c r="B4" s="169" t="s">
        <v>9</v>
      </c>
      <c r="C4" s="170">
        <v>42004</v>
      </c>
      <c r="D4" s="170">
        <v>42369</v>
      </c>
    </row>
    <row r="5" spans="1:4" ht="15.75">
      <c r="A5" s="168">
        <v>2</v>
      </c>
      <c r="B5" s="169" t="s">
        <v>677</v>
      </c>
      <c r="C5" s="170"/>
      <c r="D5" s="170"/>
    </row>
    <row r="6" spans="1:4" ht="12.75">
      <c r="A6" s="168">
        <v>3</v>
      </c>
      <c r="B6" s="171" t="s">
        <v>678</v>
      </c>
      <c r="C6" s="171">
        <f>SUM(C7:C8)</f>
        <v>0</v>
      </c>
      <c r="D6" s="171">
        <f>SUM(D7:D8)</f>
        <v>0</v>
      </c>
    </row>
    <row r="7" spans="1:4" ht="12.75">
      <c r="A7" s="168">
        <v>4</v>
      </c>
      <c r="B7" s="172" t="s">
        <v>679</v>
      </c>
      <c r="C7" s="172">
        <v>0</v>
      </c>
      <c r="D7" s="172">
        <v>0</v>
      </c>
    </row>
    <row r="8" spans="1:4" ht="12.75">
      <c r="A8" s="168">
        <v>5</v>
      </c>
      <c r="B8" s="172" t="s">
        <v>680</v>
      </c>
      <c r="C8" s="172">
        <v>0</v>
      </c>
      <c r="D8" s="172">
        <v>0</v>
      </c>
    </row>
    <row r="9" spans="1:4" ht="12.75">
      <c r="A9" s="168">
        <v>6</v>
      </c>
      <c r="B9" s="171" t="s">
        <v>681</v>
      </c>
      <c r="C9" s="171">
        <f>SUM(C10:C12)</f>
        <v>77114294</v>
      </c>
      <c r="D9" s="171">
        <f>SUM(D10:D12)</f>
        <v>80499080</v>
      </c>
    </row>
    <row r="10" spans="1:4" ht="12.75">
      <c r="A10" s="168">
        <v>7</v>
      </c>
      <c r="B10" s="173" t="s">
        <v>682</v>
      </c>
      <c r="C10" s="172">
        <v>76404844</v>
      </c>
      <c r="D10" s="172">
        <v>80084028</v>
      </c>
    </row>
    <row r="11" spans="1:4" ht="12.75">
      <c r="A11" s="168">
        <v>8</v>
      </c>
      <c r="B11" s="173" t="s">
        <v>683</v>
      </c>
      <c r="C11" s="172">
        <v>709450</v>
      </c>
      <c r="D11" s="172">
        <v>415052</v>
      </c>
    </row>
    <row r="12" spans="1:4" ht="12.75">
      <c r="A12" s="168">
        <v>9</v>
      </c>
      <c r="B12" s="172" t="s">
        <v>684</v>
      </c>
      <c r="C12" s="172">
        <v>0</v>
      </c>
      <c r="D12" s="172">
        <v>0</v>
      </c>
    </row>
    <row r="13" spans="1:4" ht="12.75">
      <c r="A13" s="168">
        <v>10</v>
      </c>
      <c r="B13" s="171" t="s">
        <v>685</v>
      </c>
      <c r="C13" s="171">
        <f>SUM(C14:C14)</f>
        <v>100000</v>
      </c>
      <c r="D13" s="171">
        <f>SUM(D14:D14)</f>
        <v>100000</v>
      </c>
    </row>
    <row r="14" spans="1:4" ht="12.75">
      <c r="A14" s="168">
        <v>11</v>
      </c>
      <c r="B14" s="173" t="s">
        <v>686</v>
      </c>
      <c r="C14" s="172">
        <v>100000</v>
      </c>
      <c r="D14" s="172">
        <v>100000</v>
      </c>
    </row>
    <row r="15" spans="1:4" ht="12.75">
      <c r="A15" s="168">
        <v>12</v>
      </c>
      <c r="B15" s="171" t="s">
        <v>687</v>
      </c>
      <c r="C15" s="171">
        <f>SUM(C16:C16)</f>
        <v>0</v>
      </c>
      <c r="D15" s="171">
        <f>SUM(D16:D16)</f>
        <v>0</v>
      </c>
    </row>
    <row r="16" spans="1:4" ht="12.75">
      <c r="A16" s="168">
        <v>13</v>
      </c>
      <c r="B16" s="173" t="s">
        <v>688</v>
      </c>
      <c r="C16" s="172">
        <v>0</v>
      </c>
      <c r="D16" s="172">
        <v>0</v>
      </c>
    </row>
    <row r="17" spans="1:4" ht="37.5" customHeight="1">
      <c r="A17" s="168">
        <v>14</v>
      </c>
      <c r="B17" s="174" t="s">
        <v>689</v>
      </c>
      <c r="C17" s="175">
        <f>C9+C13+C15+C6</f>
        <v>77214294</v>
      </c>
      <c r="D17" s="175">
        <f>D9+D13+D15+D6</f>
        <v>80599080</v>
      </c>
    </row>
    <row r="18" spans="1:4" ht="13.5">
      <c r="A18" s="168">
        <v>15</v>
      </c>
      <c r="B18" s="176" t="s">
        <v>690</v>
      </c>
      <c r="C18" s="177">
        <f>C19</f>
        <v>0</v>
      </c>
      <c r="D18" s="177">
        <f>D19</f>
        <v>0</v>
      </c>
    </row>
    <row r="19" spans="1:4" ht="12.75">
      <c r="A19" s="168">
        <v>16</v>
      </c>
      <c r="B19" s="178" t="s">
        <v>691</v>
      </c>
      <c r="C19" s="173">
        <v>0</v>
      </c>
      <c r="D19" s="173">
        <v>0</v>
      </c>
    </row>
    <row r="20" spans="1:4" ht="12.75">
      <c r="A20" s="168">
        <v>17</v>
      </c>
      <c r="B20" s="171" t="s">
        <v>692</v>
      </c>
      <c r="C20" s="171">
        <f>C21</f>
        <v>0</v>
      </c>
      <c r="D20" s="171">
        <f>D21</f>
        <v>0</v>
      </c>
    </row>
    <row r="21" spans="1:4" ht="12.75">
      <c r="A21" s="168">
        <v>18</v>
      </c>
      <c r="B21" s="173" t="s">
        <v>693</v>
      </c>
      <c r="C21" s="172">
        <v>0</v>
      </c>
      <c r="D21" s="172">
        <v>0</v>
      </c>
    </row>
    <row r="22" spans="1:4" ht="28.5">
      <c r="A22" s="168">
        <v>19</v>
      </c>
      <c r="B22" s="174" t="s">
        <v>694</v>
      </c>
      <c r="C22" s="179">
        <f>SUM(C18,C20)</f>
        <v>0</v>
      </c>
      <c r="D22" s="179">
        <f>SUM(D18,D20)</f>
        <v>0</v>
      </c>
    </row>
    <row r="23" spans="1:4" ht="12.75">
      <c r="A23" s="168">
        <v>20</v>
      </c>
      <c r="B23" s="171" t="s">
        <v>695</v>
      </c>
      <c r="C23" s="171">
        <f>SUM(C24:C25)</f>
        <v>4311028</v>
      </c>
      <c r="D23" s="171">
        <f>SUM(D24:D25)</f>
        <v>5445431</v>
      </c>
    </row>
    <row r="24" spans="1:4" ht="12.75">
      <c r="A24" s="168">
        <v>21</v>
      </c>
      <c r="B24" s="173" t="s">
        <v>696</v>
      </c>
      <c r="C24" s="172">
        <v>0</v>
      </c>
      <c r="D24" s="172">
        <v>0</v>
      </c>
    </row>
    <row r="25" spans="1:4" ht="12.75">
      <c r="A25" s="168">
        <v>22</v>
      </c>
      <c r="B25" s="173" t="s">
        <v>697</v>
      </c>
      <c r="C25" s="172">
        <v>4311028</v>
      </c>
      <c r="D25" s="172">
        <v>5445431</v>
      </c>
    </row>
    <row r="26" spans="1:4" ht="12.75">
      <c r="A26" s="168">
        <v>23</v>
      </c>
      <c r="B26" s="171" t="s">
        <v>698</v>
      </c>
      <c r="C26" s="171">
        <f>SUM(C27,C28,C29,C30,C32,C34)</f>
        <v>722309</v>
      </c>
      <c r="D26" s="171">
        <f>SUM(D27,D28,D29,D30,D32,D34)</f>
        <v>779341</v>
      </c>
    </row>
    <row r="27" spans="1:4" ht="12.75">
      <c r="A27" s="168">
        <v>24</v>
      </c>
      <c r="B27" s="173" t="s">
        <v>699</v>
      </c>
      <c r="C27" s="172">
        <v>50662</v>
      </c>
      <c r="D27" s="172">
        <v>759341</v>
      </c>
    </row>
    <row r="28" spans="1:4" ht="12.75">
      <c r="A28" s="168">
        <v>25</v>
      </c>
      <c r="B28" s="173" t="s">
        <v>700</v>
      </c>
      <c r="C28" s="172">
        <v>16000</v>
      </c>
      <c r="D28" s="172">
        <v>20000</v>
      </c>
    </row>
    <row r="29" spans="1:4" ht="12.75">
      <c r="A29" s="168">
        <v>26</v>
      </c>
      <c r="B29" s="173" t="s">
        <v>701</v>
      </c>
      <c r="C29" s="172">
        <v>0</v>
      </c>
      <c r="D29" s="172">
        <v>0</v>
      </c>
    </row>
    <row r="30" spans="1:4" ht="12.75">
      <c r="A30" s="168">
        <v>27</v>
      </c>
      <c r="B30" s="173" t="s">
        <v>702</v>
      </c>
      <c r="C30" s="172">
        <v>655647</v>
      </c>
      <c r="D30" s="172">
        <v>0</v>
      </c>
    </row>
    <row r="31" spans="1:4" ht="12.75">
      <c r="A31" s="168">
        <v>28</v>
      </c>
      <c r="B31" s="173" t="s">
        <v>703</v>
      </c>
      <c r="C31" s="172">
        <v>655647</v>
      </c>
      <c r="D31" s="172">
        <v>0</v>
      </c>
    </row>
    <row r="32" spans="1:4" ht="12.75">
      <c r="A32" s="168">
        <v>29</v>
      </c>
      <c r="B32" s="173" t="s">
        <v>704</v>
      </c>
      <c r="C32" s="172">
        <v>0</v>
      </c>
      <c r="D32" s="172">
        <v>0</v>
      </c>
    </row>
    <row r="33" spans="1:4" ht="12.75">
      <c r="A33" s="168">
        <v>30</v>
      </c>
      <c r="B33" s="173" t="s">
        <v>705</v>
      </c>
      <c r="C33" s="172">
        <v>0</v>
      </c>
      <c r="D33" s="172">
        <v>0</v>
      </c>
    </row>
    <row r="34" spans="1:4" ht="12.75">
      <c r="A34" s="168">
        <v>31</v>
      </c>
      <c r="B34" s="173" t="s">
        <v>706</v>
      </c>
      <c r="C34" s="172">
        <v>0</v>
      </c>
      <c r="D34" s="172">
        <v>0</v>
      </c>
    </row>
    <row r="35" spans="1:4" ht="12.75">
      <c r="A35" s="168">
        <v>32</v>
      </c>
      <c r="B35" s="171" t="s">
        <v>707</v>
      </c>
      <c r="C35" s="171">
        <f>SUM(C36,C37,C39,C41)</f>
        <v>53300</v>
      </c>
      <c r="D35" s="171">
        <f>SUM(D36,D37,D39,D41)</f>
        <v>46330</v>
      </c>
    </row>
    <row r="36" spans="1:4" ht="12.75">
      <c r="A36" s="168">
        <v>33</v>
      </c>
      <c r="B36" s="173" t="s">
        <v>708</v>
      </c>
      <c r="C36" s="172">
        <v>53300</v>
      </c>
      <c r="D36" s="172">
        <v>46330</v>
      </c>
    </row>
    <row r="37" spans="1:4" ht="12.75">
      <c r="A37" s="168">
        <v>34</v>
      </c>
      <c r="B37" s="173" t="s">
        <v>709</v>
      </c>
      <c r="C37" s="172">
        <v>0</v>
      </c>
      <c r="D37" s="172">
        <v>0</v>
      </c>
    </row>
    <row r="38" spans="1:4" ht="12.75">
      <c r="A38" s="168">
        <v>35</v>
      </c>
      <c r="B38" s="173" t="s">
        <v>703</v>
      </c>
      <c r="C38" s="172">
        <v>0</v>
      </c>
      <c r="D38" s="172">
        <v>0</v>
      </c>
    </row>
    <row r="39" spans="1:4" ht="12.75">
      <c r="A39" s="168">
        <v>36</v>
      </c>
      <c r="B39" s="173" t="s">
        <v>710</v>
      </c>
      <c r="C39" s="172">
        <v>0</v>
      </c>
      <c r="D39" s="172">
        <v>0</v>
      </c>
    </row>
    <row r="40" spans="1:4" ht="12.75">
      <c r="A40" s="168">
        <v>37</v>
      </c>
      <c r="B40" s="173" t="s">
        <v>705</v>
      </c>
      <c r="C40" s="172">
        <v>0</v>
      </c>
      <c r="D40" s="172">
        <v>0</v>
      </c>
    </row>
    <row r="41" spans="1:4" ht="12.75">
      <c r="A41" s="168">
        <v>38</v>
      </c>
      <c r="B41" s="173" t="s">
        <v>711</v>
      </c>
      <c r="C41" s="172">
        <v>0</v>
      </c>
      <c r="D41" s="172">
        <v>0</v>
      </c>
    </row>
    <row r="42" spans="1:4" s="180" customFormat="1" ht="12.75">
      <c r="A42" s="168">
        <v>39</v>
      </c>
      <c r="B42" s="171" t="s">
        <v>712</v>
      </c>
      <c r="C42" s="171">
        <f>SUM(C43:C46)</f>
        <v>28000</v>
      </c>
      <c r="D42" s="171">
        <f>SUM(D43,D46)</f>
        <v>50753</v>
      </c>
    </row>
    <row r="43" spans="1:4" ht="12.75">
      <c r="A43" s="168">
        <v>40</v>
      </c>
      <c r="B43" s="173" t="s">
        <v>713</v>
      </c>
      <c r="C43" s="172">
        <v>0</v>
      </c>
      <c r="D43" s="172">
        <v>29753</v>
      </c>
    </row>
    <row r="44" spans="1:4" ht="12.75">
      <c r="A44" s="168">
        <v>41</v>
      </c>
      <c r="B44" s="173" t="s">
        <v>714</v>
      </c>
      <c r="C44" s="172">
        <v>0</v>
      </c>
      <c r="D44" s="172">
        <v>0</v>
      </c>
    </row>
    <row r="45" spans="1:4" ht="12.75">
      <c r="A45" s="168">
        <v>42</v>
      </c>
      <c r="B45" s="173" t="s">
        <v>715</v>
      </c>
      <c r="C45" s="172">
        <v>0</v>
      </c>
      <c r="D45" s="172">
        <v>29753</v>
      </c>
    </row>
    <row r="46" spans="1:4" ht="12.75">
      <c r="A46" s="168">
        <v>43</v>
      </c>
      <c r="B46" s="173" t="s">
        <v>716</v>
      </c>
      <c r="C46" s="172">
        <v>28000</v>
      </c>
      <c r="D46" s="172">
        <v>21000</v>
      </c>
    </row>
    <row r="47" spans="1:4" ht="15">
      <c r="A47" s="168">
        <v>44</v>
      </c>
      <c r="B47" s="179" t="s">
        <v>717</v>
      </c>
      <c r="C47" s="175">
        <f>SUM(C26,C35,C42)</f>
        <v>803609</v>
      </c>
      <c r="D47" s="175">
        <f>SUM(D26,D35,D42)</f>
        <v>876424</v>
      </c>
    </row>
    <row r="48" spans="1:4" ht="29.25">
      <c r="A48" s="168">
        <v>45</v>
      </c>
      <c r="B48" s="174" t="s">
        <v>718</v>
      </c>
      <c r="C48" s="175">
        <v>433795</v>
      </c>
      <c r="D48" s="175">
        <v>0</v>
      </c>
    </row>
    <row r="49" spans="1:4" ht="28.5">
      <c r="A49" s="168">
        <v>46</v>
      </c>
      <c r="B49" s="174" t="s">
        <v>719</v>
      </c>
      <c r="C49" s="179">
        <f>SUM(C50:C52)</f>
        <v>10236</v>
      </c>
      <c r="D49" s="179">
        <f>SUM(D50:D52)</f>
        <v>0</v>
      </c>
    </row>
    <row r="50" spans="1:4" ht="18" customHeight="1">
      <c r="A50" s="168">
        <v>47</v>
      </c>
      <c r="B50" s="178" t="s">
        <v>720</v>
      </c>
      <c r="C50" s="181">
        <v>0</v>
      </c>
      <c r="D50" s="181">
        <v>0</v>
      </c>
    </row>
    <row r="51" spans="1:4" ht="15">
      <c r="A51" s="168">
        <v>48</v>
      </c>
      <c r="B51" s="178" t="s">
        <v>721</v>
      </c>
      <c r="C51" s="181">
        <v>10236</v>
      </c>
      <c r="D51" s="181">
        <v>0</v>
      </c>
    </row>
    <row r="52" spans="1:4" ht="15">
      <c r="A52" s="168">
        <v>49</v>
      </c>
      <c r="B52" s="173" t="s">
        <v>722</v>
      </c>
      <c r="C52" s="181">
        <v>0</v>
      </c>
      <c r="D52" s="181">
        <v>0</v>
      </c>
    </row>
    <row r="53" spans="1:4" ht="14.25">
      <c r="A53" s="168">
        <v>50</v>
      </c>
      <c r="B53" s="179" t="s">
        <v>723</v>
      </c>
      <c r="C53" s="179">
        <f>SUM(C17,C22,C23,C47,C48,C49,)</f>
        <v>82772962</v>
      </c>
      <c r="D53" s="179">
        <f>SUM(D17,D22,D23,D47,D48,D49,)</f>
        <v>86920935</v>
      </c>
    </row>
    <row r="54" spans="1:4" ht="15.75">
      <c r="A54" s="168">
        <v>51</v>
      </c>
      <c r="B54" s="169" t="s">
        <v>724</v>
      </c>
      <c r="C54" s="172"/>
      <c r="D54" s="172"/>
    </row>
    <row r="55" spans="1:4" ht="14.25">
      <c r="A55" s="168">
        <v>52</v>
      </c>
      <c r="B55" s="179" t="s">
        <v>725</v>
      </c>
      <c r="C55" s="171">
        <f>SUM(C56:C60)</f>
        <v>69748232</v>
      </c>
      <c r="D55" s="171">
        <f>SUM(D56:D60)</f>
        <v>63784481</v>
      </c>
    </row>
    <row r="56" spans="1:4" ht="12.75">
      <c r="A56" s="168">
        <v>53</v>
      </c>
      <c r="B56" s="173" t="s">
        <v>726</v>
      </c>
      <c r="C56" s="172">
        <v>103124098</v>
      </c>
      <c r="D56" s="172">
        <v>103124098</v>
      </c>
    </row>
    <row r="57" spans="1:4" ht="12.75">
      <c r="A57" s="168">
        <v>54</v>
      </c>
      <c r="B57" s="173" t="s">
        <v>727</v>
      </c>
      <c r="C57" s="172">
        <v>0</v>
      </c>
      <c r="D57" s="172">
        <v>0</v>
      </c>
    </row>
    <row r="58" spans="1:4" ht="12.75">
      <c r="A58" s="168">
        <v>55</v>
      </c>
      <c r="B58" s="173" t="s">
        <v>728</v>
      </c>
      <c r="C58" s="172">
        <v>816657</v>
      </c>
      <c r="D58" s="172">
        <v>816657</v>
      </c>
    </row>
    <row r="59" spans="1:4" ht="12.75">
      <c r="A59" s="168">
        <v>56</v>
      </c>
      <c r="B59" s="173" t="s">
        <v>729</v>
      </c>
      <c r="C59" s="172">
        <v>-30652757</v>
      </c>
      <c r="D59" s="172">
        <v>-34192523</v>
      </c>
    </row>
    <row r="60" spans="1:4" ht="12.75">
      <c r="A60" s="168">
        <v>57</v>
      </c>
      <c r="B60" s="173" t="s">
        <v>730</v>
      </c>
      <c r="C60" s="172">
        <v>-3539766</v>
      </c>
      <c r="D60" s="172">
        <v>-5963751</v>
      </c>
    </row>
    <row r="61" spans="1:4" ht="12.75">
      <c r="A61" s="168">
        <v>58</v>
      </c>
      <c r="B61" s="171" t="s">
        <v>731</v>
      </c>
      <c r="C61" s="171">
        <f>SUM(C62:C69)</f>
        <v>10332</v>
      </c>
      <c r="D61" s="171">
        <f>SUM(D62:D69)</f>
        <v>71195</v>
      </c>
    </row>
    <row r="62" spans="1:4" ht="12.75">
      <c r="A62" s="168">
        <v>59</v>
      </c>
      <c r="B62" s="173" t="s">
        <v>732</v>
      </c>
      <c r="C62" s="172">
        <v>6820</v>
      </c>
      <c r="D62" s="172">
        <v>0</v>
      </c>
    </row>
    <row r="63" spans="1:4" ht="12.75">
      <c r="A63" s="168">
        <v>60</v>
      </c>
      <c r="B63" s="173" t="s">
        <v>733</v>
      </c>
      <c r="C63" s="172">
        <v>0</v>
      </c>
      <c r="D63" s="172">
        <v>0</v>
      </c>
    </row>
    <row r="64" spans="1:4" ht="12.75">
      <c r="A64" s="168">
        <v>61</v>
      </c>
      <c r="B64" s="173" t="s">
        <v>734</v>
      </c>
      <c r="C64" s="172">
        <v>2218</v>
      </c>
      <c r="D64" s="172">
        <v>71195</v>
      </c>
    </row>
    <row r="65" spans="1:4" ht="12.75">
      <c r="A65" s="168">
        <v>62</v>
      </c>
      <c r="B65" s="173" t="s">
        <v>735</v>
      </c>
      <c r="C65" s="172">
        <v>0</v>
      </c>
      <c r="D65" s="172">
        <v>0</v>
      </c>
    </row>
    <row r="66" spans="1:4" ht="12.75">
      <c r="A66" s="168">
        <v>63</v>
      </c>
      <c r="B66" s="173" t="s">
        <v>736</v>
      </c>
      <c r="C66" s="172">
        <v>0</v>
      </c>
      <c r="D66" s="172">
        <v>0</v>
      </c>
    </row>
    <row r="67" spans="1:4" ht="12.75">
      <c r="A67" s="168">
        <v>64</v>
      </c>
      <c r="B67" s="173" t="s">
        <v>737</v>
      </c>
      <c r="C67" s="172">
        <v>0</v>
      </c>
      <c r="D67" s="172">
        <v>0</v>
      </c>
    </row>
    <row r="68" spans="1:4" ht="12.75">
      <c r="A68" s="168">
        <v>65</v>
      </c>
      <c r="B68" s="173" t="s">
        <v>738</v>
      </c>
      <c r="C68" s="172">
        <v>1294</v>
      </c>
      <c r="D68" s="172">
        <v>0</v>
      </c>
    </row>
    <row r="69" spans="1:4" ht="12.75">
      <c r="A69" s="168">
        <v>66</v>
      </c>
      <c r="B69" s="173" t="s">
        <v>739</v>
      </c>
      <c r="C69" s="172">
        <v>0</v>
      </c>
      <c r="D69" s="172">
        <v>0</v>
      </c>
    </row>
    <row r="70" spans="1:4" ht="12.75">
      <c r="A70" s="168">
        <v>67</v>
      </c>
      <c r="B70" s="173" t="s">
        <v>740</v>
      </c>
      <c r="C70" s="172">
        <v>0</v>
      </c>
      <c r="D70" s="172">
        <v>0</v>
      </c>
    </row>
    <row r="71" spans="1:4" s="180" customFormat="1" ht="12.75">
      <c r="A71" s="168">
        <v>68</v>
      </c>
      <c r="B71" s="171" t="s">
        <v>741</v>
      </c>
      <c r="C71" s="171">
        <f>SUM(C72:C79)</f>
        <v>7258352</v>
      </c>
      <c r="D71" s="171">
        <f>SUM(D72:D79)</f>
        <v>456824</v>
      </c>
    </row>
    <row r="72" spans="1:4" s="180" customFormat="1" ht="12.75">
      <c r="A72" s="168">
        <v>69</v>
      </c>
      <c r="B72" s="173" t="s">
        <v>742</v>
      </c>
      <c r="C72" s="172">
        <v>0</v>
      </c>
      <c r="D72" s="172">
        <v>0</v>
      </c>
    </row>
    <row r="73" spans="1:4" s="180" customFormat="1" ht="12.75">
      <c r="A73" s="168">
        <v>70</v>
      </c>
      <c r="B73" s="173" t="s">
        <v>743</v>
      </c>
      <c r="C73" s="172">
        <v>0</v>
      </c>
      <c r="D73" s="172">
        <v>0</v>
      </c>
    </row>
    <row r="74" spans="1:4" s="180" customFormat="1" ht="12.75">
      <c r="A74" s="168">
        <v>71</v>
      </c>
      <c r="B74" s="173" t="s">
        <v>744</v>
      </c>
      <c r="C74" s="172">
        <v>0</v>
      </c>
      <c r="D74" s="172">
        <v>0</v>
      </c>
    </row>
    <row r="75" spans="1:4" s="180" customFormat="1" ht="12.75">
      <c r="A75" s="168">
        <v>72</v>
      </c>
      <c r="B75" s="173" t="s">
        <v>745</v>
      </c>
      <c r="C75" s="172">
        <v>0</v>
      </c>
      <c r="D75" s="172">
        <v>0</v>
      </c>
    </row>
    <row r="76" spans="1:4" s="180" customFormat="1" ht="12.75">
      <c r="A76" s="168">
        <v>73</v>
      </c>
      <c r="B76" s="173" t="s">
        <v>746</v>
      </c>
      <c r="C76" s="172">
        <v>0</v>
      </c>
      <c r="D76" s="172">
        <v>0</v>
      </c>
    </row>
    <row r="77" spans="1:4" s="180" customFormat="1" ht="12.75">
      <c r="A77" s="168">
        <v>74</v>
      </c>
      <c r="B77" s="173" t="s">
        <v>747</v>
      </c>
      <c r="C77" s="172">
        <v>0</v>
      </c>
      <c r="D77" s="172">
        <v>0</v>
      </c>
    </row>
    <row r="78" spans="1:4" s="180" customFormat="1" ht="12.75">
      <c r="A78" s="168">
        <v>75</v>
      </c>
      <c r="B78" s="173" t="s">
        <v>748</v>
      </c>
      <c r="C78" s="172">
        <v>0</v>
      </c>
      <c r="D78" s="172">
        <v>0</v>
      </c>
    </row>
    <row r="79" spans="1:4" s="180" customFormat="1" ht="12.75">
      <c r="A79" s="168">
        <v>76</v>
      </c>
      <c r="B79" s="173" t="s">
        <v>749</v>
      </c>
      <c r="C79" s="172">
        <v>7258352</v>
      </c>
      <c r="D79" s="172">
        <v>456824</v>
      </c>
    </row>
    <row r="80" spans="1:4" s="180" customFormat="1" ht="12.75">
      <c r="A80" s="168">
        <v>77</v>
      </c>
      <c r="B80" s="173" t="s">
        <v>750</v>
      </c>
      <c r="C80" s="172">
        <v>224352</v>
      </c>
      <c r="D80" s="172">
        <v>456824</v>
      </c>
    </row>
    <row r="81" spans="1:4" s="180" customFormat="1" ht="12.75">
      <c r="A81" s="168">
        <v>78</v>
      </c>
      <c r="B81" s="173" t="s">
        <v>751</v>
      </c>
      <c r="C81" s="172">
        <v>7034000</v>
      </c>
      <c r="D81" s="172">
        <v>0</v>
      </c>
    </row>
    <row r="82" spans="1:4" s="180" customFormat="1" ht="12.75">
      <c r="A82" s="168">
        <v>79</v>
      </c>
      <c r="B82" s="182" t="s">
        <v>752</v>
      </c>
      <c r="C82" s="171">
        <f>C83</f>
        <v>19805</v>
      </c>
      <c r="D82" s="171">
        <f>SUM(D83:D84)</f>
        <v>3943682</v>
      </c>
    </row>
    <row r="83" spans="1:4" s="180" customFormat="1" ht="12.75">
      <c r="A83" s="168">
        <v>80</v>
      </c>
      <c r="B83" s="173" t="s">
        <v>753</v>
      </c>
      <c r="C83" s="172">
        <v>19805</v>
      </c>
      <c r="D83" s="172">
        <v>3938682</v>
      </c>
    </row>
    <row r="84" spans="1:4" s="180" customFormat="1" ht="12.75">
      <c r="A84" s="168">
        <v>81</v>
      </c>
      <c r="B84" s="173" t="s">
        <v>754</v>
      </c>
      <c r="C84" s="172">
        <v>0</v>
      </c>
      <c r="D84" s="172">
        <v>5000</v>
      </c>
    </row>
    <row r="85" spans="1:4" s="180" customFormat="1" ht="14.25">
      <c r="A85" s="168">
        <v>82</v>
      </c>
      <c r="B85" s="179" t="s">
        <v>755</v>
      </c>
      <c r="C85" s="171">
        <f>SUM(C61,C71,C82)</f>
        <v>7288489</v>
      </c>
      <c r="D85" s="171">
        <f>SUM(D61,D71,D82)</f>
        <v>4471701</v>
      </c>
    </row>
    <row r="86" spans="1:4" s="183" customFormat="1" ht="28.5">
      <c r="A86" s="168">
        <v>83</v>
      </c>
      <c r="B86" s="174" t="s">
        <v>756</v>
      </c>
      <c r="C86" s="179">
        <v>0</v>
      </c>
      <c r="D86" s="179">
        <v>0</v>
      </c>
    </row>
    <row r="87" spans="1:4" s="183" customFormat="1" ht="28.5">
      <c r="A87" s="168">
        <v>84</v>
      </c>
      <c r="B87" s="174" t="s">
        <v>757</v>
      </c>
      <c r="C87" s="179">
        <f>SUM(C88:C90)</f>
        <v>5736241</v>
      </c>
      <c r="D87" s="179">
        <f>SUM(D88:D90)</f>
        <v>18664753</v>
      </c>
    </row>
    <row r="88" spans="1:4" s="185" customFormat="1" ht="15">
      <c r="A88" s="168">
        <v>85</v>
      </c>
      <c r="B88" s="178" t="s">
        <v>758</v>
      </c>
      <c r="C88" s="184">
        <v>0</v>
      </c>
      <c r="D88" s="184">
        <v>0</v>
      </c>
    </row>
    <row r="89" spans="1:4" s="185" customFormat="1" ht="15">
      <c r="A89" s="168">
        <v>86</v>
      </c>
      <c r="B89" s="178" t="s">
        <v>759</v>
      </c>
      <c r="C89" s="172">
        <v>924676</v>
      </c>
      <c r="D89" s="172">
        <v>576840</v>
      </c>
    </row>
    <row r="90" spans="1:4" s="186" customFormat="1" ht="12.75">
      <c r="A90" s="168">
        <v>87</v>
      </c>
      <c r="B90" s="178" t="s">
        <v>760</v>
      </c>
      <c r="C90" s="172">
        <v>4811565</v>
      </c>
      <c r="D90" s="172">
        <v>18087913</v>
      </c>
    </row>
    <row r="91" spans="1:4" ht="15.75">
      <c r="A91" s="168">
        <v>88</v>
      </c>
      <c r="B91" s="187" t="s">
        <v>761</v>
      </c>
      <c r="C91" s="187">
        <f>SUM(C55,C85,C86,C87)</f>
        <v>82772962</v>
      </c>
      <c r="D91" s="187">
        <f>SUM(D55,D85,D86,D87)</f>
        <v>86920935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84" sqref="B84"/>
    </sheetView>
  </sheetViews>
  <sheetFormatPr defaultColWidth="12.00390625" defaultRowHeight="15"/>
  <cols>
    <col min="1" max="1" width="3.00390625" style="164" bestFit="1" customWidth="1"/>
    <col min="2" max="2" width="20.140625" style="203" customWidth="1"/>
    <col min="3" max="3" width="11.00390625" style="203" customWidth="1"/>
    <col min="4" max="4" width="10.8515625" style="203" bestFit="1" customWidth="1"/>
    <col min="5" max="5" width="10.8515625" style="203" customWidth="1"/>
    <col min="6" max="6" width="10.57421875" style="203" customWidth="1"/>
    <col min="7" max="7" width="9.7109375" style="203" customWidth="1"/>
    <col min="8" max="8" width="11.28125" style="203" bestFit="1" customWidth="1"/>
    <col min="9" max="9" width="12.00390625" style="203" customWidth="1"/>
    <col min="10" max="10" width="11.140625" style="203" customWidth="1"/>
    <col min="11" max="11" width="12.00390625" style="203" customWidth="1"/>
    <col min="12" max="12" width="10.00390625" style="203" customWidth="1"/>
    <col min="13" max="14" width="9.7109375" style="203" customWidth="1"/>
    <col min="15" max="15" width="12.00390625" style="203" customWidth="1"/>
    <col min="16" max="16" width="14.421875" style="203" customWidth="1"/>
    <col min="17" max="16384" width="12.00390625" style="203" customWidth="1"/>
  </cols>
  <sheetData>
    <row r="1" spans="1:14" s="163" customFormat="1" ht="17.25" customHeight="1">
      <c r="A1" s="335" t="s">
        <v>762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s="163" customFormat="1" ht="17.25" customHeight="1">
      <c r="A2" s="335" t="s">
        <v>763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</row>
    <row r="4" spans="1:14" s="190" customFormat="1" ht="13.5" customHeight="1">
      <c r="A4" s="188"/>
      <c r="B4" s="189" t="s">
        <v>0</v>
      </c>
      <c r="C4" s="189" t="s">
        <v>1</v>
      </c>
      <c r="D4" s="189" t="s">
        <v>2</v>
      </c>
      <c r="E4" s="189" t="s">
        <v>3</v>
      </c>
      <c r="F4" s="189" t="s">
        <v>6</v>
      </c>
      <c r="G4" s="189" t="s">
        <v>58</v>
      </c>
      <c r="H4" s="189" t="s">
        <v>59</v>
      </c>
      <c r="I4" s="189" t="s">
        <v>60</v>
      </c>
      <c r="J4" s="189" t="s">
        <v>105</v>
      </c>
      <c r="K4" s="189" t="s">
        <v>106</v>
      </c>
      <c r="L4" s="189" t="s">
        <v>61</v>
      </c>
      <c r="M4" s="189" t="s">
        <v>107</v>
      </c>
      <c r="N4" s="189" t="s">
        <v>108</v>
      </c>
    </row>
    <row r="5" spans="1:14" s="191" customFormat="1" ht="29.25" customHeight="1">
      <c r="A5" s="189">
        <v>1</v>
      </c>
      <c r="B5" s="336" t="s">
        <v>9</v>
      </c>
      <c r="C5" s="338" t="s">
        <v>764</v>
      </c>
      <c r="D5" s="339"/>
      <c r="E5" s="340"/>
      <c r="F5" s="341" t="s">
        <v>765</v>
      </c>
      <c r="G5" s="342"/>
      <c r="H5" s="343"/>
      <c r="I5" s="344" t="s">
        <v>766</v>
      </c>
      <c r="J5" s="345"/>
      <c r="K5" s="346"/>
      <c r="L5" s="344" t="s">
        <v>767</v>
      </c>
      <c r="M5" s="345"/>
      <c r="N5" s="346"/>
    </row>
    <row r="6" spans="1:14" s="191" customFormat="1" ht="15" customHeight="1">
      <c r="A6" s="189">
        <v>2</v>
      </c>
      <c r="B6" s="337"/>
      <c r="C6" s="192" t="s">
        <v>768</v>
      </c>
      <c r="D6" s="192" t="s">
        <v>769</v>
      </c>
      <c r="E6" s="192" t="s">
        <v>770</v>
      </c>
      <c r="F6" s="192" t="s">
        <v>768</v>
      </c>
      <c r="G6" s="192" t="s">
        <v>769</v>
      </c>
      <c r="H6" s="192" t="s">
        <v>770</v>
      </c>
      <c r="I6" s="192" t="s">
        <v>768</v>
      </c>
      <c r="J6" s="192" t="s">
        <v>769</v>
      </c>
      <c r="K6" s="192" t="s">
        <v>770</v>
      </c>
      <c r="L6" s="192" t="s">
        <v>768</v>
      </c>
      <c r="M6" s="192" t="s">
        <v>769</v>
      </c>
      <c r="N6" s="192" t="s">
        <v>770</v>
      </c>
    </row>
    <row r="7" spans="1:14" s="191" customFormat="1" ht="15" customHeight="1">
      <c r="A7" s="189">
        <v>3</v>
      </c>
      <c r="B7" s="193" t="s">
        <v>771</v>
      </c>
      <c r="C7" s="194">
        <v>0</v>
      </c>
      <c r="D7" s="194">
        <v>0</v>
      </c>
      <c r="E7" s="194">
        <f aca="true" t="shared" si="0" ref="E7:E13">C7-D7</f>
        <v>0</v>
      </c>
      <c r="F7" s="194">
        <v>179918</v>
      </c>
      <c r="G7" s="194">
        <v>0</v>
      </c>
      <c r="H7" s="194">
        <f aca="true" t="shared" si="1" ref="H7:H13">F7-G7</f>
        <v>179918</v>
      </c>
      <c r="I7" s="194">
        <v>510500</v>
      </c>
      <c r="J7" s="194">
        <v>0</v>
      </c>
      <c r="K7" s="194">
        <f aca="true" t="shared" si="2" ref="K7:K13">I7-J7</f>
        <v>510500</v>
      </c>
      <c r="L7" s="194">
        <v>58950</v>
      </c>
      <c r="M7" s="194">
        <v>0</v>
      </c>
      <c r="N7" s="194">
        <f aca="true" t="shared" si="3" ref="N7:N13">L7-M7</f>
        <v>58950</v>
      </c>
    </row>
    <row r="8" spans="1:14" s="191" customFormat="1" ht="15" customHeight="1">
      <c r="A8" s="189">
        <v>4</v>
      </c>
      <c r="B8" s="193" t="s">
        <v>772</v>
      </c>
      <c r="C8" s="194">
        <v>0</v>
      </c>
      <c r="D8" s="194">
        <v>0</v>
      </c>
      <c r="E8" s="194">
        <f t="shared" si="0"/>
        <v>0</v>
      </c>
      <c r="F8" s="194">
        <v>0</v>
      </c>
      <c r="G8" s="194">
        <v>0</v>
      </c>
      <c r="H8" s="194">
        <f t="shared" si="1"/>
        <v>0</v>
      </c>
      <c r="I8" s="194">
        <v>0</v>
      </c>
      <c r="J8" s="194">
        <v>0</v>
      </c>
      <c r="K8" s="194">
        <f t="shared" si="2"/>
        <v>0</v>
      </c>
      <c r="L8" s="194">
        <v>499300</v>
      </c>
      <c r="M8" s="194">
        <v>0</v>
      </c>
      <c r="N8" s="194">
        <f t="shared" si="3"/>
        <v>499300</v>
      </c>
    </row>
    <row r="9" spans="1:14" s="191" customFormat="1" ht="15" customHeight="1">
      <c r="A9" s="189">
        <v>5</v>
      </c>
      <c r="B9" s="193" t="s">
        <v>773</v>
      </c>
      <c r="C9" s="194">
        <v>0</v>
      </c>
      <c r="D9" s="194">
        <v>0</v>
      </c>
      <c r="E9" s="194">
        <f t="shared" si="0"/>
        <v>0</v>
      </c>
      <c r="F9" s="194">
        <v>0</v>
      </c>
      <c r="G9" s="194">
        <v>0</v>
      </c>
      <c r="H9" s="194">
        <f t="shared" si="1"/>
        <v>0</v>
      </c>
      <c r="I9" s="194">
        <v>0</v>
      </c>
      <c r="J9" s="194">
        <v>0</v>
      </c>
      <c r="K9" s="194">
        <f t="shared" si="2"/>
        <v>0</v>
      </c>
      <c r="L9" s="194">
        <v>246544</v>
      </c>
      <c r="M9" s="194">
        <v>0</v>
      </c>
      <c r="N9" s="194">
        <f t="shared" si="3"/>
        <v>246544</v>
      </c>
    </row>
    <row r="10" spans="1:14" s="191" customFormat="1" ht="15" customHeight="1">
      <c r="A10" s="189">
        <v>6</v>
      </c>
      <c r="B10" s="193" t="s">
        <v>774</v>
      </c>
      <c r="C10" s="194">
        <v>0</v>
      </c>
      <c r="D10" s="194">
        <v>0</v>
      </c>
      <c r="E10" s="194">
        <f t="shared" si="0"/>
        <v>0</v>
      </c>
      <c r="F10" s="194">
        <v>0</v>
      </c>
      <c r="G10" s="194">
        <v>0</v>
      </c>
      <c r="H10" s="194">
        <f t="shared" si="1"/>
        <v>0</v>
      </c>
      <c r="I10" s="194">
        <v>0</v>
      </c>
      <c r="J10" s="194">
        <v>0</v>
      </c>
      <c r="K10" s="194">
        <f t="shared" si="2"/>
        <v>0</v>
      </c>
      <c r="L10" s="194">
        <v>0</v>
      </c>
      <c r="M10" s="194">
        <v>0</v>
      </c>
      <c r="N10" s="194">
        <f t="shared" si="3"/>
        <v>0</v>
      </c>
    </row>
    <row r="11" spans="1:14" s="191" customFormat="1" ht="15" customHeight="1">
      <c r="A11" s="189">
        <v>7</v>
      </c>
      <c r="B11" s="193" t="s">
        <v>775</v>
      </c>
      <c r="C11" s="194">
        <v>15306850</v>
      </c>
      <c r="D11" s="194">
        <v>0</v>
      </c>
      <c r="E11" s="194">
        <f t="shared" si="0"/>
        <v>15306850</v>
      </c>
      <c r="F11" s="194">
        <v>0</v>
      </c>
      <c r="G11" s="194">
        <v>0</v>
      </c>
      <c r="H11" s="194">
        <f t="shared" si="1"/>
        <v>0</v>
      </c>
      <c r="I11" s="194">
        <v>0</v>
      </c>
      <c r="J11" s="194">
        <v>0</v>
      </c>
      <c r="K11" s="194">
        <f t="shared" si="2"/>
        <v>0</v>
      </c>
      <c r="L11" s="194">
        <v>0</v>
      </c>
      <c r="M11" s="194">
        <v>0</v>
      </c>
      <c r="N11" s="194">
        <f t="shared" si="3"/>
        <v>0</v>
      </c>
    </row>
    <row r="12" spans="1:14" s="191" customFormat="1" ht="15" customHeight="1">
      <c r="A12" s="189">
        <v>8</v>
      </c>
      <c r="B12" s="193" t="s">
        <v>776</v>
      </c>
      <c r="C12" s="194">
        <v>0</v>
      </c>
      <c r="D12" s="194">
        <v>0</v>
      </c>
      <c r="E12" s="194">
        <f t="shared" si="0"/>
        <v>0</v>
      </c>
      <c r="F12" s="194">
        <v>404300</v>
      </c>
      <c r="G12" s="194">
        <v>0</v>
      </c>
      <c r="H12" s="194">
        <f t="shared" si="1"/>
        <v>404300</v>
      </c>
      <c r="I12" s="194">
        <v>0</v>
      </c>
      <c r="J12" s="194">
        <v>0</v>
      </c>
      <c r="K12" s="194">
        <f t="shared" si="2"/>
        <v>0</v>
      </c>
      <c r="L12" s="194">
        <v>0</v>
      </c>
      <c r="M12" s="194">
        <v>0</v>
      </c>
      <c r="N12" s="194">
        <f t="shared" si="3"/>
        <v>0</v>
      </c>
    </row>
    <row r="13" spans="1:14" s="191" customFormat="1" ht="15" customHeight="1">
      <c r="A13" s="189">
        <v>9</v>
      </c>
      <c r="B13" s="193" t="s">
        <v>777</v>
      </c>
      <c r="C13" s="194">
        <v>0</v>
      </c>
      <c r="D13" s="194">
        <v>0</v>
      </c>
      <c r="E13" s="194">
        <f t="shared" si="0"/>
        <v>0</v>
      </c>
      <c r="F13" s="194">
        <v>0</v>
      </c>
      <c r="G13" s="194">
        <v>0</v>
      </c>
      <c r="H13" s="194">
        <f t="shared" si="1"/>
        <v>0</v>
      </c>
      <c r="I13" s="194">
        <v>68993</v>
      </c>
      <c r="J13" s="194">
        <v>0</v>
      </c>
      <c r="K13" s="194">
        <f t="shared" si="2"/>
        <v>68993</v>
      </c>
      <c r="L13" s="194">
        <v>104500</v>
      </c>
      <c r="M13" s="194">
        <v>0</v>
      </c>
      <c r="N13" s="194">
        <f t="shared" si="3"/>
        <v>104500</v>
      </c>
    </row>
    <row r="14" spans="1:14" s="191" customFormat="1" ht="15" customHeight="1">
      <c r="A14" s="189">
        <v>10</v>
      </c>
      <c r="B14" s="192" t="s">
        <v>778</v>
      </c>
      <c r="C14" s="195">
        <f>SUM(C7:C13)</f>
        <v>15306850</v>
      </c>
      <c r="D14" s="195">
        <f>SUM(D7:D13)</f>
        <v>0</v>
      </c>
      <c r="E14" s="195">
        <f>SUM(E7:E13)</f>
        <v>15306850</v>
      </c>
      <c r="F14" s="195">
        <f aca="true" t="shared" si="4" ref="F14:N14">SUM(F7:F13)</f>
        <v>584218</v>
      </c>
      <c r="G14" s="195">
        <f t="shared" si="4"/>
        <v>0</v>
      </c>
      <c r="H14" s="195">
        <f t="shared" si="4"/>
        <v>584218</v>
      </c>
      <c r="I14" s="195">
        <f t="shared" si="4"/>
        <v>579493</v>
      </c>
      <c r="J14" s="195">
        <f t="shared" si="4"/>
        <v>0</v>
      </c>
      <c r="K14" s="195">
        <f t="shared" si="4"/>
        <v>579493</v>
      </c>
      <c r="L14" s="195">
        <f t="shared" si="4"/>
        <v>909294</v>
      </c>
      <c r="M14" s="195">
        <f t="shared" si="4"/>
        <v>0</v>
      </c>
      <c r="N14" s="195">
        <f t="shared" si="4"/>
        <v>909294</v>
      </c>
    </row>
    <row r="15" spans="1:14" s="191" customFormat="1" ht="15" customHeight="1">
      <c r="A15" s="189">
        <v>11</v>
      </c>
      <c r="B15" s="192" t="s">
        <v>779</v>
      </c>
      <c r="C15" s="195">
        <v>0</v>
      </c>
      <c r="D15" s="195">
        <v>0</v>
      </c>
      <c r="E15" s="195">
        <f>C15-D15</f>
        <v>0</v>
      </c>
      <c r="F15" s="195">
        <v>5713231</v>
      </c>
      <c r="G15" s="195">
        <v>574030</v>
      </c>
      <c r="H15" s="195">
        <f>F15-G15</f>
        <v>5139201</v>
      </c>
      <c r="I15" s="195">
        <v>27902725</v>
      </c>
      <c r="J15" s="195">
        <v>4017654</v>
      </c>
      <c r="K15" s="195">
        <f>I15-J15</f>
        <v>23885071</v>
      </c>
      <c r="L15" s="195">
        <v>0</v>
      </c>
      <c r="M15" s="195">
        <v>0</v>
      </c>
      <c r="N15" s="195">
        <f>L15-M15</f>
        <v>0</v>
      </c>
    </row>
    <row r="16" spans="1:14" s="191" customFormat="1" ht="15" customHeight="1">
      <c r="A16" s="189">
        <v>12</v>
      </c>
      <c r="B16" s="192" t="s">
        <v>780</v>
      </c>
      <c r="C16" s="195">
        <v>49486002</v>
      </c>
      <c r="D16" s="195">
        <v>19667935</v>
      </c>
      <c r="E16" s="195">
        <f>C16-D16</f>
        <v>29818067</v>
      </c>
      <c r="F16" s="195">
        <v>3079304</v>
      </c>
      <c r="G16" s="195">
        <v>717217</v>
      </c>
      <c r="H16" s="195">
        <f>F16-G16</f>
        <v>2362087</v>
      </c>
      <c r="I16" s="195">
        <v>2616297</v>
      </c>
      <c r="J16" s="195">
        <v>1116550</v>
      </c>
      <c r="K16" s="195">
        <f>I16-J16</f>
        <v>1499747</v>
      </c>
      <c r="L16" s="196">
        <v>0</v>
      </c>
      <c r="M16" s="196">
        <v>0</v>
      </c>
      <c r="N16" s="192">
        <f>L16-M16</f>
        <v>0</v>
      </c>
    </row>
    <row r="17" spans="1:14" s="191" customFormat="1" ht="15" customHeight="1">
      <c r="A17" s="189">
        <v>13</v>
      </c>
      <c r="B17" s="197" t="s">
        <v>781</v>
      </c>
      <c r="C17" s="198">
        <f>SUM(C14:C16)</f>
        <v>64792852</v>
      </c>
      <c r="D17" s="198">
        <f>SUM(D14:D16)</f>
        <v>19667935</v>
      </c>
      <c r="E17" s="198">
        <f>SUM(E14:E16)</f>
        <v>45124917</v>
      </c>
      <c r="F17" s="198">
        <f aca="true" t="shared" si="5" ref="F17:N17">SUM(F14:F16)</f>
        <v>9376753</v>
      </c>
      <c r="G17" s="198">
        <f t="shared" si="5"/>
        <v>1291247</v>
      </c>
      <c r="H17" s="198">
        <f t="shared" si="5"/>
        <v>8085506</v>
      </c>
      <c r="I17" s="198">
        <f t="shared" si="5"/>
        <v>31098515</v>
      </c>
      <c r="J17" s="198">
        <f t="shared" si="5"/>
        <v>5134204</v>
      </c>
      <c r="K17" s="198">
        <f t="shared" si="5"/>
        <v>25964311</v>
      </c>
      <c r="L17" s="199">
        <f t="shared" si="5"/>
        <v>909294</v>
      </c>
      <c r="M17" s="199">
        <f t="shared" si="5"/>
        <v>0</v>
      </c>
      <c r="N17" s="199">
        <f t="shared" si="5"/>
        <v>909294</v>
      </c>
    </row>
    <row r="18" spans="1:14" s="191" customFormat="1" ht="15" customHeight="1">
      <c r="A18" s="189">
        <v>14</v>
      </c>
      <c r="B18" s="193" t="s">
        <v>782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4">
        <v>152933</v>
      </c>
      <c r="M18" s="194">
        <v>112136</v>
      </c>
      <c r="N18" s="193">
        <f>L18-M18</f>
        <v>40797</v>
      </c>
    </row>
    <row r="19" spans="1:14" s="191" customFormat="1" ht="15" customHeight="1">
      <c r="A19" s="189">
        <v>15</v>
      </c>
      <c r="B19" s="193" t="s">
        <v>783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4">
        <v>864833</v>
      </c>
      <c r="M19" s="194">
        <v>864833</v>
      </c>
      <c r="N19" s="193">
        <f>L19-M19</f>
        <v>0</v>
      </c>
    </row>
    <row r="20" spans="1:14" s="191" customFormat="1" ht="15" customHeight="1">
      <c r="A20" s="189">
        <v>16</v>
      </c>
      <c r="B20" s="193" t="s">
        <v>784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f>I20-J20</f>
        <v>0</v>
      </c>
      <c r="L20" s="194">
        <v>1289860</v>
      </c>
      <c r="M20" s="194">
        <v>915605</v>
      </c>
      <c r="N20" s="194">
        <f>L20-M20</f>
        <v>374255</v>
      </c>
    </row>
    <row r="21" spans="1:14" s="191" customFormat="1" ht="15" customHeight="1">
      <c r="A21" s="189">
        <v>17</v>
      </c>
      <c r="B21" s="193" t="s">
        <v>785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168667</v>
      </c>
      <c r="J21" s="193">
        <v>168667</v>
      </c>
      <c r="K21" s="193">
        <v>0</v>
      </c>
      <c r="L21" s="194">
        <v>4020809</v>
      </c>
      <c r="M21" s="194">
        <v>4020809</v>
      </c>
      <c r="N21" s="193">
        <v>0</v>
      </c>
    </row>
    <row r="22" spans="1:14" s="191" customFormat="1" ht="15" customHeight="1">
      <c r="A22" s="189">
        <v>18</v>
      </c>
      <c r="B22" s="197" t="s">
        <v>786</v>
      </c>
      <c r="C22" s="197">
        <f>SUM(C18:C21)</f>
        <v>0</v>
      </c>
      <c r="D22" s="197">
        <f>SUM(D18:D21)</f>
        <v>0</v>
      </c>
      <c r="E22" s="197">
        <f>SUM(E18:E21)</f>
        <v>0</v>
      </c>
      <c r="F22" s="197">
        <f aca="true" t="shared" si="6" ref="F22:K22">SUM(F18:F21)</f>
        <v>0</v>
      </c>
      <c r="G22" s="197">
        <f t="shared" si="6"/>
        <v>0</v>
      </c>
      <c r="H22" s="197">
        <f t="shared" si="6"/>
        <v>0</v>
      </c>
      <c r="I22" s="197">
        <f t="shared" si="6"/>
        <v>168667</v>
      </c>
      <c r="J22" s="197">
        <f t="shared" si="6"/>
        <v>168667</v>
      </c>
      <c r="K22" s="197">
        <f t="shared" si="6"/>
        <v>0</v>
      </c>
      <c r="L22" s="198">
        <f>SUM(L18:L21)</f>
        <v>6328435</v>
      </c>
      <c r="M22" s="198">
        <f>SUM(M18:M21)</f>
        <v>5913383</v>
      </c>
      <c r="N22" s="198">
        <f>SUM(N18:N21)</f>
        <v>415052</v>
      </c>
    </row>
    <row r="23" spans="1:14" s="191" customFormat="1" ht="15" customHeight="1">
      <c r="A23" s="189">
        <v>19</v>
      </c>
      <c r="B23" s="193" t="s">
        <v>787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4">
        <v>0</v>
      </c>
      <c r="N23" s="194">
        <f>L23-M23</f>
        <v>0</v>
      </c>
    </row>
    <row r="24" spans="1:14" s="191" customFormat="1" ht="15" customHeight="1">
      <c r="A24" s="189">
        <v>20</v>
      </c>
      <c r="B24" s="193" t="s">
        <v>788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294</v>
      </c>
      <c r="J24" s="193">
        <v>294</v>
      </c>
      <c r="K24" s="193">
        <v>0</v>
      </c>
      <c r="L24" s="193">
        <v>78316</v>
      </c>
      <c r="M24" s="194">
        <v>78316</v>
      </c>
      <c r="N24" s="194">
        <f>L24-M24</f>
        <v>0</v>
      </c>
    </row>
    <row r="25" spans="1:14" s="191" customFormat="1" ht="15" customHeight="1">
      <c r="A25" s="189">
        <v>21</v>
      </c>
      <c r="B25" s="197" t="s">
        <v>789</v>
      </c>
      <c r="C25" s="197">
        <f aca="true" t="shared" si="7" ref="C25:H25">C23</f>
        <v>0</v>
      </c>
      <c r="D25" s="197">
        <f t="shared" si="7"/>
        <v>0</v>
      </c>
      <c r="E25" s="197">
        <f t="shared" si="7"/>
        <v>0</v>
      </c>
      <c r="F25" s="197">
        <f t="shared" si="7"/>
        <v>0</v>
      </c>
      <c r="G25" s="197">
        <f t="shared" si="7"/>
        <v>0</v>
      </c>
      <c r="H25" s="197">
        <f t="shared" si="7"/>
        <v>0</v>
      </c>
      <c r="I25" s="197">
        <f aca="true" t="shared" si="8" ref="I25:N25">SUM(I23:I24)</f>
        <v>294</v>
      </c>
      <c r="J25" s="197">
        <f t="shared" si="8"/>
        <v>294</v>
      </c>
      <c r="K25" s="197">
        <f t="shared" si="8"/>
        <v>0</v>
      </c>
      <c r="L25" s="197">
        <f t="shared" si="8"/>
        <v>78316</v>
      </c>
      <c r="M25" s="198">
        <f t="shared" si="8"/>
        <v>78316</v>
      </c>
      <c r="N25" s="198">
        <f t="shared" si="8"/>
        <v>0</v>
      </c>
    </row>
    <row r="26" spans="1:14" s="191" customFormat="1" ht="15" customHeight="1">
      <c r="A26" s="189">
        <v>22</v>
      </c>
      <c r="B26" s="192" t="s">
        <v>790</v>
      </c>
      <c r="C26" s="192"/>
      <c r="D26" s="192"/>
      <c r="E26" s="192"/>
      <c r="F26" s="193"/>
      <c r="G26" s="193"/>
      <c r="H26" s="193"/>
      <c r="I26" s="193"/>
      <c r="J26" s="193"/>
      <c r="K26" s="193"/>
      <c r="L26" s="193"/>
      <c r="M26" s="193"/>
      <c r="N26" s="193"/>
    </row>
    <row r="27" spans="1:14" s="191" customFormat="1" ht="15" customHeight="1">
      <c r="A27" s="189">
        <v>23</v>
      </c>
      <c r="B27" s="193" t="s">
        <v>791</v>
      </c>
      <c r="C27" s="193">
        <v>0</v>
      </c>
      <c r="D27" s="193">
        <v>0</v>
      </c>
      <c r="E27" s="193">
        <f>C27-D27</f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f>I27-J27</f>
        <v>0</v>
      </c>
      <c r="L27" s="193">
        <v>0</v>
      </c>
      <c r="M27" s="193">
        <v>0</v>
      </c>
      <c r="N27" s="193">
        <v>0</v>
      </c>
    </row>
    <row r="28" spans="1:14" s="191" customFormat="1" ht="15" customHeight="1">
      <c r="A28" s="189">
        <v>24</v>
      </c>
      <c r="B28" s="193" t="s">
        <v>792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f>I28-J28</f>
        <v>0</v>
      </c>
      <c r="L28" s="193">
        <v>0</v>
      </c>
      <c r="M28" s="193">
        <v>0</v>
      </c>
      <c r="N28" s="193">
        <f>L28-M28</f>
        <v>0</v>
      </c>
    </row>
    <row r="29" spans="1:14" s="191" customFormat="1" ht="15" customHeight="1">
      <c r="A29" s="189">
        <v>25</v>
      </c>
      <c r="B29" s="197" t="s">
        <v>793</v>
      </c>
      <c r="C29" s="197">
        <f aca="true" t="shared" si="9" ref="C29:N29">SUM(C27:C28)</f>
        <v>0</v>
      </c>
      <c r="D29" s="197">
        <f t="shared" si="9"/>
        <v>0</v>
      </c>
      <c r="E29" s="197">
        <f t="shared" si="9"/>
        <v>0</v>
      </c>
      <c r="F29" s="197">
        <f t="shared" si="9"/>
        <v>0</v>
      </c>
      <c r="G29" s="197">
        <f t="shared" si="9"/>
        <v>0</v>
      </c>
      <c r="H29" s="197">
        <f t="shared" si="9"/>
        <v>0</v>
      </c>
      <c r="I29" s="197">
        <f t="shared" si="9"/>
        <v>0</v>
      </c>
      <c r="J29" s="197">
        <f t="shared" si="9"/>
        <v>0</v>
      </c>
      <c r="K29" s="197">
        <f t="shared" si="9"/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</row>
    <row r="30" spans="1:16" s="191" customFormat="1" ht="15" customHeight="1">
      <c r="A30" s="189">
        <v>26</v>
      </c>
      <c r="B30" s="197" t="s">
        <v>794</v>
      </c>
      <c r="C30" s="198">
        <f aca="true" t="shared" si="10" ref="C30:N30">C17+C22+C25+C29</f>
        <v>64792852</v>
      </c>
      <c r="D30" s="198">
        <f t="shared" si="10"/>
        <v>19667935</v>
      </c>
      <c r="E30" s="198">
        <f t="shared" si="10"/>
        <v>45124917</v>
      </c>
      <c r="F30" s="198">
        <f t="shared" si="10"/>
        <v>9376753</v>
      </c>
      <c r="G30" s="198">
        <f t="shared" si="10"/>
        <v>1291247</v>
      </c>
      <c r="H30" s="198">
        <f t="shared" si="10"/>
        <v>8085506</v>
      </c>
      <c r="I30" s="198">
        <f t="shared" si="10"/>
        <v>31267476</v>
      </c>
      <c r="J30" s="198">
        <f t="shared" si="10"/>
        <v>5303165</v>
      </c>
      <c r="K30" s="198">
        <f t="shared" si="10"/>
        <v>25964311</v>
      </c>
      <c r="L30" s="199">
        <f t="shared" si="10"/>
        <v>7316045</v>
      </c>
      <c r="M30" s="199">
        <f t="shared" si="10"/>
        <v>5991699</v>
      </c>
      <c r="N30" s="199">
        <f t="shared" si="10"/>
        <v>1324346</v>
      </c>
      <c r="P30" s="200"/>
    </row>
    <row r="31" spans="1:14" ht="12.75">
      <c r="A31" s="189">
        <v>27</v>
      </c>
      <c r="B31" s="201" t="s">
        <v>795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</row>
    <row r="32" spans="1:14" s="191" customFormat="1" ht="12">
      <c r="A32" s="189">
        <v>28</v>
      </c>
      <c r="B32" s="193" t="s">
        <v>771</v>
      </c>
      <c r="C32" s="193"/>
      <c r="D32" s="193"/>
      <c r="E32" s="193"/>
      <c r="F32" s="194">
        <v>285214</v>
      </c>
      <c r="G32" s="194">
        <v>0</v>
      </c>
      <c r="H32" s="194">
        <v>285214</v>
      </c>
      <c r="I32" s="193"/>
      <c r="J32" s="193"/>
      <c r="K32" s="193"/>
      <c r="L32" s="193"/>
      <c r="M32" s="193"/>
      <c r="N32" s="193"/>
    </row>
    <row r="33" spans="1:14" s="191" customFormat="1" ht="12">
      <c r="A33" s="189">
        <v>29</v>
      </c>
      <c r="B33" s="192" t="s">
        <v>779</v>
      </c>
      <c r="C33" s="193"/>
      <c r="D33" s="193"/>
      <c r="E33" s="193"/>
      <c r="F33" s="194">
        <v>6517358</v>
      </c>
      <c r="G33" s="194">
        <v>0</v>
      </c>
      <c r="H33" s="194">
        <v>6517358</v>
      </c>
      <c r="I33" s="193"/>
      <c r="J33" s="193"/>
      <c r="K33" s="193"/>
      <c r="L33" s="193"/>
      <c r="M33" s="193"/>
      <c r="N33" s="193"/>
    </row>
    <row r="34" spans="1:14" s="207" customFormat="1" ht="36">
      <c r="A34" s="189">
        <v>30</v>
      </c>
      <c r="B34" s="204" t="s">
        <v>796</v>
      </c>
      <c r="C34" s="205">
        <f>SUM(C32:C33)</f>
        <v>0</v>
      </c>
      <c r="D34" s="205">
        <f>SUM(D32:D33)</f>
        <v>0</v>
      </c>
      <c r="E34" s="205">
        <f>SUM(E32:E33)</f>
        <v>0</v>
      </c>
      <c r="F34" s="206">
        <f>SUM(F32:F33)</f>
        <v>6802572</v>
      </c>
      <c r="G34" s="206">
        <f aca="true" t="shared" si="11" ref="G34:N34">SUM(G32:G33)</f>
        <v>0</v>
      </c>
      <c r="H34" s="206">
        <f t="shared" si="11"/>
        <v>6802572</v>
      </c>
      <c r="I34" s="205">
        <f t="shared" si="11"/>
        <v>0</v>
      </c>
      <c r="J34" s="205">
        <f t="shared" si="11"/>
        <v>0</v>
      </c>
      <c r="K34" s="205">
        <f t="shared" si="11"/>
        <v>0</v>
      </c>
      <c r="L34" s="205">
        <f t="shared" si="11"/>
        <v>0</v>
      </c>
      <c r="M34" s="205">
        <f t="shared" si="11"/>
        <v>0</v>
      </c>
      <c r="N34" s="205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68503937007874" right="0.15748031496062992" top="0.7874015748031497" bottom="0.4724409448818898" header="0.5118110236220472" footer="0.31496062992125984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84" sqref="B84"/>
    </sheetView>
  </sheetViews>
  <sheetFormatPr defaultColWidth="9.140625" defaultRowHeight="15"/>
  <cols>
    <col min="1" max="1" width="5.7109375" style="164" customWidth="1"/>
    <col min="2" max="2" width="33.421875" style="221" customWidth="1"/>
    <col min="3" max="3" width="18.8515625" style="221" customWidth="1"/>
    <col min="4" max="4" width="17.7109375" style="221" customWidth="1"/>
    <col min="5" max="5" width="16.421875" style="221" customWidth="1"/>
    <col min="6" max="16384" width="9.140625" style="221" customWidth="1"/>
  </cols>
  <sheetData>
    <row r="1" spans="1:8" s="209" customFormat="1" ht="17.25" customHeight="1">
      <c r="A1" s="347" t="s">
        <v>797</v>
      </c>
      <c r="B1" s="347"/>
      <c r="C1" s="347"/>
      <c r="D1" s="347"/>
      <c r="E1" s="347"/>
      <c r="F1" s="208"/>
      <c r="G1" s="208"/>
      <c r="H1" s="208"/>
    </row>
    <row r="2" spans="1:8" s="209" customFormat="1" ht="17.25" customHeight="1">
      <c r="A2" s="347" t="s">
        <v>798</v>
      </c>
      <c r="B2" s="347"/>
      <c r="C2" s="347"/>
      <c r="D2" s="347"/>
      <c r="E2" s="347"/>
      <c r="F2" s="208"/>
      <c r="G2" s="208"/>
      <c r="H2" s="208"/>
    </row>
    <row r="3" spans="1:8" s="209" customFormat="1" ht="17.25" customHeight="1">
      <c r="A3" s="347" t="s">
        <v>763</v>
      </c>
      <c r="B3" s="347"/>
      <c r="C3" s="347"/>
      <c r="D3" s="347"/>
      <c r="E3" s="347"/>
      <c r="F3" s="208"/>
      <c r="G3" s="208"/>
      <c r="H3" s="208"/>
    </row>
    <row r="4" spans="1:8" s="209" customFormat="1" ht="17.25" customHeight="1">
      <c r="A4" s="164"/>
      <c r="B4" s="208"/>
      <c r="C4" s="208"/>
      <c r="D4" s="208"/>
      <c r="E4" s="208"/>
      <c r="F4" s="208"/>
      <c r="G4" s="208"/>
      <c r="H4" s="208"/>
    </row>
    <row r="5" spans="1:5" s="164" customFormat="1" ht="13.5" customHeight="1">
      <c r="A5" s="166"/>
      <c r="B5" s="210" t="s">
        <v>0</v>
      </c>
      <c r="C5" s="210" t="s">
        <v>1</v>
      </c>
      <c r="D5" s="210" t="s">
        <v>2</v>
      </c>
      <c r="E5" s="210" t="s">
        <v>3</v>
      </c>
    </row>
    <row r="6" spans="1:5" s="214" customFormat="1" ht="14.25">
      <c r="A6" s="211">
        <v>1</v>
      </c>
      <c r="B6" s="212" t="s">
        <v>9</v>
      </c>
      <c r="C6" s="212" t="s">
        <v>768</v>
      </c>
      <c r="D6" s="213" t="s">
        <v>799</v>
      </c>
      <c r="E6" s="213" t="s">
        <v>770</v>
      </c>
    </row>
    <row r="7" spans="1:5" s="214" customFormat="1" ht="14.25">
      <c r="A7" s="211">
        <v>2</v>
      </c>
      <c r="B7" s="212" t="s">
        <v>800</v>
      </c>
      <c r="C7" s="212"/>
      <c r="D7" s="213"/>
      <c r="E7" s="213"/>
    </row>
    <row r="8" spans="1:5" s="214" customFormat="1" ht="14.25">
      <c r="A8" s="211">
        <v>3</v>
      </c>
      <c r="B8" s="212" t="s">
        <v>767</v>
      </c>
      <c r="C8" s="212"/>
      <c r="D8" s="213"/>
      <c r="E8" s="213"/>
    </row>
    <row r="9" spans="1:5" s="217" customFormat="1" ht="15">
      <c r="A9" s="211">
        <v>4</v>
      </c>
      <c r="B9" s="215" t="s">
        <v>801</v>
      </c>
      <c r="C9" s="215">
        <v>152933</v>
      </c>
      <c r="D9" s="216">
        <v>112136</v>
      </c>
      <c r="E9" s="216">
        <f>C9-D9</f>
        <v>40797</v>
      </c>
    </row>
    <row r="10" spans="1:5" s="214" customFormat="1" ht="14.25">
      <c r="A10" s="211">
        <v>5</v>
      </c>
      <c r="B10" s="218" t="s">
        <v>802</v>
      </c>
      <c r="C10" s="218">
        <f>C9</f>
        <v>152933</v>
      </c>
      <c r="D10" s="218">
        <f>D9</f>
        <v>112136</v>
      </c>
      <c r="E10" s="218">
        <f>E9</f>
        <v>40797</v>
      </c>
    </row>
    <row r="11" spans="1:5" ht="15.75">
      <c r="A11" s="211">
        <v>6</v>
      </c>
      <c r="B11" s="219" t="s">
        <v>803</v>
      </c>
      <c r="C11" s="220"/>
      <c r="D11" s="220"/>
      <c r="E11" s="220"/>
    </row>
    <row r="12" spans="1:5" ht="15.75">
      <c r="A12" s="211">
        <v>7</v>
      </c>
      <c r="B12" s="219" t="s">
        <v>767</v>
      </c>
      <c r="C12" s="222"/>
      <c r="D12" s="222"/>
      <c r="E12" s="223"/>
    </row>
    <row r="13" spans="1:5" ht="15.75">
      <c r="A13" s="211">
        <v>8</v>
      </c>
      <c r="B13" s="224" t="s">
        <v>804</v>
      </c>
      <c r="C13" s="223">
        <v>131500</v>
      </c>
      <c r="D13" s="223">
        <v>126632</v>
      </c>
      <c r="E13" s="223">
        <f>C13-D13</f>
        <v>4868</v>
      </c>
    </row>
    <row r="14" spans="1:5" ht="15.75">
      <c r="A14" s="211">
        <v>9</v>
      </c>
      <c r="B14" s="224" t="s">
        <v>805</v>
      </c>
      <c r="C14" s="223">
        <v>726560</v>
      </c>
      <c r="D14" s="223">
        <v>658950</v>
      </c>
      <c r="E14" s="223">
        <f>C14-D14</f>
        <v>67610</v>
      </c>
    </row>
    <row r="15" spans="1:5" ht="15.75">
      <c r="A15" s="211">
        <v>10</v>
      </c>
      <c r="B15" s="224" t="s">
        <v>806</v>
      </c>
      <c r="C15" s="223">
        <v>431800</v>
      </c>
      <c r="D15" s="223">
        <v>130023</v>
      </c>
      <c r="E15" s="223">
        <f>C15-D15</f>
        <v>301777</v>
      </c>
    </row>
    <row r="16" spans="1:5" ht="15.75">
      <c r="A16" s="211">
        <v>11</v>
      </c>
      <c r="B16" s="225" t="s">
        <v>807</v>
      </c>
      <c r="C16" s="226">
        <f>SUM(C13:C15)</f>
        <v>1289860</v>
      </c>
      <c r="D16" s="226">
        <f>SUM(D13:D15)</f>
        <v>915605</v>
      </c>
      <c r="E16" s="226">
        <f>SUM(E13:E15)</f>
        <v>374255</v>
      </c>
    </row>
    <row r="17" spans="1:5" ht="15.75">
      <c r="A17" s="211">
        <v>12</v>
      </c>
      <c r="B17" s="219" t="s">
        <v>808</v>
      </c>
      <c r="C17" s="222"/>
      <c r="D17" s="222"/>
      <c r="E17" s="220"/>
    </row>
    <row r="18" spans="1:5" ht="15.75">
      <c r="A18" s="211">
        <v>13</v>
      </c>
      <c r="B18" s="219" t="s">
        <v>809</v>
      </c>
      <c r="C18" s="227"/>
      <c r="D18" s="227"/>
      <c r="E18" s="227"/>
    </row>
    <row r="19" spans="1:5" ht="15.75">
      <c r="A19" s="211">
        <v>14</v>
      </c>
      <c r="B19" s="219" t="s">
        <v>767</v>
      </c>
      <c r="C19" s="223"/>
      <c r="D19" s="223"/>
      <c r="E19" s="223"/>
    </row>
    <row r="20" spans="1:5" ht="15.75">
      <c r="A20" s="211">
        <v>15</v>
      </c>
      <c r="B20" s="224" t="s">
        <v>810</v>
      </c>
      <c r="C20" s="223">
        <v>194124</v>
      </c>
      <c r="D20" s="223">
        <v>194124</v>
      </c>
      <c r="E20" s="223">
        <f>C20-D20</f>
        <v>0</v>
      </c>
    </row>
    <row r="21" spans="1:5" ht="15.75">
      <c r="A21" s="211">
        <v>16</v>
      </c>
      <c r="B21" s="224" t="s">
        <v>810</v>
      </c>
      <c r="C21" s="223">
        <v>213209</v>
      </c>
      <c r="D21" s="223">
        <v>213209</v>
      </c>
      <c r="E21" s="223">
        <f>C21-D21</f>
        <v>0</v>
      </c>
    </row>
    <row r="22" spans="1:5" ht="15.75">
      <c r="A22" s="211">
        <v>17</v>
      </c>
      <c r="B22" s="224" t="s">
        <v>811</v>
      </c>
      <c r="C22" s="223">
        <v>155000</v>
      </c>
      <c r="D22" s="223">
        <v>155000</v>
      </c>
      <c r="E22" s="223">
        <f>C22-D22</f>
        <v>0</v>
      </c>
    </row>
    <row r="23" spans="1:5" ht="15.75">
      <c r="A23" s="211">
        <v>18</v>
      </c>
      <c r="B23" s="224" t="s">
        <v>812</v>
      </c>
      <c r="C23" s="223">
        <v>199000</v>
      </c>
      <c r="D23" s="223">
        <v>199000</v>
      </c>
      <c r="E23" s="223">
        <f>C23-D23</f>
        <v>0</v>
      </c>
    </row>
    <row r="24" spans="1:5" ht="15.75">
      <c r="A24" s="211">
        <v>19</v>
      </c>
      <c r="B24" s="225" t="s">
        <v>813</v>
      </c>
      <c r="C24" s="226">
        <f>SUM(C20:C23)</f>
        <v>761333</v>
      </c>
      <c r="D24" s="226">
        <f>SUM(D20:D23)</f>
        <v>761333</v>
      </c>
      <c r="E24" s="226">
        <f>SUM(E20:E23)</f>
        <v>0</v>
      </c>
    </row>
    <row r="25" spans="1:5" ht="15.75">
      <c r="A25" s="211">
        <v>20</v>
      </c>
      <c r="B25" s="219" t="s">
        <v>814</v>
      </c>
      <c r="C25" s="222"/>
      <c r="D25" s="222"/>
      <c r="E25" s="223"/>
    </row>
    <row r="26" spans="1:5" ht="15.75">
      <c r="A26" s="211">
        <v>21</v>
      </c>
      <c r="B26" s="224" t="s">
        <v>815</v>
      </c>
      <c r="C26" s="223">
        <v>113915</v>
      </c>
      <c r="D26" s="223">
        <v>113915</v>
      </c>
      <c r="E26" s="223">
        <f aca="true" t="shared" si="0" ref="E26:E31">C26-D26</f>
        <v>0</v>
      </c>
    </row>
    <row r="27" spans="1:5" ht="15.75">
      <c r="A27" s="211">
        <v>22</v>
      </c>
      <c r="B27" s="224" t="s">
        <v>816</v>
      </c>
      <c r="C27" s="223">
        <v>161238.6</v>
      </c>
      <c r="D27" s="223">
        <v>161238.6</v>
      </c>
      <c r="E27" s="223">
        <f t="shared" si="0"/>
        <v>0</v>
      </c>
    </row>
    <row r="28" spans="1:5" ht="15.75">
      <c r="A28" s="211">
        <v>23</v>
      </c>
      <c r="B28" s="224" t="s">
        <v>817</v>
      </c>
      <c r="C28" s="223">
        <v>130000</v>
      </c>
      <c r="D28" s="223">
        <v>130000</v>
      </c>
      <c r="E28" s="223">
        <f t="shared" si="0"/>
        <v>0</v>
      </c>
    </row>
    <row r="29" spans="1:5" ht="15.75">
      <c r="A29" s="211">
        <v>24</v>
      </c>
      <c r="B29" s="224" t="s">
        <v>818</v>
      </c>
      <c r="C29" s="223">
        <v>1037500</v>
      </c>
      <c r="D29" s="223">
        <v>1037500</v>
      </c>
      <c r="E29" s="223">
        <f t="shared" si="0"/>
        <v>0</v>
      </c>
    </row>
    <row r="30" spans="1:5" ht="15.75">
      <c r="A30" s="211">
        <v>25</v>
      </c>
      <c r="B30" s="224" t="s">
        <v>819</v>
      </c>
      <c r="C30" s="223">
        <v>143925</v>
      </c>
      <c r="D30" s="223">
        <v>143925</v>
      </c>
      <c r="E30" s="223">
        <f t="shared" si="0"/>
        <v>0</v>
      </c>
    </row>
    <row r="31" spans="1:5" ht="15.75">
      <c r="A31" s="211">
        <v>26</v>
      </c>
      <c r="B31" s="224" t="s">
        <v>820</v>
      </c>
      <c r="C31" s="223">
        <v>207634</v>
      </c>
      <c r="D31" s="223">
        <v>207634</v>
      </c>
      <c r="E31" s="223">
        <f t="shared" si="0"/>
        <v>0</v>
      </c>
    </row>
    <row r="32" spans="1:5" ht="15.75">
      <c r="A32" s="211">
        <v>27</v>
      </c>
      <c r="B32" s="224" t="s">
        <v>821</v>
      </c>
      <c r="C32" s="223">
        <v>129689</v>
      </c>
      <c r="D32" s="223">
        <v>129689</v>
      </c>
      <c r="E32" s="223">
        <f>C32-D32</f>
        <v>0</v>
      </c>
    </row>
    <row r="33" spans="1:5" ht="15.75">
      <c r="A33" s="211">
        <v>28</v>
      </c>
      <c r="B33" s="224" t="s">
        <v>822</v>
      </c>
      <c r="C33" s="223">
        <v>200000</v>
      </c>
      <c r="D33" s="223">
        <v>200000</v>
      </c>
      <c r="E33" s="223">
        <f>C33-D33</f>
        <v>0</v>
      </c>
    </row>
    <row r="34" spans="1:5" ht="15.75">
      <c r="A34" s="211">
        <v>29</v>
      </c>
      <c r="B34" s="224" t="s">
        <v>823</v>
      </c>
      <c r="C34" s="223">
        <v>175000</v>
      </c>
      <c r="D34" s="223">
        <v>175000</v>
      </c>
      <c r="E34" s="223">
        <f>C34-D34</f>
        <v>0</v>
      </c>
    </row>
    <row r="35" spans="1:5" ht="15.75">
      <c r="A35" s="211">
        <v>30</v>
      </c>
      <c r="B35" s="224" t="s">
        <v>824</v>
      </c>
      <c r="C35" s="223">
        <v>133780</v>
      </c>
      <c r="D35" s="223">
        <v>133780</v>
      </c>
      <c r="E35" s="223">
        <f>C35-D35</f>
        <v>0</v>
      </c>
    </row>
    <row r="36" spans="1:5" ht="15.75">
      <c r="A36" s="211">
        <v>31</v>
      </c>
      <c r="B36" s="224" t="s">
        <v>825</v>
      </c>
      <c r="C36" s="223">
        <v>125000</v>
      </c>
      <c r="D36" s="223">
        <v>125000</v>
      </c>
      <c r="E36" s="223">
        <f>C36-D36</f>
        <v>0</v>
      </c>
    </row>
    <row r="37" spans="1:5" s="228" customFormat="1" ht="15.75">
      <c r="A37" s="211">
        <v>32</v>
      </c>
      <c r="B37" s="219" t="s">
        <v>807</v>
      </c>
      <c r="C37" s="220">
        <f>SUM(C26:C36)</f>
        <v>2557681.6</v>
      </c>
      <c r="D37" s="220">
        <f>SUM(D26:D36)</f>
        <v>2557681.6</v>
      </c>
      <c r="E37" s="220">
        <f>SUM(E26:E36)</f>
        <v>0</v>
      </c>
    </row>
    <row r="38" spans="1:5" s="229" customFormat="1" ht="15.75">
      <c r="A38" s="211">
        <v>33</v>
      </c>
      <c r="B38" s="219" t="s">
        <v>766</v>
      </c>
      <c r="C38" s="223"/>
      <c r="D38" s="223"/>
      <c r="E38" s="223"/>
    </row>
    <row r="39" spans="1:5" ht="15.75">
      <c r="A39" s="211">
        <v>34</v>
      </c>
      <c r="B39" s="224" t="s">
        <v>826</v>
      </c>
      <c r="C39" s="223">
        <v>168116</v>
      </c>
      <c r="D39" s="223">
        <v>168116</v>
      </c>
      <c r="E39" s="223">
        <f>C39-D39</f>
        <v>0</v>
      </c>
    </row>
    <row r="40" spans="1:5" s="230" customFormat="1" ht="15.75">
      <c r="A40" s="211">
        <v>35</v>
      </c>
      <c r="B40" s="219" t="s">
        <v>587</v>
      </c>
      <c r="C40" s="222">
        <f>C39</f>
        <v>168116</v>
      </c>
      <c r="D40" s="222">
        <f>D39</f>
        <v>168116</v>
      </c>
      <c r="E40" s="222">
        <f>E39</f>
        <v>0</v>
      </c>
    </row>
    <row r="41" spans="1:5" s="230" customFormat="1" ht="15.75">
      <c r="A41" s="211">
        <v>36</v>
      </c>
      <c r="B41" s="231" t="s">
        <v>827</v>
      </c>
      <c r="C41" s="232">
        <f>SUM(C37,C40)</f>
        <v>2725797.6</v>
      </c>
      <c r="D41" s="232">
        <f>SUM(D37,D40)</f>
        <v>2725797.6</v>
      </c>
      <c r="E41" s="232">
        <f>SUM(E37,E40)</f>
        <v>0</v>
      </c>
    </row>
  </sheetData>
  <sheetProtection/>
  <mergeCells count="3">
    <mergeCell ref="A1:E1"/>
    <mergeCell ref="A2:E2"/>
    <mergeCell ref="A3:E3"/>
  </mergeCells>
  <printOptions/>
  <pageMargins left="0.6692913385826772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84" sqref="B84"/>
    </sheetView>
  </sheetViews>
  <sheetFormatPr defaultColWidth="12.00390625" defaultRowHeight="15"/>
  <cols>
    <col min="1" max="1" width="5.7109375" style="164" customWidth="1"/>
    <col min="2" max="2" width="59.140625" style="233" customWidth="1"/>
    <col min="3" max="3" width="18.7109375" style="240" customWidth="1"/>
    <col min="4" max="16384" width="12.00390625" style="233" customWidth="1"/>
  </cols>
  <sheetData>
    <row r="1" spans="1:9" s="209" customFormat="1" ht="17.25" customHeight="1">
      <c r="A1" s="347" t="s">
        <v>828</v>
      </c>
      <c r="B1" s="347"/>
      <c r="C1" s="347"/>
      <c r="D1" s="208"/>
      <c r="E1" s="208"/>
      <c r="F1" s="208"/>
      <c r="G1" s="208"/>
      <c r="H1" s="208"/>
      <c r="I1" s="208"/>
    </row>
    <row r="2" spans="1:9" s="209" customFormat="1" ht="17.25" customHeight="1">
      <c r="A2" s="347" t="s">
        <v>829</v>
      </c>
      <c r="B2" s="347"/>
      <c r="C2" s="347"/>
      <c r="D2" s="208"/>
      <c r="E2" s="208"/>
      <c r="F2" s="208"/>
      <c r="G2" s="208"/>
      <c r="H2" s="208"/>
      <c r="I2" s="208"/>
    </row>
    <row r="3" spans="1:9" s="209" customFormat="1" ht="17.25" customHeight="1">
      <c r="A3" s="347" t="s">
        <v>830</v>
      </c>
      <c r="B3" s="347"/>
      <c r="C3" s="347"/>
      <c r="D3" s="208"/>
      <c r="E3" s="208"/>
      <c r="F3" s="208"/>
      <c r="G3" s="208"/>
      <c r="H3" s="208"/>
      <c r="I3" s="208"/>
    </row>
    <row r="4" spans="1:9" s="209" customFormat="1" ht="17.25" customHeight="1">
      <c r="A4" s="347" t="s">
        <v>763</v>
      </c>
      <c r="B4" s="347"/>
      <c r="C4" s="347"/>
      <c r="D4" s="208"/>
      <c r="E4" s="208"/>
      <c r="F4" s="208"/>
      <c r="G4" s="208"/>
      <c r="H4" s="208"/>
      <c r="I4" s="208"/>
    </row>
    <row r="5" ht="18">
      <c r="C5" s="233"/>
    </row>
    <row r="6" spans="1:3" s="164" customFormat="1" ht="13.5" customHeight="1">
      <c r="A6" s="166"/>
      <c r="B6" s="210" t="s">
        <v>0</v>
      </c>
      <c r="C6" s="210" t="s">
        <v>1</v>
      </c>
    </row>
    <row r="7" spans="1:3" s="164" customFormat="1" ht="13.5" customHeight="1">
      <c r="A7" s="211">
        <v>1</v>
      </c>
      <c r="B7" s="210" t="s">
        <v>9</v>
      </c>
      <c r="C7" s="234" t="s">
        <v>831</v>
      </c>
    </row>
    <row r="8" spans="1:3" ht="15.75">
      <c r="A8" s="211">
        <v>2</v>
      </c>
      <c r="B8" s="235" t="s">
        <v>832</v>
      </c>
      <c r="C8" s="234"/>
    </row>
    <row r="9" spans="1:3" ht="15.75">
      <c r="A9" s="211">
        <v>3</v>
      </c>
      <c r="B9" s="236" t="s">
        <v>833</v>
      </c>
      <c r="C9" s="237">
        <v>100000</v>
      </c>
    </row>
    <row r="10" spans="1:3" ht="15.75">
      <c r="A10" s="211">
        <v>4</v>
      </c>
      <c r="B10" s="238" t="s">
        <v>834</v>
      </c>
      <c r="C10" s="239">
        <f>SUM(C9)</f>
        <v>100000</v>
      </c>
    </row>
    <row r="18" ht="18">
      <c r="B18" s="233" t="s">
        <v>590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84" sqref="B84"/>
    </sheetView>
  </sheetViews>
  <sheetFormatPr defaultColWidth="12.00390625" defaultRowHeight="15"/>
  <cols>
    <col min="1" max="1" width="5.7109375" style="164" customWidth="1"/>
    <col min="2" max="2" width="33.00390625" style="165" customWidth="1"/>
    <col min="3" max="3" width="15.57421875" style="165" customWidth="1"/>
    <col min="4" max="5" width="15.57421875" style="257" customWidth="1"/>
    <col min="6" max="16384" width="12.00390625" style="165" customWidth="1"/>
  </cols>
  <sheetData>
    <row r="1" spans="1:8" s="163" customFormat="1" ht="17.25" customHeight="1">
      <c r="A1" s="335" t="s">
        <v>835</v>
      </c>
      <c r="B1" s="335"/>
      <c r="C1" s="335"/>
      <c r="D1" s="335"/>
      <c r="E1" s="335"/>
      <c r="F1" s="162"/>
      <c r="G1" s="162"/>
      <c r="H1" s="162"/>
    </row>
    <row r="2" spans="1:8" s="163" customFormat="1" ht="17.25" customHeight="1">
      <c r="A2" s="335" t="s">
        <v>836</v>
      </c>
      <c r="B2" s="335"/>
      <c r="C2" s="335"/>
      <c r="D2" s="335"/>
      <c r="E2" s="335"/>
      <c r="F2" s="162"/>
      <c r="G2" s="162"/>
      <c r="H2" s="162"/>
    </row>
    <row r="3" spans="1:8" s="163" customFormat="1" ht="17.25" customHeight="1">
      <c r="A3" s="335" t="s">
        <v>763</v>
      </c>
      <c r="B3" s="335"/>
      <c r="C3" s="335"/>
      <c r="D3" s="335"/>
      <c r="E3" s="335"/>
      <c r="F3" s="162"/>
      <c r="G3" s="162"/>
      <c r="H3" s="162"/>
    </row>
    <row r="5" spans="1:5" s="164" customFormat="1" ht="18.75" customHeight="1">
      <c r="A5" s="166"/>
      <c r="B5" s="167" t="s">
        <v>0</v>
      </c>
      <c r="C5" s="167" t="s">
        <v>1</v>
      </c>
      <c r="D5" s="167" t="s">
        <v>2</v>
      </c>
      <c r="E5" s="167" t="s">
        <v>3</v>
      </c>
    </row>
    <row r="6" spans="1:5" ht="47.25">
      <c r="A6" s="168">
        <v>1</v>
      </c>
      <c r="B6" s="241" t="s">
        <v>9</v>
      </c>
      <c r="C6" s="242" t="s">
        <v>837</v>
      </c>
      <c r="D6" s="243" t="s">
        <v>838</v>
      </c>
      <c r="E6" s="243" t="s">
        <v>839</v>
      </c>
    </row>
    <row r="7" spans="1:5" ht="15.75">
      <c r="A7" s="168">
        <v>2</v>
      </c>
      <c r="B7" s="244" t="s">
        <v>840</v>
      </c>
      <c r="C7" s="245"/>
      <c r="D7" s="246"/>
      <c r="E7" s="246"/>
    </row>
    <row r="8" spans="1:5" ht="18.75">
      <c r="A8" s="168">
        <v>3</v>
      </c>
      <c r="B8" s="247" t="s">
        <v>841</v>
      </c>
      <c r="C8" s="245">
        <v>756000</v>
      </c>
      <c r="D8" s="246">
        <v>3783</v>
      </c>
      <c r="E8" s="248">
        <f>C8-D8</f>
        <v>752217</v>
      </c>
    </row>
    <row r="9" spans="1:5" ht="18.75">
      <c r="A9" s="168">
        <v>4</v>
      </c>
      <c r="B9" s="247" t="s">
        <v>842</v>
      </c>
      <c r="C9" s="245">
        <v>7342</v>
      </c>
      <c r="D9" s="246">
        <v>2531</v>
      </c>
      <c r="E9" s="248">
        <f>C9-D9</f>
        <v>4811</v>
      </c>
    </row>
    <row r="10" spans="1:5" ht="18.75">
      <c r="A10" s="168">
        <v>5</v>
      </c>
      <c r="B10" s="247" t="s">
        <v>843</v>
      </c>
      <c r="C10" s="245">
        <v>2937</v>
      </c>
      <c r="D10" s="246">
        <v>1012</v>
      </c>
      <c r="E10" s="248">
        <f>C10-D10</f>
        <v>1925</v>
      </c>
    </row>
    <row r="11" spans="1:5" s="250" customFormat="1" ht="18.75">
      <c r="A11" s="168">
        <v>6</v>
      </c>
      <c r="B11" s="247" t="s">
        <v>844</v>
      </c>
      <c r="C11" s="245">
        <v>6453</v>
      </c>
      <c r="D11" s="249">
        <v>1254</v>
      </c>
      <c r="E11" s="248">
        <f>C11-D11</f>
        <v>5199</v>
      </c>
    </row>
    <row r="12" spans="1:5" s="252" customFormat="1" ht="15.75">
      <c r="A12" s="168">
        <v>7</v>
      </c>
      <c r="B12" s="244" t="s">
        <v>845</v>
      </c>
      <c r="C12" s="251">
        <f>SUM(C8,C11,C10)</f>
        <v>765390</v>
      </c>
      <c r="D12" s="251">
        <f>SUM(D8,D11,D10)</f>
        <v>6049</v>
      </c>
      <c r="E12" s="251">
        <f>SUM(E8,E11,E10)</f>
        <v>759341</v>
      </c>
    </row>
    <row r="13" spans="1:5" ht="18.75">
      <c r="A13" s="168">
        <v>8</v>
      </c>
      <c r="B13" s="251" t="s">
        <v>846</v>
      </c>
      <c r="C13" s="253">
        <v>63600</v>
      </c>
      <c r="D13" s="249">
        <v>43600</v>
      </c>
      <c r="E13" s="248">
        <f>C13-D13</f>
        <v>20000</v>
      </c>
    </row>
    <row r="14" spans="1:5" ht="15.75">
      <c r="A14" s="168">
        <v>9</v>
      </c>
      <c r="B14" s="254" t="s">
        <v>847</v>
      </c>
      <c r="C14" s="255">
        <f>SUM(C12,C13)</f>
        <v>828990</v>
      </c>
      <c r="D14" s="255">
        <f>SUM(D12,D13)</f>
        <v>49649</v>
      </c>
      <c r="E14" s="255">
        <f>SUM(E12,E13)</f>
        <v>779341</v>
      </c>
    </row>
    <row r="15" spans="1:5" ht="15.75">
      <c r="A15" s="168">
        <v>10</v>
      </c>
      <c r="B15" s="256" t="s">
        <v>846</v>
      </c>
      <c r="C15" s="253">
        <v>46330</v>
      </c>
      <c r="D15" s="253">
        <v>0</v>
      </c>
      <c r="E15" s="253">
        <v>46330</v>
      </c>
    </row>
    <row r="16" spans="1:5" ht="31.5">
      <c r="A16" s="168">
        <v>11</v>
      </c>
      <c r="B16" s="254" t="s">
        <v>848</v>
      </c>
      <c r="C16" s="255">
        <f>SUM(C15:C15)</f>
        <v>46330</v>
      </c>
      <c r="D16" s="255">
        <f>SUM(D15:D15)</f>
        <v>0</v>
      </c>
      <c r="E16" s="255">
        <f>SUM(E15:E15)</f>
        <v>46330</v>
      </c>
    </row>
    <row r="17" spans="1:5" ht="15.75">
      <c r="A17" s="168">
        <v>12</v>
      </c>
      <c r="B17" s="254" t="s">
        <v>849</v>
      </c>
      <c r="C17" s="255">
        <v>29753</v>
      </c>
      <c r="D17" s="255"/>
      <c r="E17" s="255">
        <v>29753</v>
      </c>
    </row>
    <row r="18" spans="1:5" ht="15.75">
      <c r="A18" s="168">
        <v>13</v>
      </c>
      <c r="B18" s="254" t="s">
        <v>850</v>
      </c>
      <c r="C18" s="255">
        <v>21000</v>
      </c>
      <c r="D18" s="255"/>
      <c r="E18" s="255">
        <v>21000</v>
      </c>
    </row>
    <row r="19" spans="1:5" ht="15.75">
      <c r="A19" s="168">
        <v>14</v>
      </c>
      <c r="B19" s="254" t="s">
        <v>851</v>
      </c>
      <c r="C19" s="255">
        <f>SUM(C17:C18)</f>
        <v>50753</v>
      </c>
      <c r="D19" s="255">
        <f>SUM(D17:D18)</f>
        <v>0</v>
      </c>
      <c r="E19" s="255">
        <f>SUM(E17:E18)</f>
        <v>50753</v>
      </c>
    </row>
    <row r="20" spans="1:5" ht="15.75">
      <c r="A20" s="168">
        <v>15</v>
      </c>
      <c r="B20" s="251" t="s">
        <v>852</v>
      </c>
      <c r="C20" s="255">
        <f>SUM(C14,C16,C19)</f>
        <v>926073</v>
      </c>
      <c r="D20" s="255">
        <f>SUM(D14,D16,D19)</f>
        <v>49649</v>
      </c>
      <c r="E20" s="255">
        <f>SUM(E14,E16,E19)</f>
        <v>876424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84" sqref="B84"/>
    </sheetView>
  </sheetViews>
  <sheetFormatPr defaultColWidth="11.8515625" defaultRowHeight="15"/>
  <cols>
    <col min="1" max="1" width="5.7109375" style="164" customWidth="1"/>
    <col min="2" max="2" width="32.00390625" style="261" customWidth="1"/>
    <col min="3" max="3" width="24.140625" style="261" customWidth="1"/>
    <col min="4" max="4" width="24.00390625" style="261" customWidth="1"/>
    <col min="5" max="16384" width="11.8515625" style="261" customWidth="1"/>
  </cols>
  <sheetData>
    <row r="1" spans="1:7" s="163" customFormat="1" ht="17.25" customHeight="1">
      <c r="A1" s="335" t="s">
        <v>853</v>
      </c>
      <c r="B1" s="335"/>
      <c r="C1" s="335"/>
      <c r="D1" s="335"/>
      <c r="E1" s="162"/>
      <c r="F1" s="162"/>
      <c r="G1" s="162"/>
    </row>
    <row r="2" spans="1:7" s="163" customFormat="1" ht="17.25" customHeight="1">
      <c r="A2" s="335" t="s">
        <v>854</v>
      </c>
      <c r="B2" s="335"/>
      <c r="C2" s="335"/>
      <c r="D2" s="335"/>
      <c r="E2" s="162"/>
      <c r="F2" s="162"/>
      <c r="G2" s="162"/>
    </row>
    <row r="3" spans="1:7" s="163" customFormat="1" ht="17.25" customHeight="1">
      <c r="A3" s="348" t="s">
        <v>855</v>
      </c>
      <c r="B3" s="348"/>
      <c r="C3" s="348"/>
      <c r="D3" s="348"/>
      <c r="E3" s="162"/>
      <c r="F3" s="162"/>
      <c r="G3" s="162"/>
    </row>
    <row r="5" spans="1:4" s="164" customFormat="1" ht="16.5" customHeight="1">
      <c r="A5" s="166"/>
      <c r="B5" s="167" t="s">
        <v>0</v>
      </c>
      <c r="C5" s="167" t="s">
        <v>1</v>
      </c>
      <c r="D5" s="167" t="s">
        <v>2</v>
      </c>
    </row>
    <row r="6" spans="1:4" ht="16.5">
      <c r="A6" s="168">
        <v>1</v>
      </c>
      <c r="B6" s="258" t="s">
        <v>9</v>
      </c>
      <c r="C6" s="259" t="s">
        <v>856</v>
      </c>
      <c r="D6" s="260" t="s">
        <v>857</v>
      </c>
    </row>
    <row r="7" spans="1:4" ht="18">
      <c r="A7" s="168">
        <v>3</v>
      </c>
      <c r="B7" s="258" t="s">
        <v>858</v>
      </c>
      <c r="C7" s="262">
        <v>71195</v>
      </c>
      <c r="D7" s="263" t="s">
        <v>859</v>
      </c>
    </row>
    <row r="8" spans="1:4" s="266" customFormat="1" ht="47.25" customHeight="1">
      <c r="A8" s="168">
        <v>5</v>
      </c>
      <c r="B8" s="264" t="s">
        <v>860</v>
      </c>
      <c r="C8" s="265">
        <f>SUM(C7:C7)</f>
        <v>71195</v>
      </c>
      <c r="D8" s="265">
        <v>0</v>
      </c>
    </row>
    <row r="9" spans="1:4" ht="33">
      <c r="A9" s="168">
        <v>6</v>
      </c>
      <c r="B9" s="267" t="s">
        <v>861</v>
      </c>
      <c r="C9" s="262">
        <v>456824</v>
      </c>
      <c r="D9" s="262">
        <v>0</v>
      </c>
    </row>
    <row r="10" spans="1:4" s="266" customFormat="1" ht="49.5">
      <c r="A10" s="168">
        <v>8</v>
      </c>
      <c r="B10" s="264" t="s">
        <v>862</v>
      </c>
      <c r="C10" s="265">
        <f>SUM(C9:C9)</f>
        <v>456824</v>
      </c>
      <c r="D10" s="265">
        <f>SUM(D9:D9)</f>
        <v>0</v>
      </c>
    </row>
    <row r="11" spans="1:4" s="266" customFormat="1" ht="18">
      <c r="A11" s="168">
        <v>9</v>
      </c>
      <c r="B11" s="268" t="s">
        <v>863</v>
      </c>
      <c r="C11" s="265">
        <v>3938682</v>
      </c>
      <c r="D11" s="265">
        <v>3934701</v>
      </c>
    </row>
    <row r="12" spans="1:4" s="266" customFormat="1" ht="33">
      <c r="A12" s="168"/>
      <c r="B12" s="264" t="s">
        <v>864</v>
      </c>
      <c r="C12" s="265">
        <v>5000</v>
      </c>
      <c r="D12" s="265">
        <v>0</v>
      </c>
    </row>
    <row r="13" spans="1:4" s="266" customFormat="1" ht="18">
      <c r="A13" s="168">
        <v>10</v>
      </c>
      <c r="B13" s="269" t="s">
        <v>865</v>
      </c>
      <c r="C13" s="270">
        <f>SUM(C8,C10,C11,C12)</f>
        <v>4471701</v>
      </c>
      <c r="D13" s="270">
        <f>SUM(D8,D10,D11,D12)</f>
        <v>3934701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9">
      <selection activeCell="B84" sqref="B84"/>
    </sheetView>
  </sheetViews>
  <sheetFormatPr defaultColWidth="9.140625" defaultRowHeight="15"/>
  <cols>
    <col min="1" max="1" width="4.57421875" style="164" customWidth="1"/>
    <col min="2" max="2" width="43.00390625" style="296" customWidth="1"/>
    <col min="3" max="3" width="15.8515625" style="296" customWidth="1"/>
    <col min="4" max="4" width="18.8515625" style="296" customWidth="1"/>
    <col min="5" max="5" width="18.421875" style="296" customWidth="1"/>
    <col min="6" max="6" width="19.140625" style="296" customWidth="1"/>
    <col min="7" max="7" width="17.421875" style="296" customWidth="1"/>
    <col min="8" max="8" width="18.28125" style="296" customWidth="1"/>
    <col min="9" max="16384" width="9.140625" style="296" customWidth="1"/>
  </cols>
  <sheetData>
    <row r="1" spans="1:8" s="271" customFormat="1" ht="17.25" customHeight="1">
      <c r="A1" s="349" t="s">
        <v>866</v>
      </c>
      <c r="B1" s="349"/>
      <c r="C1" s="349"/>
      <c r="D1" s="349"/>
      <c r="E1" s="349"/>
      <c r="F1" s="349"/>
      <c r="G1" s="349"/>
      <c r="H1" s="349"/>
    </row>
    <row r="2" spans="1:2" s="165" customFormat="1" ht="18.75" customHeight="1">
      <c r="A2" s="164"/>
      <c r="B2" s="272"/>
    </row>
    <row r="3" spans="1:8" s="275" customFormat="1" ht="15.75">
      <c r="A3" s="273"/>
      <c r="B3" s="274" t="s">
        <v>0</v>
      </c>
      <c r="C3" s="274" t="s">
        <v>1</v>
      </c>
      <c r="D3" s="274" t="s">
        <v>2</v>
      </c>
      <c r="E3" s="274" t="s">
        <v>3</v>
      </c>
      <c r="F3" s="274" t="s">
        <v>6</v>
      </c>
      <c r="G3" s="274" t="s">
        <v>58</v>
      </c>
      <c r="H3" s="274" t="s">
        <v>59</v>
      </c>
    </row>
    <row r="4" spans="1:8" s="279" customFormat="1" ht="42.75">
      <c r="A4" s="276">
        <v>1</v>
      </c>
      <c r="B4" s="277" t="s">
        <v>9</v>
      </c>
      <c r="C4" s="278" t="s">
        <v>867</v>
      </c>
      <c r="D4" s="278" t="s">
        <v>868</v>
      </c>
      <c r="E4" s="278" t="s">
        <v>869</v>
      </c>
      <c r="F4" s="278" t="s">
        <v>870</v>
      </c>
      <c r="G4" s="278" t="s">
        <v>871</v>
      </c>
      <c r="H4" s="277" t="s">
        <v>872</v>
      </c>
    </row>
    <row r="5" spans="1:8" s="282" customFormat="1" ht="19.5" customHeight="1">
      <c r="A5" s="276">
        <v>2</v>
      </c>
      <c r="B5" s="280" t="s">
        <v>873</v>
      </c>
      <c r="C5" s="280">
        <v>4142397</v>
      </c>
      <c r="D5" s="280">
        <v>100198509</v>
      </c>
      <c r="E5" s="280">
        <v>7075967</v>
      </c>
      <c r="F5" s="280">
        <v>0</v>
      </c>
      <c r="G5" s="280">
        <v>0</v>
      </c>
      <c r="H5" s="281">
        <f aca="true" t="shared" si="0" ref="H5:H21">SUM(C5:G5)</f>
        <v>111416873</v>
      </c>
    </row>
    <row r="6" spans="1:8" s="286" customFormat="1" ht="25.5" customHeight="1">
      <c r="A6" s="276">
        <v>3</v>
      </c>
      <c r="B6" s="283" t="s">
        <v>874</v>
      </c>
      <c r="C6" s="284"/>
      <c r="D6" s="285"/>
      <c r="E6" s="285"/>
      <c r="F6" s="284"/>
      <c r="G6" s="285"/>
      <c r="H6" s="284">
        <f t="shared" si="0"/>
        <v>0</v>
      </c>
    </row>
    <row r="7" spans="1:8" s="286" customFormat="1" ht="19.5" customHeight="1">
      <c r="A7" s="276">
        <v>4</v>
      </c>
      <c r="B7" s="284" t="s">
        <v>875</v>
      </c>
      <c r="C7" s="285"/>
      <c r="D7" s="285"/>
      <c r="E7" s="285"/>
      <c r="F7" s="287"/>
      <c r="G7" s="285"/>
      <c r="H7" s="284">
        <f t="shared" si="0"/>
        <v>0</v>
      </c>
    </row>
    <row r="8" spans="1:8" s="291" customFormat="1" ht="19.5" customHeight="1">
      <c r="A8" s="276">
        <v>5</v>
      </c>
      <c r="B8" s="288" t="s">
        <v>876</v>
      </c>
      <c r="C8" s="289"/>
      <c r="D8" s="289"/>
      <c r="E8" s="289">
        <v>27937</v>
      </c>
      <c r="F8" s="289"/>
      <c r="G8" s="289"/>
      <c r="H8" s="290">
        <f t="shared" si="0"/>
        <v>27937</v>
      </c>
    </row>
    <row r="9" spans="1:8" s="291" customFormat="1" ht="19.5" customHeight="1">
      <c r="A9" s="276">
        <v>6</v>
      </c>
      <c r="B9" s="292" t="s">
        <v>877</v>
      </c>
      <c r="C9" s="289"/>
      <c r="D9" s="289"/>
      <c r="E9" s="289">
        <v>40079</v>
      </c>
      <c r="F9" s="289"/>
      <c r="G9" s="289"/>
      <c r="H9" s="290">
        <f t="shared" si="0"/>
        <v>40079</v>
      </c>
    </row>
    <row r="10" spans="1:8" s="291" customFormat="1" ht="19.5" customHeight="1">
      <c r="A10" s="276">
        <v>7</v>
      </c>
      <c r="B10" s="292" t="s">
        <v>878</v>
      </c>
      <c r="C10" s="289"/>
      <c r="D10" s="289"/>
      <c r="E10" s="289">
        <v>58000</v>
      </c>
      <c r="F10" s="289"/>
      <c r="G10" s="289"/>
      <c r="H10" s="290">
        <f t="shared" si="0"/>
        <v>58000</v>
      </c>
    </row>
    <row r="11" spans="1:8" s="291" customFormat="1" ht="19.5" customHeight="1">
      <c r="A11" s="276">
        <v>8</v>
      </c>
      <c r="B11" s="292" t="s">
        <v>879</v>
      </c>
      <c r="C11" s="289"/>
      <c r="D11" s="289">
        <v>54450</v>
      </c>
      <c r="E11" s="289"/>
      <c r="F11" s="289"/>
      <c r="G11" s="289"/>
      <c r="H11" s="290">
        <f t="shared" si="0"/>
        <v>54450</v>
      </c>
    </row>
    <row r="12" spans="1:8" s="291" customFormat="1" ht="19.5" customHeight="1">
      <c r="A12" s="276">
        <v>9</v>
      </c>
      <c r="B12" s="288" t="s">
        <v>880</v>
      </c>
      <c r="C12" s="289"/>
      <c r="D12" s="289">
        <v>73316</v>
      </c>
      <c r="E12" s="288"/>
      <c r="F12" s="289"/>
      <c r="G12" s="289"/>
      <c r="H12" s="290">
        <f t="shared" si="0"/>
        <v>73316</v>
      </c>
    </row>
    <row r="13" spans="1:8" s="291" customFormat="1" ht="19.5" customHeight="1">
      <c r="A13" s="276">
        <v>10</v>
      </c>
      <c r="B13" s="288" t="s">
        <v>881</v>
      </c>
      <c r="C13" s="289"/>
      <c r="D13" s="289">
        <v>830949</v>
      </c>
      <c r="E13" s="288"/>
      <c r="F13" s="289"/>
      <c r="G13" s="289"/>
      <c r="H13" s="290">
        <f t="shared" si="0"/>
        <v>830949</v>
      </c>
    </row>
    <row r="14" spans="1:8" s="291" customFormat="1" ht="19.5" customHeight="1">
      <c r="A14" s="276">
        <v>11</v>
      </c>
      <c r="B14" s="288" t="s">
        <v>882</v>
      </c>
      <c r="C14" s="289"/>
      <c r="D14" s="289">
        <v>4397003</v>
      </c>
      <c r="E14" s="288"/>
      <c r="F14" s="289"/>
      <c r="G14" s="289"/>
      <c r="H14" s="290">
        <f t="shared" si="0"/>
        <v>4397003</v>
      </c>
    </row>
    <row r="15" spans="1:8" s="291" customFormat="1" ht="19.5" customHeight="1">
      <c r="A15" s="276">
        <v>12</v>
      </c>
      <c r="B15" s="288" t="s">
        <v>883</v>
      </c>
      <c r="C15" s="289"/>
      <c r="D15" s="289">
        <v>15651</v>
      </c>
      <c r="E15" s="288"/>
      <c r="F15" s="289"/>
      <c r="G15" s="289"/>
      <c r="H15" s="290">
        <f t="shared" si="0"/>
        <v>15651</v>
      </c>
    </row>
    <row r="16" spans="1:8" s="286" customFormat="1" ht="19.5" customHeight="1">
      <c r="A16" s="276">
        <v>13</v>
      </c>
      <c r="B16" s="284" t="s">
        <v>884</v>
      </c>
      <c r="C16" s="285"/>
      <c r="D16" s="287">
        <f>SUM(D8:D15)</f>
        <v>5371369</v>
      </c>
      <c r="E16" s="287">
        <f>SUM(E8:E15)</f>
        <v>126016</v>
      </c>
      <c r="F16" s="285"/>
      <c r="G16" s="285"/>
      <c r="H16" s="284">
        <f t="shared" si="0"/>
        <v>5497385</v>
      </c>
    </row>
    <row r="17" spans="1:8" s="286" customFormat="1" ht="19.5" customHeight="1">
      <c r="A17" s="276">
        <v>14</v>
      </c>
      <c r="B17" s="284" t="s">
        <v>885</v>
      </c>
      <c r="C17" s="287"/>
      <c r="D17" s="287">
        <v>0</v>
      </c>
      <c r="E17" s="287"/>
      <c r="F17" s="287"/>
      <c r="G17" s="285"/>
      <c r="H17" s="284">
        <f t="shared" si="0"/>
        <v>0</v>
      </c>
    </row>
    <row r="18" spans="1:8" s="286" customFormat="1" ht="27.75" customHeight="1">
      <c r="A18" s="276">
        <v>15</v>
      </c>
      <c r="B18" s="283" t="s">
        <v>886</v>
      </c>
      <c r="C18" s="284"/>
      <c r="D18" s="284"/>
      <c r="E18" s="284"/>
      <c r="F18" s="284"/>
      <c r="G18" s="285"/>
      <c r="H18" s="284">
        <f t="shared" si="0"/>
        <v>0</v>
      </c>
    </row>
    <row r="19" spans="1:8" s="291" customFormat="1" ht="38.25">
      <c r="A19" s="276">
        <v>16</v>
      </c>
      <c r="B19" s="292" t="s">
        <v>887</v>
      </c>
      <c r="C19" s="290"/>
      <c r="D19" s="290">
        <v>608555</v>
      </c>
      <c r="E19" s="290"/>
      <c r="F19" s="290"/>
      <c r="G19" s="293"/>
      <c r="H19" s="290">
        <f t="shared" si="0"/>
        <v>608555</v>
      </c>
    </row>
    <row r="20" spans="1:8" s="291" customFormat="1" ht="12.75">
      <c r="A20" s="276">
        <v>17</v>
      </c>
      <c r="B20" s="292" t="s">
        <v>888</v>
      </c>
      <c r="C20" s="290"/>
      <c r="D20" s="290"/>
      <c r="E20" s="290">
        <v>293116</v>
      </c>
      <c r="F20" s="290"/>
      <c r="G20" s="293"/>
      <c r="H20" s="290">
        <f t="shared" si="0"/>
        <v>293116</v>
      </c>
    </row>
    <row r="21" spans="1:8" s="286" customFormat="1" ht="19.5" customHeight="1">
      <c r="A21" s="276">
        <v>18</v>
      </c>
      <c r="B21" s="284" t="s">
        <v>889</v>
      </c>
      <c r="C21" s="284"/>
      <c r="D21" s="284">
        <f>SUM(D19:D20)</f>
        <v>608555</v>
      </c>
      <c r="E21" s="284">
        <f>SUM(E19:E20)</f>
        <v>293116</v>
      </c>
      <c r="F21" s="284"/>
      <c r="G21" s="284"/>
      <c r="H21" s="284">
        <f t="shared" si="0"/>
        <v>901671</v>
      </c>
    </row>
    <row r="22" spans="1:8" s="286" customFormat="1" ht="19.5" customHeight="1">
      <c r="A22" s="276">
        <v>19</v>
      </c>
      <c r="B22" s="281" t="s">
        <v>890</v>
      </c>
      <c r="C22" s="281">
        <f>SUM(C6,C17,C18,C21)</f>
        <v>0</v>
      </c>
      <c r="D22" s="281">
        <f>SUM(D16,D17,D18,D21)</f>
        <v>5979924</v>
      </c>
      <c r="E22" s="281">
        <f>SUM(E16,E17,E18,E21)</f>
        <v>419132</v>
      </c>
      <c r="F22" s="281">
        <f>SUM(F16,F17,F18,F21,F7,F6)</f>
        <v>0</v>
      </c>
      <c r="G22" s="281">
        <f>SUM(G16,G17,G18,G21)</f>
        <v>0</v>
      </c>
      <c r="H22" s="281">
        <f>SUM(H6,H7,H16,H17,H18,H21)</f>
        <v>6399056</v>
      </c>
    </row>
    <row r="23" spans="1:8" s="294" customFormat="1" ht="19.5" customHeight="1">
      <c r="A23" s="276">
        <v>20</v>
      </c>
      <c r="B23" s="289" t="s">
        <v>891</v>
      </c>
      <c r="C23" s="289"/>
      <c r="D23" s="289"/>
      <c r="E23" s="289">
        <v>227158</v>
      </c>
      <c r="F23" s="289"/>
      <c r="G23" s="289"/>
      <c r="H23" s="290">
        <f aca="true" t="shared" si="1" ref="H23:H34">SUM(C23:G23)</f>
        <v>227158</v>
      </c>
    </row>
    <row r="24" spans="1:8" s="294" customFormat="1" ht="19.5" customHeight="1">
      <c r="A24" s="276">
        <v>21</v>
      </c>
      <c r="B24" s="289" t="s">
        <v>892</v>
      </c>
      <c r="C24" s="289"/>
      <c r="D24" s="289"/>
      <c r="E24" s="289">
        <v>61600</v>
      </c>
      <c r="F24" s="289"/>
      <c r="G24" s="289"/>
      <c r="H24" s="290">
        <f t="shared" si="1"/>
        <v>61600</v>
      </c>
    </row>
    <row r="25" spans="1:8" s="286" customFormat="1" ht="19.5" customHeight="1">
      <c r="A25" s="276">
        <v>22</v>
      </c>
      <c r="B25" s="284" t="s">
        <v>893</v>
      </c>
      <c r="C25" s="284"/>
      <c r="D25" s="284">
        <f>SUM(D23:D24)</f>
        <v>0</v>
      </c>
      <c r="E25" s="284">
        <f>SUM(E23:E24)</f>
        <v>288758</v>
      </c>
      <c r="F25" s="285"/>
      <c r="G25" s="285"/>
      <c r="H25" s="284">
        <f t="shared" si="1"/>
        <v>288758</v>
      </c>
    </row>
    <row r="26" spans="1:8" s="291" customFormat="1" ht="19.5" customHeight="1">
      <c r="A26" s="276">
        <v>23</v>
      </c>
      <c r="B26" s="290" t="s">
        <v>894</v>
      </c>
      <c r="C26" s="290">
        <v>79880</v>
      </c>
      <c r="D26" s="290"/>
      <c r="E26" s="290"/>
      <c r="F26" s="293"/>
      <c r="G26" s="293"/>
      <c r="H26" s="290">
        <f t="shared" si="1"/>
        <v>79880</v>
      </c>
    </row>
    <row r="27" spans="1:8" s="291" customFormat="1" ht="19.5" customHeight="1">
      <c r="A27" s="276">
        <v>24</v>
      </c>
      <c r="B27" s="290" t="s">
        <v>895</v>
      </c>
      <c r="C27" s="290"/>
      <c r="D27" s="290"/>
      <c r="E27" s="290">
        <v>173880</v>
      </c>
      <c r="F27" s="293"/>
      <c r="G27" s="293"/>
      <c r="H27" s="290">
        <f t="shared" si="1"/>
        <v>173880</v>
      </c>
    </row>
    <row r="28" spans="1:8" s="291" customFormat="1" ht="19.5" customHeight="1">
      <c r="A28" s="276">
        <v>25</v>
      </c>
      <c r="B28" s="290" t="s">
        <v>896</v>
      </c>
      <c r="C28" s="290"/>
      <c r="D28" s="290"/>
      <c r="E28" s="290">
        <v>163633</v>
      </c>
      <c r="F28" s="293"/>
      <c r="G28" s="293"/>
      <c r="H28" s="290">
        <f t="shared" si="1"/>
        <v>163633</v>
      </c>
    </row>
    <row r="29" spans="1:8" s="286" customFormat="1" ht="19.5" customHeight="1">
      <c r="A29" s="276">
        <v>26</v>
      </c>
      <c r="B29" s="284" t="s">
        <v>897</v>
      </c>
      <c r="C29" s="284">
        <f>SUM(C26:C28)</f>
        <v>79880</v>
      </c>
      <c r="D29" s="284">
        <f>SUM(D26:D28)</f>
        <v>0</v>
      </c>
      <c r="E29" s="284">
        <f>SUM(E26:E28)</f>
        <v>337513</v>
      </c>
      <c r="F29" s="284"/>
      <c r="G29" s="284"/>
      <c r="H29" s="284">
        <f t="shared" si="1"/>
        <v>417393</v>
      </c>
    </row>
    <row r="30" spans="1:8" ht="19.5" customHeight="1">
      <c r="A30" s="276">
        <v>27</v>
      </c>
      <c r="B30" s="295" t="s">
        <v>898</v>
      </c>
      <c r="C30" s="295"/>
      <c r="D30" s="295"/>
      <c r="E30" s="295"/>
      <c r="F30" s="295"/>
      <c r="G30" s="285"/>
      <c r="H30" s="295">
        <f t="shared" si="1"/>
        <v>0</v>
      </c>
    </row>
    <row r="31" spans="1:8" ht="27.75" customHeight="1">
      <c r="A31" s="276">
        <v>28</v>
      </c>
      <c r="B31" s="297" t="s">
        <v>899</v>
      </c>
      <c r="C31" s="295"/>
      <c r="D31" s="295"/>
      <c r="E31" s="295"/>
      <c r="F31" s="295"/>
      <c r="G31" s="285"/>
      <c r="H31" s="295">
        <f t="shared" si="1"/>
        <v>0</v>
      </c>
    </row>
    <row r="32" spans="1:8" ht="27.75" customHeight="1">
      <c r="A32" s="276">
        <v>29</v>
      </c>
      <c r="B32" s="297" t="s">
        <v>900</v>
      </c>
      <c r="C32" s="295"/>
      <c r="D32" s="295">
        <v>1019</v>
      </c>
      <c r="E32" s="295"/>
      <c r="F32" s="295"/>
      <c r="G32" s="285"/>
      <c r="H32" s="295">
        <f t="shared" si="1"/>
        <v>1019</v>
      </c>
    </row>
    <row r="33" spans="1:8" ht="27.75" customHeight="1">
      <c r="A33" s="276">
        <v>30</v>
      </c>
      <c r="B33" s="292" t="s">
        <v>901</v>
      </c>
      <c r="C33" s="295"/>
      <c r="D33" s="295"/>
      <c r="E33" s="295">
        <v>293116</v>
      </c>
      <c r="F33" s="295"/>
      <c r="G33" s="285"/>
      <c r="H33" s="295">
        <f t="shared" si="1"/>
        <v>293116</v>
      </c>
    </row>
    <row r="34" spans="1:8" s="282" customFormat="1" ht="19.5" customHeight="1">
      <c r="A34" s="276">
        <v>31</v>
      </c>
      <c r="B34" s="298" t="s">
        <v>902</v>
      </c>
      <c r="C34" s="298"/>
      <c r="D34" s="298">
        <f>SUM(D32:D33)</f>
        <v>1019</v>
      </c>
      <c r="E34" s="298">
        <f>SUM(E32:E33)</f>
        <v>293116</v>
      </c>
      <c r="F34" s="298">
        <v>0</v>
      </c>
      <c r="G34" s="298"/>
      <c r="H34" s="298">
        <f t="shared" si="1"/>
        <v>294135</v>
      </c>
    </row>
    <row r="35" spans="1:8" s="282" customFormat="1" ht="19.5" customHeight="1">
      <c r="A35" s="276">
        <v>32</v>
      </c>
      <c r="B35" s="298" t="s">
        <v>903</v>
      </c>
      <c r="C35" s="298">
        <f>SUM(C34,C29)</f>
        <v>79880</v>
      </c>
      <c r="D35" s="298">
        <f>SUM(D34,D29)</f>
        <v>1019</v>
      </c>
      <c r="E35" s="298">
        <f>SUM(E34,E29,E25)</f>
        <v>919387</v>
      </c>
      <c r="F35" s="298">
        <f>SUM(F25,F29,F30,F31,F34)</f>
        <v>0</v>
      </c>
      <c r="G35" s="298">
        <f>SUM(G25,G29,G30,G31,G34)</f>
        <v>0</v>
      </c>
      <c r="H35" s="298">
        <f>SUM(H25,H29,H30,H31,H34)</f>
        <v>1000286</v>
      </c>
    </row>
    <row r="36" spans="1:8" s="282" customFormat="1" ht="19.5" customHeight="1">
      <c r="A36" s="276">
        <v>33</v>
      </c>
      <c r="B36" s="280" t="s">
        <v>904</v>
      </c>
      <c r="C36" s="280">
        <f aca="true" t="shared" si="2" ref="C36:H36">C5+C22-C35</f>
        <v>4062517</v>
      </c>
      <c r="D36" s="280">
        <f t="shared" si="2"/>
        <v>106177414</v>
      </c>
      <c r="E36" s="280">
        <f t="shared" si="2"/>
        <v>6575712</v>
      </c>
      <c r="F36" s="280">
        <f t="shared" si="2"/>
        <v>0</v>
      </c>
      <c r="G36" s="280">
        <f t="shared" si="2"/>
        <v>0</v>
      </c>
      <c r="H36" s="280">
        <f t="shared" si="2"/>
        <v>116815643</v>
      </c>
    </row>
    <row r="37" spans="1:8" s="282" customFormat="1" ht="19.5" customHeight="1">
      <c r="A37" s="276">
        <v>34</v>
      </c>
      <c r="B37" s="280" t="s">
        <v>905</v>
      </c>
      <c r="C37" s="280">
        <v>4142397</v>
      </c>
      <c r="D37" s="280">
        <v>23793665</v>
      </c>
      <c r="E37" s="280">
        <v>6366517</v>
      </c>
      <c r="F37" s="285"/>
      <c r="G37" s="280">
        <v>0</v>
      </c>
      <c r="H37" s="280">
        <f aca="true" t="shared" si="3" ref="H37:H44">SUM(C37:G37)</f>
        <v>34302579</v>
      </c>
    </row>
    <row r="38" spans="1:8" ht="19.5" customHeight="1">
      <c r="A38" s="276">
        <v>35</v>
      </c>
      <c r="B38" s="295" t="s">
        <v>906</v>
      </c>
      <c r="C38" s="295"/>
      <c r="D38" s="295">
        <v>2299721</v>
      </c>
      <c r="E38" s="295">
        <v>406247</v>
      </c>
      <c r="F38" s="285"/>
      <c r="G38" s="295"/>
      <c r="H38" s="295">
        <f t="shared" si="3"/>
        <v>2705968</v>
      </c>
    </row>
    <row r="39" spans="1:8" ht="19.5" customHeight="1">
      <c r="A39" s="276">
        <v>36</v>
      </c>
      <c r="B39" s="295" t="s">
        <v>907</v>
      </c>
      <c r="C39" s="295">
        <v>79880</v>
      </c>
      <c r="D39" s="295"/>
      <c r="E39" s="295">
        <v>612104</v>
      </c>
      <c r="F39" s="285"/>
      <c r="G39" s="295"/>
      <c r="H39" s="295">
        <f t="shared" si="3"/>
        <v>691984</v>
      </c>
    </row>
    <row r="40" spans="1:8" ht="19.5" customHeight="1">
      <c r="A40" s="276">
        <v>37</v>
      </c>
      <c r="B40" s="295" t="s">
        <v>908</v>
      </c>
      <c r="C40" s="295"/>
      <c r="D40" s="295"/>
      <c r="E40" s="295"/>
      <c r="F40" s="295"/>
      <c r="G40" s="295"/>
      <c r="H40" s="295">
        <f t="shared" si="3"/>
        <v>0</v>
      </c>
    </row>
    <row r="41" spans="1:8" ht="19.5" customHeight="1">
      <c r="A41" s="276">
        <v>38</v>
      </c>
      <c r="B41" s="295" t="s">
        <v>909</v>
      </c>
      <c r="C41" s="295"/>
      <c r="D41" s="295"/>
      <c r="E41" s="295"/>
      <c r="F41" s="295"/>
      <c r="G41" s="295"/>
      <c r="H41" s="295">
        <f t="shared" si="3"/>
        <v>0</v>
      </c>
    </row>
    <row r="42" spans="1:8" s="282" customFormat="1" ht="19.5" customHeight="1">
      <c r="A42" s="276">
        <v>39</v>
      </c>
      <c r="B42" s="280" t="s">
        <v>910</v>
      </c>
      <c r="C42" s="280">
        <f>C37+C38-C39</f>
        <v>4062517</v>
      </c>
      <c r="D42" s="280">
        <f>D37+D38-D39</f>
        <v>26093386</v>
      </c>
      <c r="E42" s="280">
        <f>E37+E38-E39</f>
        <v>6160660</v>
      </c>
      <c r="F42" s="280">
        <f>F37+F38-F39</f>
        <v>0</v>
      </c>
      <c r="G42" s="280">
        <f>G37+G38-G39</f>
        <v>0</v>
      </c>
      <c r="H42" s="280">
        <f t="shared" si="3"/>
        <v>36316563</v>
      </c>
    </row>
    <row r="43" spans="1:8" s="282" customFormat="1" ht="19.5" customHeight="1">
      <c r="A43" s="276">
        <v>40</v>
      </c>
      <c r="B43" s="280" t="s">
        <v>911</v>
      </c>
      <c r="C43" s="280">
        <f>C36-C42</f>
        <v>0</v>
      </c>
      <c r="D43" s="280">
        <f>D36-D42</f>
        <v>80084028</v>
      </c>
      <c r="E43" s="280">
        <f>E36-E42</f>
        <v>415052</v>
      </c>
      <c r="F43" s="280">
        <f>F36-F42</f>
        <v>0</v>
      </c>
      <c r="G43" s="280">
        <f>G36-G42</f>
        <v>0</v>
      </c>
      <c r="H43" s="280">
        <f t="shared" si="3"/>
        <v>80499080</v>
      </c>
    </row>
    <row r="44" spans="1:8" ht="19.5" customHeight="1">
      <c r="A44" s="276">
        <v>41</v>
      </c>
      <c r="B44" s="295" t="s">
        <v>912</v>
      </c>
      <c r="C44" s="295">
        <v>4062517</v>
      </c>
      <c r="D44" s="295">
        <v>100064</v>
      </c>
      <c r="E44" s="295">
        <v>5132919</v>
      </c>
      <c r="F44" s="295"/>
      <c r="G44" s="295">
        <v>0</v>
      </c>
      <c r="H44" s="295">
        <f t="shared" si="3"/>
        <v>9295500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84" sqref="B84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3" t="s">
        <v>660</v>
      </c>
      <c r="B1" s="313"/>
      <c r="C1" s="313"/>
      <c r="D1" s="313"/>
      <c r="E1" s="313"/>
    </row>
    <row r="2" spans="1:5" s="2" customFormat="1" ht="15.75">
      <c r="A2" s="313" t="s">
        <v>913</v>
      </c>
      <c r="B2" s="313"/>
      <c r="C2" s="313"/>
      <c r="D2" s="313"/>
      <c r="E2" s="313"/>
    </row>
    <row r="3" s="2" customFormat="1" ht="15.75"/>
    <row r="4" spans="1:5" s="11" customFormat="1" ht="15.75">
      <c r="A4" s="157"/>
      <c r="B4" s="157" t="s">
        <v>0</v>
      </c>
      <c r="C4" s="157" t="s">
        <v>1</v>
      </c>
      <c r="D4" s="157" t="s">
        <v>2</v>
      </c>
      <c r="E4" s="157" t="s">
        <v>3</v>
      </c>
    </row>
    <row r="5" spans="1:5" s="11" customFormat="1" ht="15.75">
      <c r="A5" s="157">
        <v>1</v>
      </c>
      <c r="B5" s="90" t="s">
        <v>9</v>
      </c>
      <c r="C5" s="158">
        <v>42004</v>
      </c>
      <c r="D5" s="158" t="s">
        <v>914</v>
      </c>
      <c r="E5" s="158">
        <v>42369</v>
      </c>
    </row>
    <row r="6" spans="1:5" s="11" customFormat="1" ht="15.75">
      <c r="A6" s="157">
        <v>2</v>
      </c>
      <c r="B6" s="160" t="s">
        <v>915</v>
      </c>
      <c r="C6" s="156"/>
      <c r="D6" s="156"/>
      <c r="E6" s="156"/>
    </row>
    <row r="7" spans="1:5" s="11" customFormat="1" ht="15.75">
      <c r="A7" s="157">
        <v>3</v>
      </c>
      <c r="B7" s="159" t="s">
        <v>916</v>
      </c>
      <c r="C7" s="156">
        <v>100000</v>
      </c>
      <c r="D7" s="156"/>
      <c r="E7" s="156"/>
    </row>
    <row r="8" spans="1:5" s="11" customFormat="1" ht="15.75">
      <c r="A8" s="157">
        <v>4</v>
      </c>
      <c r="B8" s="159" t="s">
        <v>917</v>
      </c>
      <c r="C8" s="156"/>
      <c r="D8" s="156"/>
      <c r="E8" s="156">
        <v>100000</v>
      </c>
    </row>
    <row r="9" spans="1:5" s="11" customFormat="1" ht="15.75">
      <c r="A9" s="157">
        <v>5</v>
      </c>
      <c r="B9" s="160" t="s">
        <v>918</v>
      </c>
      <c r="C9" s="161">
        <f>SUM(C6:C8)</f>
        <v>100000</v>
      </c>
      <c r="D9" s="161">
        <f>SUM(D6:D8)</f>
        <v>0</v>
      </c>
      <c r="E9" s="161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32" t="s">
        <v>561</v>
      </c>
      <c r="B1" s="332"/>
      <c r="C1" s="332"/>
      <c r="D1" s="332"/>
      <c r="E1" s="332"/>
      <c r="F1" s="332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27" t="s">
        <v>9</v>
      </c>
      <c r="C4" s="6" t="s">
        <v>48</v>
      </c>
      <c r="D4" s="6" t="s">
        <v>102</v>
      </c>
      <c r="E4" s="6" t="s">
        <v>445</v>
      </c>
      <c r="F4" s="6" t="s">
        <v>477</v>
      </c>
    </row>
    <row r="5" spans="1:6" s="10" customFormat="1" ht="15.75">
      <c r="A5" s="1">
        <v>2</v>
      </c>
      <c r="B5" s="32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86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87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88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6">
      <selection activeCell="C3" sqref="C3"/>
    </sheetView>
  </sheetViews>
  <sheetFormatPr defaultColWidth="9.140625" defaultRowHeight="15"/>
  <cols>
    <col min="1" max="1" width="58.28125" style="56" customWidth="1"/>
    <col min="2" max="2" width="13.7109375" style="56" customWidth="1"/>
    <col min="3" max="3" width="14.00390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50" t="s">
        <v>562</v>
      </c>
      <c r="B1" s="350"/>
      <c r="C1" s="3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67</v>
      </c>
      <c r="B3" s="57" t="s">
        <v>68</v>
      </c>
      <c r="C3" s="154" t="s">
        <v>624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69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70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71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72</v>
      </c>
      <c r="B7" s="59">
        <v>0</v>
      </c>
      <c r="C7" s="59">
        <v>0</v>
      </c>
    </row>
    <row r="8" spans="1:3" ht="31.5">
      <c r="A8" s="79" t="s">
        <v>73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74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75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76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77</v>
      </c>
      <c r="B12" s="60">
        <f>SUM(B13,B16,B19,B25,B22)</f>
        <v>826</v>
      </c>
      <c r="C12" s="60">
        <f>SUM(C13,C16,C19,C25,C22)</f>
        <v>700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78</v>
      </c>
      <c r="B13" s="61">
        <v>0</v>
      </c>
      <c r="C13" s="61">
        <v>0</v>
      </c>
    </row>
    <row r="14" spans="1:138" s="58" customFormat="1" ht="18">
      <c r="A14" s="81" t="s">
        <v>79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80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81</v>
      </c>
      <c r="B16" s="61">
        <f>SUM(B17:B18)</f>
        <v>826</v>
      </c>
      <c r="C16" s="61">
        <f>SUM(C17:C18)</f>
        <v>700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79</v>
      </c>
      <c r="B17" s="62">
        <v>826</v>
      </c>
      <c r="C17" s="62">
        <v>700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80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79</v>
      </c>
      <c r="B20" s="62">
        <v>0</v>
      </c>
      <c r="C20" s="62">
        <v>0</v>
      </c>
    </row>
    <row r="21" spans="1:138" s="58" customFormat="1" ht="25.5">
      <c r="A21" s="81" t="s">
        <v>80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82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79</v>
      </c>
      <c r="B23" s="62">
        <v>0</v>
      </c>
      <c r="C23" s="62">
        <v>0</v>
      </c>
    </row>
    <row r="24" spans="1:3" ht="25.5">
      <c r="A24" s="81" t="s">
        <v>80</v>
      </c>
      <c r="B24" s="62">
        <v>0</v>
      </c>
      <c r="C24" s="62">
        <v>0</v>
      </c>
    </row>
    <row r="25" spans="1:3" ht="18">
      <c r="A25" s="80" t="s">
        <v>83</v>
      </c>
      <c r="B25" s="61">
        <f>SUM(B26:B27)</f>
        <v>0</v>
      </c>
      <c r="C25" s="61">
        <f>SUM(C26:C27)</f>
        <v>0</v>
      </c>
    </row>
    <row r="26" spans="1:3" ht="18">
      <c r="A26" s="81" t="s">
        <v>79</v>
      </c>
      <c r="B26" s="62">
        <v>0</v>
      </c>
      <c r="C26" s="62">
        <v>0</v>
      </c>
    </row>
    <row r="27" spans="1:3" ht="25.5">
      <c r="A27" s="81" t="s">
        <v>80</v>
      </c>
      <c r="B27" s="62">
        <v>0</v>
      </c>
      <c r="C27" s="62">
        <v>0</v>
      </c>
    </row>
    <row r="28" spans="1:3" ht="31.5">
      <c r="A28" s="79" t="s">
        <v>84</v>
      </c>
      <c r="B28" s="60">
        <v>0</v>
      </c>
      <c r="C28" s="60">
        <v>0</v>
      </c>
    </row>
    <row r="29" spans="1:3" ht="18">
      <c r="A29" s="82" t="s">
        <v>85</v>
      </c>
      <c r="B29" s="60">
        <f>SUM(B8,B11,B12,B28,B4,B7)</f>
        <v>826</v>
      </c>
      <c r="C29" s="60">
        <f>SUM(C8,C11,C12,C28,C4,C7)</f>
        <v>700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Q63"/>
  <sheetViews>
    <sheetView zoomScalePageLayoutView="0" workbookViewId="0" topLeftCell="A20">
      <selection activeCell="C9" sqref="C9:C10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8.57421875" style="2" customWidth="1"/>
    <col min="6" max="6" width="8.57421875" style="2" hidden="1" customWidth="1"/>
    <col min="7" max="7" width="8.57421875" style="2" customWidth="1"/>
    <col min="8" max="9" width="8.421875" style="2" customWidth="1"/>
    <col min="10" max="10" width="8.421875" style="2" hidden="1" customWidth="1"/>
    <col min="11" max="11" width="8.421875" style="2" customWidth="1"/>
    <col min="12" max="13" width="8.8515625" style="20" customWidth="1"/>
    <col min="14" max="14" width="8.8515625" style="20" hidden="1" customWidth="1"/>
    <col min="15" max="15" width="8.8515625" style="20" customWidth="1"/>
    <col min="16" max="16384" width="9.140625" style="2" customWidth="1"/>
  </cols>
  <sheetData>
    <row r="1" spans="1:15" ht="15.75">
      <c r="A1" s="313" t="s">
        <v>556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136"/>
      <c r="O1" s="2"/>
    </row>
    <row r="2" spans="1:15" ht="15.75">
      <c r="A2" s="313" t="s">
        <v>123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136"/>
      <c r="O2" s="2"/>
    </row>
    <row r="3" ht="15.75"/>
    <row r="4" spans="1:15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6</v>
      </c>
      <c r="H4" s="1" t="s">
        <v>58</v>
      </c>
      <c r="I4" s="1" t="s">
        <v>59</v>
      </c>
      <c r="J4" s="1" t="s">
        <v>61</v>
      </c>
      <c r="K4" s="1" t="s">
        <v>60</v>
      </c>
      <c r="L4" s="1" t="s">
        <v>105</v>
      </c>
      <c r="M4" s="1" t="s">
        <v>106</v>
      </c>
      <c r="N4" s="1" t="s">
        <v>61</v>
      </c>
      <c r="O4" s="1" t="s">
        <v>61</v>
      </c>
    </row>
    <row r="5" spans="1:15" s="3" customFormat="1" ht="15.75">
      <c r="A5" s="1">
        <v>1</v>
      </c>
      <c r="B5" s="304" t="s">
        <v>9</v>
      </c>
      <c r="C5" s="304" t="s">
        <v>159</v>
      </c>
      <c r="D5" s="314" t="s">
        <v>15</v>
      </c>
      <c r="E5" s="314"/>
      <c r="F5" s="314"/>
      <c r="G5" s="314"/>
      <c r="H5" s="314" t="s">
        <v>16</v>
      </c>
      <c r="I5" s="314"/>
      <c r="J5" s="314"/>
      <c r="K5" s="314"/>
      <c r="L5" s="314" t="s">
        <v>17</v>
      </c>
      <c r="M5" s="314"/>
      <c r="N5" s="314"/>
      <c r="O5" s="314"/>
    </row>
    <row r="6" spans="1:15" s="3" customFormat="1" ht="31.5">
      <c r="A6" s="1">
        <v>2</v>
      </c>
      <c r="B6" s="304"/>
      <c r="C6" s="304"/>
      <c r="D6" s="40" t="s">
        <v>4</v>
      </c>
      <c r="E6" s="40" t="s">
        <v>623</v>
      </c>
      <c r="F6" s="40" t="s">
        <v>619</v>
      </c>
      <c r="G6" s="40" t="s">
        <v>624</v>
      </c>
      <c r="H6" s="40" t="s">
        <v>4</v>
      </c>
      <c r="I6" s="40" t="s">
        <v>623</v>
      </c>
      <c r="J6" s="40" t="s">
        <v>619</v>
      </c>
      <c r="K6" s="40" t="s">
        <v>624</v>
      </c>
      <c r="L6" s="40" t="s">
        <v>4</v>
      </c>
      <c r="M6" s="40" t="s">
        <v>623</v>
      </c>
      <c r="N6" s="40" t="s">
        <v>619</v>
      </c>
      <c r="O6" s="40" t="s">
        <v>624</v>
      </c>
    </row>
    <row r="7" spans="1:15" s="3" customFormat="1" ht="15.75">
      <c r="A7" s="1">
        <v>3</v>
      </c>
      <c r="B7" s="106" t="s">
        <v>122</v>
      </c>
      <c r="C7" s="10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/>
      <c r="K8" s="5"/>
      <c r="L8" s="5">
        <f>D8+H8</f>
        <v>0</v>
      </c>
      <c r="M8" s="5"/>
      <c r="N8" s="5"/>
      <c r="O8" s="5"/>
    </row>
    <row r="9" spans="1:15" s="3" customFormat="1" ht="31.5" hidden="1">
      <c r="A9" s="1"/>
      <c r="B9" s="7" t="s">
        <v>253</v>
      </c>
      <c r="C9" s="101"/>
      <c r="D9" s="5">
        <f>SUM(D8)</f>
        <v>0</v>
      </c>
      <c r="E9" s="5"/>
      <c r="F9" s="5"/>
      <c r="G9" s="5"/>
      <c r="H9" s="117"/>
      <c r="I9" s="117"/>
      <c r="J9" s="117"/>
      <c r="K9" s="117"/>
      <c r="L9" s="117"/>
      <c r="M9" s="117"/>
      <c r="N9" s="117"/>
      <c r="O9" s="117"/>
    </row>
    <row r="10" spans="1:17" s="3" customFormat="1" ht="15.75">
      <c r="A10" s="1">
        <v>4</v>
      </c>
      <c r="B10" s="124" t="s">
        <v>564</v>
      </c>
      <c r="C10" s="101">
        <v>2</v>
      </c>
      <c r="D10" s="5">
        <v>55</v>
      </c>
      <c r="E10" s="5">
        <v>55</v>
      </c>
      <c r="F10" s="5">
        <v>55</v>
      </c>
      <c r="G10" s="5">
        <v>55</v>
      </c>
      <c r="H10" s="5">
        <v>0</v>
      </c>
      <c r="I10" s="5">
        <v>0</v>
      </c>
      <c r="J10" s="5">
        <v>0</v>
      </c>
      <c r="K10" s="5">
        <v>0</v>
      </c>
      <c r="L10" s="5">
        <f aca="true" t="shared" si="0" ref="L10:O13">D10+H10</f>
        <v>55</v>
      </c>
      <c r="M10" s="5">
        <f t="shared" si="0"/>
        <v>55</v>
      </c>
      <c r="N10" s="5">
        <f t="shared" si="0"/>
        <v>55</v>
      </c>
      <c r="O10" s="5">
        <f t="shared" si="0"/>
        <v>55</v>
      </c>
      <c r="P10" s="131"/>
      <c r="Q10" s="131"/>
    </row>
    <row r="11" spans="1:17" s="3" customFormat="1" ht="17.25" customHeight="1">
      <c r="A11" s="1">
        <v>5</v>
      </c>
      <c r="B11" s="124" t="s">
        <v>545</v>
      </c>
      <c r="C11" s="101">
        <v>2</v>
      </c>
      <c r="D11" s="5">
        <v>193</v>
      </c>
      <c r="E11" s="5">
        <v>73</v>
      </c>
      <c r="F11" s="5">
        <v>73</v>
      </c>
      <c r="G11" s="5">
        <v>73</v>
      </c>
      <c r="H11" s="5">
        <v>52</v>
      </c>
      <c r="I11" s="5">
        <v>20</v>
      </c>
      <c r="J11" s="5">
        <v>20</v>
      </c>
      <c r="K11" s="5">
        <v>20</v>
      </c>
      <c r="L11" s="5">
        <f t="shared" si="0"/>
        <v>245</v>
      </c>
      <c r="M11" s="5">
        <f t="shared" si="0"/>
        <v>93</v>
      </c>
      <c r="N11" s="5">
        <f t="shared" si="0"/>
        <v>93</v>
      </c>
      <c r="O11" s="5">
        <f t="shared" si="0"/>
        <v>93</v>
      </c>
      <c r="P11" s="131"/>
      <c r="Q11" s="131"/>
    </row>
    <row r="12" spans="1:17" s="3" customFormat="1" ht="15.75">
      <c r="A12" s="1">
        <v>6</v>
      </c>
      <c r="B12" s="7" t="s">
        <v>571</v>
      </c>
      <c r="C12" s="101">
        <v>2</v>
      </c>
      <c r="D12" s="5">
        <v>787</v>
      </c>
      <c r="E12" s="5">
        <v>0</v>
      </c>
      <c r="F12" s="5">
        <v>0</v>
      </c>
      <c r="G12" s="5">
        <v>0</v>
      </c>
      <c r="H12" s="5">
        <v>213</v>
      </c>
      <c r="I12" s="5">
        <v>0</v>
      </c>
      <c r="J12" s="5">
        <v>0</v>
      </c>
      <c r="K12" s="5">
        <v>0</v>
      </c>
      <c r="L12" s="5">
        <f t="shared" si="0"/>
        <v>1000</v>
      </c>
      <c r="M12" s="5">
        <f t="shared" si="0"/>
        <v>0</v>
      </c>
      <c r="N12" s="5">
        <f t="shared" si="0"/>
        <v>0</v>
      </c>
      <c r="O12" s="5">
        <f t="shared" si="0"/>
        <v>0</v>
      </c>
      <c r="P12" s="131"/>
      <c r="Q12" s="131"/>
    </row>
    <row r="13" spans="1:17" s="3" customFormat="1" ht="15.75">
      <c r="A13" s="1">
        <v>7</v>
      </c>
      <c r="B13" s="7" t="s">
        <v>572</v>
      </c>
      <c r="C13" s="101">
        <v>2</v>
      </c>
      <c r="D13" s="5">
        <v>1969</v>
      </c>
      <c r="E13" s="5">
        <v>0</v>
      </c>
      <c r="F13" s="5">
        <v>0</v>
      </c>
      <c r="G13" s="5">
        <v>0</v>
      </c>
      <c r="H13" s="5">
        <v>531</v>
      </c>
      <c r="I13" s="5">
        <v>0</v>
      </c>
      <c r="J13" s="5">
        <v>0</v>
      </c>
      <c r="K13" s="5">
        <v>0</v>
      </c>
      <c r="L13" s="5">
        <f t="shared" si="0"/>
        <v>2500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131"/>
      <c r="Q13" s="131"/>
    </row>
    <row r="14" spans="1:17" s="3" customFormat="1" ht="31.5">
      <c r="A14" s="1">
        <v>8</v>
      </c>
      <c r="B14" s="7" t="s">
        <v>252</v>
      </c>
      <c r="C14" s="101"/>
      <c r="D14" s="5">
        <f>SUM(D10:D13)</f>
        <v>3004</v>
      </c>
      <c r="E14" s="5">
        <f>SUM(E10:E13)</f>
        <v>128</v>
      </c>
      <c r="F14" s="5">
        <f>SUM(F10:F13)</f>
        <v>128</v>
      </c>
      <c r="G14" s="5">
        <f>SUM(G10:G13)</f>
        <v>128</v>
      </c>
      <c r="H14" s="117"/>
      <c r="I14" s="117"/>
      <c r="J14" s="117"/>
      <c r="K14" s="117"/>
      <c r="L14" s="117"/>
      <c r="M14" s="117"/>
      <c r="N14" s="117"/>
      <c r="O14" s="117"/>
      <c r="P14" s="131"/>
      <c r="Q14" s="131"/>
    </row>
    <row r="15" spans="1:17" s="3" customFormat="1" ht="15.75" hidden="1">
      <c r="A15" s="1"/>
      <c r="B15" s="7"/>
      <c r="C15" s="101"/>
      <c r="D15" s="5"/>
      <c r="E15" s="5"/>
      <c r="F15" s="5"/>
      <c r="G15" s="5"/>
      <c r="H15" s="5"/>
      <c r="I15" s="5"/>
      <c r="J15" s="5"/>
      <c r="K15" s="5"/>
      <c r="L15" s="5">
        <f>D15+H15</f>
        <v>0</v>
      </c>
      <c r="M15" s="5">
        <f>E15+I15</f>
        <v>0</v>
      </c>
      <c r="N15" s="5">
        <f>F15+J15</f>
        <v>0</v>
      </c>
      <c r="O15" s="5">
        <f>G15+K15</f>
        <v>0</v>
      </c>
      <c r="P15" s="131"/>
      <c r="Q15" s="131"/>
    </row>
    <row r="16" spans="1:17" s="3" customFormat="1" ht="31.5" hidden="1">
      <c r="A16" s="1"/>
      <c r="B16" s="7" t="s">
        <v>251</v>
      </c>
      <c r="C16" s="101"/>
      <c r="D16" s="5">
        <f>SUM(D15)</f>
        <v>0</v>
      </c>
      <c r="E16" s="5">
        <f>SUM(E15)</f>
        <v>0</v>
      </c>
      <c r="F16" s="5">
        <f>SUM(F15)</f>
        <v>0</v>
      </c>
      <c r="G16" s="5"/>
      <c r="H16" s="117"/>
      <c r="I16" s="117"/>
      <c r="J16" s="117"/>
      <c r="K16" s="117"/>
      <c r="L16" s="117"/>
      <c r="M16" s="117"/>
      <c r="N16" s="117"/>
      <c r="O16" s="117"/>
      <c r="P16" s="131"/>
      <c r="Q16" s="131"/>
    </row>
    <row r="17" spans="1:17" s="3" customFormat="1" ht="15.75">
      <c r="A17" s="1">
        <v>9</v>
      </c>
      <c r="B17" s="7" t="s">
        <v>595</v>
      </c>
      <c r="C17" s="101">
        <v>2</v>
      </c>
      <c r="D17" s="5">
        <v>0</v>
      </c>
      <c r="E17" s="5">
        <v>58</v>
      </c>
      <c r="F17" s="5">
        <v>58</v>
      </c>
      <c r="G17" s="5">
        <v>58</v>
      </c>
      <c r="H17" s="5">
        <v>0</v>
      </c>
      <c r="I17" s="5">
        <v>0</v>
      </c>
      <c r="J17" s="5">
        <v>0</v>
      </c>
      <c r="K17" s="5">
        <v>0</v>
      </c>
      <c r="L17" s="5">
        <f aca="true" t="shared" si="1" ref="L17:O19">D17+H17</f>
        <v>0</v>
      </c>
      <c r="M17" s="5">
        <f t="shared" si="1"/>
        <v>58</v>
      </c>
      <c r="N17" s="5">
        <f t="shared" si="1"/>
        <v>58</v>
      </c>
      <c r="O17" s="5">
        <f t="shared" si="1"/>
        <v>58</v>
      </c>
      <c r="P17" s="131"/>
      <c r="Q17" s="131"/>
    </row>
    <row r="18" spans="1:17" s="3" customFormat="1" ht="15.75">
      <c r="A18" s="1">
        <v>10</v>
      </c>
      <c r="B18" s="7" t="s">
        <v>616</v>
      </c>
      <c r="C18" s="101">
        <v>2</v>
      </c>
      <c r="D18" s="5">
        <v>0</v>
      </c>
      <c r="E18" s="5">
        <v>40</v>
      </c>
      <c r="F18" s="5">
        <v>40</v>
      </c>
      <c r="G18" s="5">
        <v>40</v>
      </c>
      <c r="H18" s="5">
        <v>0</v>
      </c>
      <c r="I18" s="5">
        <v>11</v>
      </c>
      <c r="J18" s="5">
        <v>11</v>
      </c>
      <c r="K18" s="5">
        <v>11</v>
      </c>
      <c r="L18" s="5">
        <f t="shared" si="1"/>
        <v>0</v>
      </c>
      <c r="M18" s="5">
        <f t="shared" si="1"/>
        <v>51</v>
      </c>
      <c r="N18" s="5">
        <f t="shared" si="1"/>
        <v>51</v>
      </c>
      <c r="O18" s="5">
        <f t="shared" si="1"/>
        <v>51</v>
      </c>
      <c r="P18" s="131"/>
      <c r="Q18" s="131"/>
    </row>
    <row r="19" spans="1:17" s="3" customFormat="1" ht="15.75">
      <c r="A19" s="1">
        <v>11</v>
      </c>
      <c r="B19" s="124" t="s">
        <v>546</v>
      </c>
      <c r="C19" s="101">
        <v>2</v>
      </c>
      <c r="D19" s="5">
        <v>28</v>
      </c>
      <c r="E19" s="5">
        <v>28</v>
      </c>
      <c r="F19" s="5">
        <v>28</v>
      </c>
      <c r="G19" s="5">
        <v>28</v>
      </c>
      <c r="H19" s="5">
        <v>7</v>
      </c>
      <c r="I19" s="5">
        <v>7</v>
      </c>
      <c r="J19" s="5">
        <v>7</v>
      </c>
      <c r="K19" s="5">
        <v>7</v>
      </c>
      <c r="L19" s="5">
        <f t="shared" si="1"/>
        <v>35</v>
      </c>
      <c r="M19" s="5">
        <f t="shared" si="1"/>
        <v>35</v>
      </c>
      <c r="N19" s="5">
        <f t="shared" si="1"/>
        <v>35</v>
      </c>
      <c r="O19" s="5">
        <f t="shared" si="1"/>
        <v>35</v>
      </c>
      <c r="P19" s="131"/>
      <c r="Q19" s="131"/>
    </row>
    <row r="20" spans="1:17" s="3" customFormat="1" ht="47.25">
      <c r="A20" s="1">
        <v>12</v>
      </c>
      <c r="B20" s="7" t="s">
        <v>254</v>
      </c>
      <c r="C20" s="101"/>
      <c r="D20" s="5">
        <f>SUM(D17:D19)</f>
        <v>28</v>
      </c>
      <c r="E20" s="5">
        <f>SUM(E17:E19)</f>
        <v>126</v>
      </c>
      <c r="F20" s="5">
        <f>SUM(F17:F19)</f>
        <v>126</v>
      </c>
      <c r="G20" s="5">
        <f>SUM(G17:G19)</f>
        <v>126</v>
      </c>
      <c r="H20" s="117"/>
      <c r="I20" s="117"/>
      <c r="J20" s="117"/>
      <c r="K20" s="117"/>
      <c r="L20" s="117"/>
      <c r="M20" s="117"/>
      <c r="N20" s="117"/>
      <c r="O20" s="117"/>
      <c r="P20" s="131"/>
      <c r="Q20" s="131"/>
    </row>
    <row r="21" spans="1:17" s="3" customFormat="1" ht="15.75" hidden="1">
      <c r="A21" s="1"/>
      <c r="B21" s="7" t="s">
        <v>255</v>
      </c>
      <c r="C21" s="101"/>
      <c r="D21" s="5"/>
      <c r="E21" s="5"/>
      <c r="F21" s="5"/>
      <c r="G21" s="5"/>
      <c r="H21" s="117"/>
      <c r="I21" s="117"/>
      <c r="J21" s="117"/>
      <c r="K21" s="117"/>
      <c r="L21" s="117"/>
      <c r="M21" s="117"/>
      <c r="N21" s="117"/>
      <c r="O21" s="117"/>
      <c r="P21" s="131"/>
      <c r="Q21" s="131"/>
    </row>
    <row r="22" spans="1:17" s="3" customFormat="1" ht="31.5" hidden="1">
      <c r="A22" s="1"/>
      <c r="B22" s="7" t="s">
        <v>256</v>
      </c>
      <c r="C22" s="101"/>
      <c r="D22" s="5"/>
      <c r="E22" s="5"/>
      <c r="F22" s="5"/>
      <c r="G22" s="5"/>
      <c r="H22" s="117"/>
      <c r="I22" s="117"/>
      <c r="J22" s="117"/>
      <c r="K22" s="117"/>
      <c r="L22" s="117"/>
      <c r="M22" s="117"/>
      <c r="N22" s="117"/>
      <c r="O22" s="117"/>
      <c r="P22" s="131"/>
      <c r="Q22" s="131"/>
    </row>
    <row r="23" spans="1:17" s="3" customFormat="1" ht="47.25">
      <c r="A23" s="1">
        <v>13</v>
      </c>
      <c r="B23" s="7" t="s">
        <v>275</v>
      </c>
      <c r="C23" s="101"/>
      <c r="D23" s="117"/>
      <c r="E23" s="117"/>
      <c r="F23" s="117"/>
      <c r="G23" s="117"/>
      <c r="H23" s="5">
        <f>SUM(H7:H22)</f>
        <v>803</v>
      </c>
      <c r="I23" s="5">
        <f>SUM(I7:I22)</f>
        <v>38</v>
      </c>
      <c r="J23" s="5">
        <f>SUM(J7:J22)</f>
        <v>38</v>
      </c>
      <c r="K23" s="5">
        <f>SUM(K7:K22)</f>
        <v>38</v>
      </c>
      <c r="L23" s="117"/>
      <c r="M23" s="117"/>
      <c r="N23" s="117"/>
      <c r="O23" s="117"/>
      <c r="P23" s="131"/>
      <c r="Q23" s="131"/>
    </row>
    <row r="24" spans="1:17" s="3" customFormat="1" ht="15.75">
      <c r="A24" s="1">
        <v>14</v>
      </c>
      <c r="B24" s="9" t="s">
        <v>122</v>
      </c>
      <c r="C24" s="101"/>
      <c r="D24" s="14">
        <f aca="true" t="shared" si="2" ref="D24:K24">SUM(D25:D27)</f>
        <v>3032</v>
      </c>
      <c r="E24" s="14">
        <f t="shared" si="2"/>
        <v>254</v>
      </c>
      <c r="F24" s="14">
        <f t="shared" si="2"/>
        <v>254</v>
      </c>
      <c r="G24" s="14">
        <f t="shared" si="2"/>
        <v>254</v>
      </c>
      <c r="H24" s="14">
        <f t="shared" si="2"/>
        <v>803</v>
      </c>
      <c r="I24" s="14">
        <f t="shared" si="2"/>
        <v>38</v>
      </c>
      <c r="J24" s="14">
        <f t="shared" si="2"/>
        <v>38</v>
      </c>
      <c r="K24" s="14">
        <f t="shared" si="2"/>
        <v>38</v>
      </c>
      <c r="L24" s="14">
        <f aca="true" t="shared" si="3" ref="L24:O27">D24+H24</f>
        <v>3835</v>
      </c>
      <c r="M24" s="14">
        <f t="shared" si="3"/>
        <v>292</v>
      </c>
      <c r="N24" s="14">
        <f t="shared" si="3"/>
        <v>292</v>
      </c>
      <c r="O24" s="14">
        <f t="shared" si="3"/>
        <v>292</v>
      </c>
      <c r="P24" s="131"/>
      <c r="Q24" s="131"/>
    </row>
    <row r="25" spans="1:17" s="3" customFormat="1" ht="31.5">
      <c r="A25" s="1">
        <v>15</v>
      </c>
      <c r="B25" s="89" t="s">
        <v>471</v>
      </c>
      <c r="C25" s="101">
        <v>1</v>
      </c>
      <c r="D25" s="5">
        <f aca="true" t="shared" si="4" ref="D25:K25">SUMIF($C$7:$C$24,"1",D$7:D$24)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5">
        <f t="shared" si="4"/>
        <v>0</v>
      </c>
      <c r="K25" s="5">
        <f t="shared" si="4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131"/>
      <c r="Q25" s="131"/>
    </row>
    <row r="26" spans="1:17" s="3" customFormat="1" ht="15.75">
      <c r="A26" s="1">
        <v>16</v>
      </c>
      <c r="B26" s="89" t="s">
        <v>286</v>
      </c>
      <c r="C26" s="101">
        <v>2</v>
      </c>
      <c r="D26" s="5">
        <f aca="true" t="shared" si="5" ref="D26:K26">SUMIF($C$7:$C$24,"2",D$7:D$24)</f>
        <v>3032</v>
      </c>
      <c r="E26" s="5">
        <f t="shared" si="5"/>
        <v>254</v>
      </c>
      <c r="F26" s="5">
        <f t="shared" si="5"/>
        <v>254</v>
      </c>
      <c r="G26" s="5">
        <f t="shared" si="5"/>
        <v>254</v>
      </c>
      <c r="H26" s="5">
        <f t="shared" si="5"/>
        <v>803</v>
      </c>
      <c r="I26" s="5">
        <f t="shared" si="5"/>
        <v>38</v>
      </c>
      <c r="J26" s="5">
        <f t="shared" si="5"/>
        <v>38</v>
      </c>
      <c r="K26" s="5">
        <f t="shared" si="5"/>
        <v>38</v>
      </c>
      <c r="L26" s="5">
        <f t="shared" si="3"/>
        <v>3835</v>
      </c>
      <c r="M26" s="5">
        <f t="shared" si="3"/>
        <v>292</v>
      </c>
      <c r="N26" s="5">
        <f t="shared" si="3"/>
        <v>292</v>
      </c>
      <c r="O26" s="5">
        <f t="shared" si="3"/>
        <v>292</v>
      </c>
      <c r="P26" s="131"/>
      <c r="Q26" s="131"/>
    </row>
    <row r="27" spans="1:17" s="3" customFormat="1" ht="15.75">
      <c r="A27" s="1">
        <v>17</v>
      </c>
      <c r="B27" s="89" t="s">
        <v>142</v>
      </c>
      <c r="C27" s="101">
        <v>3</v>
      </c>
      <c r="D27" s="5">
        <f aca="true" t="shared" si="6" ref="D27:K27">SUMIF($C$7:$C$24,"3",D$7:D$24)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131"/>
      <c r="Q27" s="131"/>
    </row>
    <row r="28" spans="1:17" s="3" customFormat="1" ht="15.75">
      <c r="A28" s="1">
        <v>18</v>
      </c>
      <c r="B28" s="106" t="s">
        <v>56</v>
      </c>
      <c r="C28" s="10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31"/>
      <c r="Q28" s="131"/>
    </row>
    <row r="29" spans="1:17" s="3" customFormat="1" ht="15.75" hidden="1">
      <c r="A29" s="1"/>
      <c r="B29" s="7"/>
      <c r="C29" s="101"/>
      <c r="D29" s="5"/>
      <c r="E29" s="5"/>
      <c r="F29" s="5"/>
      <c r="G29" s="5"/>
      <c r="H29" s="5"/>
      <c r="I29" s="5"/>
      <c r="J29" s="5"/>
      <c r="K29" s="5"/>
      <c r="L29" s="5">
        <f aca="true" t="shared" si="7" ref="L29:O32">D29+H29</f>
        <v>0</v>
      </c>
      <c r="M29" s="5">
        <f t="shared" si="7"/>
        <v>0</v>
      </c>
      <c r="N29" s="5">
        <f t="shared" si="7"/>
        <v>0</v>
      </c>
      <c r="O29" s="5">
        <f t="shared" si="7"/>
        <v>0</v>
      </c>
      <c r="P29" s="131"/>
      <c r="Q29" s="131"/>
    </row>
    <row r="30" spans="1:17" s="3" customFormat="1" ht="15.75">
      <c r="A30" s="1">
        <v>19</v>
      </c>
      <c r="B30" s="7" t="s">
        <v>588</v>
      </c>
      <c r="C30" s="101">
        <v>2</v>
      </c>
      <c r="D30" s="5">
        <v>0</v>
      </c>
      <c r="E30" s="5">
        <v>205</v>
      </c>
      <c r="F30" s="5">
        <v>210</v>
      </c>
      <c r="G30" s="5">
        <v>16</v>
      </c>
      <c r="H30" s="5">
        <v>0</v>
      </c>
      <c r="I30" s="5">
        <v>56</v>
      </c>
      <c r="J30" s="5">
        <v>57</v>
      </c>
      <c r="K30" s="5">
        <v>5</v>
      </c>
      <c r="L30" s="5">
        <f t="shared" si="7"/>
        <v>0</v>
      </c>
      <c r="M30" s="5">
        <f t="shared" si="7"/>
        <v>261</v>
      </c>
      <c r="N30" s="5">
        <f t="shared" si="7"/>
        <v>267</v>
      </c>
      <c r="O30" s="5">
        <f t="shared" si="7"/>
        <v>21</v>
      </c>
      <c r="P30" s="131"/>
      <c r="Q30" s="131"/>
    </row>
    <row r="31" spans="1:17" s="3" customFormat="1" ht="15.75">
      <c r="A31" s="1">
        <v>20</v>
      </c>
      <c r="B31" s="124" t="s">
        <v>548</v>
      </c>
      <c r="C31" s="101">
        <v>2</v>
      </c>
      <c r="D31" s="5">
        <v>4392</v>
      </c>
      <c r="E31" s="5">
        <v>4397</v>
      </c>
      <c r="F31" s="5">
        <v>4392</v>
      </c>
      <c r="G31" s="5">
        <v>4397</v>
      </c>
      <c r="H31" s="5">
        <v>1186</v>
      </c>
      <c r="I31" s="5">
        <v>1187</v>
      </c>
      <c r="J31" s="5">
        <v>1186</v>
      </c>
      <c r="K31" s="5">
        <v>1187</v>
      </c>
      <c r="L31" s="5">
        <f t="shared" si="7"/>
        <v>5578</v>
      </c>
      <c r="M31" s="5">
        <f t="shared" si="7"/>
        <v>5584</v>
      </c>
      <c r="N31" s="5">
        <f t="shared" si="7"/>
        <v>5578</v>
      </c>
      <c r="O31" s="5">
        <f t="shared" si="7"/>
        <v>5584</v>
      </c>
      <c r="P31" s="131"/>
      <c r="Q31" s="131"/>
    </row>
    <row r="32" spans="1:17" s="3" customFormat="1" ht="15.75">
      <c r="A32" s="1">
        <v>21</v>
      </c>
      <c r="B32" s="124" t="s">
        <v>547</v>
      </c>
      <c r="C32" s="101">
        <v>2</v>
      </c>
      <c r="D32" s="5">
        <v>1650</v>
      </c>
      <c r="E32" s="5">
        <v>830</v>
      </c>
      <c r="F32" s="5">
        <v>830</v>
      </c>
      <c r="G32" s="5">
        <v>830</v>
      </c>
      <c r="H32" s="5">
        <v>446</v>
      </c>
      <c r="I32" s="5">
        <v>225</v>
      </c>
      <c r="J32" s="5">
        <v>225</v>
      </c>
      <c r="K32" s="5">
        <v>225</v>
      </c>
      <c r="L32" s="5">
        <f t="shared" si="7"/>
        <v>2096</v>
      </c>
      <c r="M32" s="5">
        <f t="shared" si="7"/>
        <v>1055</v>
      </c>
      <c r="N32" s="5">
        <f t="shared" si="7"/>
        <v>1055</v>
      </c>
      <c r="O32" s="5">
        <f t="shared" si="7"/>
        <v>1055</v>
      </c>
      <c r="P32" s="131"/>
      <c r="Q32" s="131"/>
    </row>
    <row r="33" spans="1:17" s="3" customFormat="1" ht="15.75">
      <c r="A33" s="1">
        <v>22</v>
      </c>
      <c r="B33" s="7" t="s">
        <v>257</v>
      </c>
      <c r="C33" s="101"/>
      <c r="D33" s="5">
        <f>SUM(D29:D32)</f>
        <v>6042</v>
      </c>
      <c r="E33" s="5">
        <f>SUM(E29:E32)</f>
        <v>5432</v>
      </c>
      <c r="F33" s="5">
        <f>SUM(F29:F32)</f>
        <v>5432</v>
      </c>
      <c r="G33" s="5">
        <f>SUM(G29:G32)</f>
        <v>5243</v>
      </c>
      <c r="H33" s="117"/>
      <c r="I33" s="117"/>
      <c r="J33" s="117"/>
      <c r="K33" s="117"/>
      <c r="L33" s="117"/>
      <c r="M33" s="117"/>
      <c r="N33" s="117"/>
      <c r="O33" s="117"/>
      <c r="P33" s="131"/>
      <c r="Q33" s="131"/>
    </row>
    <row r="34" spans="1:17" s="3" customFormat="1" ht="31.5" hidden="1">
      <c r="A34" s="1"/>
      <c r="B34" s="7" t="s">
        <v>258</v>
      </c>
      <c r="C34" s="101"/>
      <c r="D34" s="5"/>
      <c r="E34" s="5"/>
      <c r="F34" s="5"/>
      <c r="G34" s="5"/>
      <c r="H34" s="117"/>
      <c r="I34" s="117"/>
      <c r="J34" s="117"/>
      <c r="K34" s="117"/>
      <c r="L34" s="117"/>
      <c r="M34" s="117"/>
      <c r="N34" s="117"/>
      <c r="O34" s="117"/>
      <c r="P34" s="131"/>
      <c r="Q34" s="131"/>
    </row>
    <row r="35" spans="1:17" s="3" customFormat="1" ht="15.75" hidden="1">
      <c r="A35" s="1"/>
      <c r="B35" s="124"/>
      <c r="C35" s="10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31"/>
      <c r="Q35" s="131"/>
    </row>
    <row r="36" spans="1:17" s="3" customFormat="1" ht="31.5" hidden="1">
      <c r="A36" s="1"/>
      <c r="B36" s="7" t="s">
        <v>259</v>
      </c>
      <c r="C36" s="101"/>
      <c r="D36" s="5">
        <f>SUM(D35:D35)</f>
        <v>0</v>
      </c>
      <c r="E36" s="5">
        <f>SUM(E35:E35)</f>
        <v>0</v>
      </c>
      <c r="F36" s="5">
        <f>SUM(F35:F35)</f>
        <v>0</v>
      </c>
      <c r="G36" s="5"/>
      <c r="H36" s="117"/>
      <c r="I36" s="117"/>
      <c r="J36" s="117"/>
      <c r="K36" s="117"/>
      <c r="L36" s="117"/>
      <c r="M36" s="117"/>
      <c r="N36" s="117"/>
      <c r="O36" s="117"/>
      <c r="P36" s="131"/>
      <c r="Q36" s="131"/>
    </row>
    <row r="37" spans="1:17" s="3" customFormat="1" ht="47.25">
      <c r="A37" s="1">
        <v>23</v>
      </c>
      <c r="B37" s="7" t="s">
        <v>260</v>
      </c>
      <c r="C37" s="101"/>
      <c r="D37" s="117"/>
      <c r="E37" s="117"/>
      <c r="F37" s="117"/>
      <c r="G37" s="117"/>
      <c r="H37" s="5">
        <f>SUM(H28:H36)</f>
        <v>1632</v>
      </c>
      <c r="I37" s="5">
        <f>SUM(I28:I36)</f>
        <v>1468</v>
      </c>
      <c r="J37" s="5">
        <f>SUM(J28:J36)</f>
        <v>1468</v>
      </c>
      <c r="K37" s="5">
        <f>SUM(K28:K36)</f>
        <v>1417</v>
      </c>
      <c r="L37" s="117"/>
      <c r="M37" s="117"/>
      <c r="N37" s="117"/>
      <c r="O37" s="117"/>
      <c r="P37" s="131"/>
      <c r="Q37" s="131"/>
    </row>
    <row r="38" spans="1:17" s="3" customFormat="1" ht="15.75">
      <c r="A38" s="1">
        <v>24</v>
      </c>
      <c r="B38" s="9" t="s">
        <v>56</v>
      </c>
      <c r="C38" s="101"/>
      <c r="D38" s="14">
        <f aca="true" t="shared" si="8" ref="D38:K38">SUM(D39:D41)</f>
        <v>6042</v>
      </c>
      <c r="E38" s="14">
        <f t="shared" si="8"/>
        <v>5432</v>
      </c>
      <c r="F38" s="14">
        <f t="shared" si="8"/>
        <v>5432</v>
      </c>
      <c r="G38" s="14">
        <f t="shared" si="8"/>
        <v>5243</v>
      </c>
      <c r="H38" s="14">
        <f t="shared" si="8"/>
        <v>1632</v>
      </c>
      <c r="I38" s="14">
        <f t="shared" si="8"/>
        <v>1468</v>
      </c>
      <c r="J38" s="14">
        <f t="shared" si="8"/>
        <v>1468</v>
      </c>
      <c r="K38" s="14">
        <f t="shared" si="8"/>
        <v>1417</v>
      </c>
      <c r="L38" s="14">
        <f aca="true" t="shared" si="9" ref="L38:O41">D38+H38</f>
        <v>7674</v>
      </c>
      <c r="M38" s="14">
        <f t="shared" si="9"/>
        <v>6900</v>
      </c>
      <c r="N38" s="14">
        <f t="shared" si="9"/>
        <v>6900</v>
      </c>
      <c r="O38" s="14">
        <f t="shared" si="9"/>
        <v>6660</v>
      </c>
      <c r="P38" s="131"/>
      <c r="Q38" s="131"/>
    </row>
    <row r="39" spans="1:17" s="3" customFormat="1" ht="31.5">
      <c r="A39" s="1">
        <v>25</v>
      </c>
      <c r="B39" s="89" t="s">
        <v>471</v>
      </c>
      <c r="C39" s="101">
        <v>1</v>
      </c>
      <c r="D39" s="5">
        <f aca="true" t="shared" si="10" ref="D39:K39">SUMIF($C$28:$C$38,"1",D$28:D$38)</f>
        <v>0</v>
      </c>
      <c r="E39" s="5">
        <f>SUMIF($C$28:$C$38,"1",E$28:E$38)</f>
        <v>0</v>
      </c>
      <c r="F39" s="5">
        <f>SUMIF($C$28:$C$38,"1",F$28:F$38)</f>
        <v>0</v>
      </c>
      <c r="G39" s="5">
        <f>SUMIF($C$28:$C$38,"1",G$28:G$38)</f>
        <v>0</v>
      </c>
      <c r="H39" s="5">
        <f t="shared" si="10"/>
        <v>0</v>
      </c>
      <c r="I39" s="5">
        <f t="shared" si="10"/>
        <v>0</v>
      </c>
      <c r="J39" s="5">
        <f t="shared" si="10"/>
        <v>0</v>
      </c>
      <c r="K39" s="5">
        <f t="shared" si="10"/>
        <v>0</v>
      </c>
      <c r="L39" s="5">
        <f t="shared" si="9"/>
        <v>0</v>
      </c>
      <c r="M39" s="5">
        <f t="shared" si="9"/>
        <v>0</v>
      </c>
      <c r="N39" s="5">
        <f t="shared" si="9"/>
        <v>0</v>
      </c>
      <c r="O39" s="5">
        <f t="shared" si="9"/>
        <v>0</v>
      </c>
      <c r="P39" s="131"/>
      <c r="Q39" s="131"/>
    </row>
    <row r="40" spans="1:17" s="3" customFormat="1" ht="15.75">
      <c r="A40" s="1">
        <v>26</v>
      </c>
      <c r="B40" s="89" t="s">
        <v>286</v>
      </c>
      <c r="C40" s="101">
        <v>2</v>
      </c>
      <c r="D40" s="5">
        <f aca="true" t="shared" si="11" ref="D40:K40">SUMIF($C$28:$C$38,"2",D$28:D$38)</f>
        <v>6042</v>
      </c>
      <c r="E40" s="5">
        <f t="shared" si="11"/>
        <v>5432</v>
      </c>
      <c r="F40" s="5">
        <f t="shared" si="11"/>
        <v>5432</v>
      </c>
      <c r="G40" s="5">
        <f t="shared" si="11"/>
        <v>5243</v>
      </c>
      <c r="H40" s="5">
        <f t="shared" si="11"/>
        <v>1632</v>
      </c>
      <c r="I40" s="5">
        <f t="shared" si="11"/>
        <v>1468</v>
      </c>
      <c r="J40" s="5">
        <f t="shared" si="11"/>
        <v>1468</v>
      </c>
      <c r="K40" s="5">
        <f t="shared" si="11"/>
        <v>1417</v>
      </c>
      <c r="L40" s="5">
        <f t="shared" si="9"/>
        <v>7674</v>
      </c>
      <c r="M40" s="5">
        <f t="shared" si="9"/>
        <v>6900</v>
      </c>
      <c r="N40" s="5">
        <f t="shared" si="9"/>
        <v>6900</v>
      </c>
      <c r="O40" s="5">
        <f t="shared" si="9"/>
        <v>6660</v>
      </c>
      <c r="P40" s="131"/>
      <c r="Q40" s="131"/>
    </row>
    <row r="41" spans="1:17" s="3" customFormat="1" ht="15.75">
      <c r="A41" s="1">
        <v>27</v>
      </c>
      <c r="B41" s="89" t="s">
        <v>142</v>
      </c>
      <c r="C41" s="101">
        <v>3</v>
      </c>
      <c r="D41" s="5">
        <f aca="true" t="shared" si="12" ref="D41:K41">SUMIF($C$28:$C$38,"3",D$28:D$38)</f>
        <v>0</v>
      </c>
      <c r="E41" s="5">
        <f t="shared" si="12"/>
        <v>0</v>
      </c>
      <c r="F41" s="5">
        <f t="shared" si="12"/>
        <v>0</v>
      </c>
      <c r="G41" s="5">
        <f t="shared" si="12"/>
        <v>0</v>
      </c>
      <c r="H41" s="5">
        <f t="shared" si="12"/>
        <v>0</v>
      </c>
      <c r="I41" s="5">
        <f t="shared" si="12"/>
        <v>0</v>
      </c>
      <c r="J41" s="5">
        <f t="shared" si="12"/>
        <v>0</v>
      </c>
      <c r="K41" s="5">
        <f t="shared" si="12"/>
        <v>0</v>
      </c>
      <c r="L41" s="5">
        <f t="shared" si="9"/>
        <v>0</v>
      </c>
      <c r="M41" s="5">
        <f t="shared" si="9"/>
        <v>0</v>
      </c>
      <c r="N41" s="5">
        <f t="shared" si="9"/>
        <v>0</v>
      </c>
      <c r="O41" s="5">
        <f t="shared" si="9"/>
        <v>0</v>
      </c>
      <c r="P41" s="131"/>
      <c r="Q41" s="131"/>
    </row>
    <row r="42" spans="1:17" s="3" customFormat="1" ht="31.5">
      <c r="A42" s="1">
        <v>28</v>
      </c>
      <c r="B42" s="106" t="s">
        <v>261</v>
      </c>
      <c r="C42" s="101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31"/>
      <c r="Q42" s="131"/>
    </row>
    <row r="43" spans="1:17" s="3" customFormat="1" ht="47.25" hidden="1">
      <c r="A43" s="1"/>
      <c r="B43" s="64" t="s">
        <v>264</v>
      </c>
      <c r="C43" s="101"/>
      <c r="D43" s="5"/>
      <c r="E43" s="5"/>
      <c r="F43" s="5"/>
      <c r="G43" s="5"/>
      <c r="H43" s="117"/>
      <c r="I43" s="117"/>
      <c r="J43" s="117"/>
      <c r="K43" s="5"/>
      <c r="L43" s="5">
        <f aca="true" t="shared" si="13" ref="L43:L62">D43+H43</f>
        <v>0</v>
      </c>
      <c r="M43" s="5">
        <f aca="true" t="shared" si="14" ref="M43:M62">E43+I43</f>
        <v>0</v>
      </c>
      <c r="N43" s="5">
        <f aca="true" t="shared" si="15" ref="N43:N62">F43+J43</f>
        <v>0</v>
      </c>
      <c r="O43" s="5">
        <f aca="true" t="shared" si="16" ref="O43:O62">G43+K43</f>
        <v>0</v>
      </c>
      <c r="P43" s="131"/>
      <c r="Q43" s="131"/>
    </row>
    <row r="44" spans="1:17" s="3" customFormat="1" ht="15.75" hidden="1">
      <c r="A44" s="1"/>
      <c r="B44" s="64"/>
      <c r="C44" s="101"/>
      <c r="D44" s="5"/>
      <c r="E44" s="5"/>
      <c r="F44" s="5"/>
      <c r="G44" s="5"/>
      <c r="H44" s="117"/>
      <c r="I44" s="117"/>
      <c r="J44" s="117"/>
      <c r="K44" s="5"/>
      <c r="L44" s="5">
        <f t="shared" si="13"/>
        <v>0</v>
      </c>
      <c r="M44" s="5">
        <f t="shared" si="14"/>
        <v>0</v>
      </c>
      <c r="N44" s="5">
        <f t="shared" si="15"/>
        <v>0</v>
      </c>
      <c r="O44" s="5">
        <f t="shared" si="16"/>
        <v>0</v>
      </c>
      <c r="P44" s="131"/>
      <c r="Q44" s="131"/>
    </row>
    <row r="45" spans="1:17" s="3" customFormat="1" ht="47.25" hidden="1">
      <c r="A45" s="1"/>
      <c r="B45" s="64" t="s">
        <v>263</v>
      </c>
      <c r="C45" s="101"/>
      <c r="D45" s="5"/>
      <c r="E45" s="5"/>
      <c r="F45" s="5"/>
      <c r="G45" s="5"/>
      <c r="H45" s="117"/>
      <c r="I45" s="117"/>
      <c r="J45" s="117"/>
      <c r="K45" s="5"/>
      <c r="L45" s="5">
        <f t="shared" si="13"/>
        <v>0</v>
      </c>
      <c r="M45" s="5">
        <f t="shared" si="14"/>
        <v>0</v>
      </c>
      <c r="N45" s="5">
        <f t="shared" si="15"/>
        <v>0</v>
      </c>
      <c r="O45" s="5">
        <f t="shared" si="16"/>
        <v>0</v>
      </c>
      <c r="P45" s="131"/>
      <c r="Q45" s="131"/>
    </row>
    <row r="46" spans="1:17" s="3" customFormat="1" ht="15.75" hidden="1">
      <c r="A46" s="1"/>
      <c r="B46" s="64"/>
      <c r="C46" s="101"/>
      <c r="D46" s="5"/>
      <c r="E46" s="5"/>
      <c r="F46" s="5"/>
      <c r="G46" s="5"/>
      <c r="H46" s="117"/>
      <c r="I46" s="117"/>
      <c r="J46" s="117"/>
      <c r="K46" s="5"/>
      <c r="L46" s="5">
        <f t="shared" si="13"/>
        <v>0</v>
      </c>
      <c r="M46" s="5">
        <f t="shared" si="14"/>
        <v>0</v>
      </c>
      <c r="N46" s="5">
        <f t="shared" si="15"/>
        <v>0</v>
      </c>
      <c r="O46" s="5">
        <f t="shared" si="16"/>
        <v>0</v>
      </c>
      <c r="P46" s="131"/>
      <c r="Q46" s="131"/>
    </row>
    <row r="47" spans="1:17" s="3" customFormat="1" ht="47.25" hidden="1">
      <c r="A47" s="1"/>
      <c r="B47" s="64" t="s">
        <v>262</v>
      </c>
      <c r="C47" s="101"/>
      <c r="D47" s="5"/>
      <c r="E47" s="5"/>
      <c r="F47" s="5"/>
      <c r="G47" s="5"/>
      <c r="H47" s="117"/>
      <c r="I47" s="117"/>
      <c r="J47" s="117"/>
      <c r="K47" s="5"/>
      <c r="L47" s="5">
        <f t="shared" si="13"/>
        <v>0</v>
      </c>
      <c r="M47" s="5">
        <f t="shared" si="14"/>
        <v>0</v>
      </c>
      <c r="N47" s="5">
        <f t="shared" si="15"/>
        <v>0</v>
      </c>
      <c r="O47" s="5">
        <f t="shared" si="16"/>
        <v>0</v>
      </c>
      <c r="P47" s="131"/>
      <c r="Q47" s="131"/>
    </row>
    <row r="48" spans="1:17" s="3" customFormat="1" ht="31.5">
      <c r="A48" s="1">
        <v>29</v>
      </c>
      <c r="B48" s="89" t="s">
        <v>570</v>
      </c>
      <c r="C48" s="101">
        <v>2</v>
      </c>
      <c r="D48" s="5">
        <v>80</v>
      </c>
      <c r="E48" s="5">
        <v>80</v>
      </c>
      <c r="F48" s="5">
        <v>80</v>
      </c>
      <c r="G48" s="5">
        <v>80</v>
      </c>
      <c r="H48" s="117"/>
      <c r="I48" s="117"/>
      <c r="J48" s="117"/>
      <c r="K48" s="117"/>
      <c r="L48" s="5">
        <f t="shared" si="13"/>
        <v>80</v>
      </c>
      <c r="M48" s="5">
        <f t="shared" si="14"/>
        <v>80</v>
      </c>
      <c r="N48" s="5">
        <f t="shared" si="15"/>
        <v>80</v>
      </c>
      <c r="O48" s="5">
        <f t="shared" si="16"/>
        <v>80</v>
      </c>
      <c r="P48" s="131"/>
      <c r="Q48" s="131"/>
    </row>
    <row r="49" spans="1:17" s="3" customFormat="1" ht="63">
      <c r="A49" s="1">
        <v>30</v>
      </c>
      <c r="B49" s="64" t="s">
        <v>451</v>
      </c>
      <c r="C49" s="101"/>
      <c r="D49" s="5">
        <f>SUM(D48)</f>
        <v>80</v>
      </c>
      <c r="E49" s="5">
        <f>SUM(E48)</f>
        <v>80</v>
      </c>
      <c r="F49" s="5">
        <f>SUM(F48)</f>
        <v>80</v>
      </c>
      <c r="G49" s="5">
        <f>SUM(G48)</f>
        <v>80</v>
      </c>
      <c r="H49" s="117"/>
      <c r="I49" s="117"/>
      <c r="J49" s="117"/>
      <c r="K49" s="117"/>
      <c r="L49" s="5">
        <f t="shared" si="13"/>
        <v>80</v>
      </c>
      <c r="M49" s="5">
        <f t="shared" si="14"/>
        <v>80</v>
      </c>
      <c r="N49" s="5">
        <f t="shared" si="15"/>
        <v>80</v>
      </c>
      <c r="O49" s="5">
        <f t="shared" si="16"/>
        <v>80</v>
      </c>
      <c r="P49" s="131"/>
      <c r="Q49" s="131"/>
    </row>
    <row r="50" spans="1:17" s="3" customFormat="1" ht="47.25" hidden="1">
      <c r="A50" s="1"/>
      <c r="B50" s="64" t="s">
        <v>265</v>
      </c>
      <c r="C50" s="101"/>
      <c r="D50" s="5"/>
      <c r="E50" s="5"/>
      <c r="F50" s="5"/>
      <c r="G50" s="5"/>
      <c r="H50" s="117"/>
      <c r="I50" s="117"/>
      <c r="J50" s="117"/>
      <c r="K50" s="5"/>
      <c r="L50" s="5">
        <f t="shared" si="13"/>
        <v>0</v>
      </c>
      <c r="M50" s="5">
        <f t="shared" si="14"/>
        <v>0</v>
      </c>
      <c r="N50" s="5">
        <f t="shared" si="15"/>
        <v>0</v>
      </c>
      <c r="O50" s="5">
        <f t="shared" si="16"/>
        <v>0</v>
      </c>
      <c r="P50" s="131"/>
      <c r="Q50" s="131"/>
    </row>
    <row r="51" spans="1:17" s="3" customFormat="1" ht="15.75" hidden="1">
      <c r="A51" s="1"/>
      <c r="B51" s="64"/>
      <c r="C51" s="101"/>
      <c r="D51" s="5"/>
      <c r="E51" s="5"/>
      <c r="F51" s="5"/>
      <c r="G51" s="5"/>
      <c r="H51" s="117"/>
      <c r="I51" s="117"/>
      <c r="J51" s="117"/>
      <c r="K51" s="5"/>
      <c r="L51" s="5">
        <f t="shared" si="13"/>
        <v>0</v>
      </c>
      <c r="M51" s="5">
        <f t="shared" si="14"/>
        <v>0</v>
      </c>
      <c r="N51" s="5">
        <f t="shared" si="15"/>
        <v>0</v>
      </c>
      <c r="O51" s="5">
        <f t="shared" si="16"/>
        <v>0</v>
      </c>
      <c r="P51" s="131"/>
      <c r="Q51" s="131"/>
    </row>
    <row r="52" spans="1:17" s="3" customFormat="1" ht="47.25" hidden="1">
      <c r="A52" s="1"/>
      <c r="B52" s="64" t="s">
        <v>266</v>
      </c>
      <c r="C52" s="101"/>
      <c r="D52" s="5"/>
      <c r="E52" s="5"/>
      <c r="F52" s="5"/>
      <c r="G52" s="5"/>
      <c r="H52" s="117"/>
      <c r="I52" s="117"/>
      <c r="J52" s="117"/>
      <c r="K52" s="5"/>
      <c r="L52" s="5">
        <f t="shared" si="13"/>
        <v>0</v>
      </c>
      <c r="M52" s="5">
        <f t="shared" si="14"/>
        <v>0</v>
      </c>
      <c r="N52" s="5">
        <f t="shared" si="15"/>
        <v>0</v>
      </c>
      <c r="O52" s="5">
        <f t="shared" si="16"/>
        <v>0</v>
      </c>
      <c r="P52" s="131"/>
      <c r="Q52" s="131"/>
    </row>
    <row r="53" spans="1:17" s="3" customFormat="1" ht="15.75" hidden="1">
      <c r="A53" s="1"/>
      <c r="B53" s="64"/>
      <c r="C53" s="101"/>
      <c r="D53" s="5"/>
      <c r="E53" s="5"/>
      <c r="F53" s="5"/>
      <c r="G53" s="5"/>
      <c r="H53" s="117"/>
      <c r="I53" s="117"/>
      <c r="J53" s="117"/>
      <c r="K53" s="5"/>
      <c r="L53" s="5">
        <f t="shared" si="13"/>
        <v>0</v>
      </c>
      <c r="M53" s="5">
        <f t="shared" si="14"/>
        <v>0</v>
      </c>
      <c r="N53" s="5">
        <f t="shared" si="15"/>
        <v>0</v>
      </c>
      <c r="O53" s="5">
        <f t="shared" si="16"/>
        <v>0</v>
      </c>
      <c r="P53" s="131"/>
      <c r="Q53" s="131"/>
    </row>
    <row r="54" spans="1:17" s="3" customFormat="1" ht="15.75" hidden="1">
      <c r="A54" s="1"/>
      <c r="B54" s="64" t="s">
        <v>267</v>
      </c>
      <c r="C54" s="101"/>
      <c r="D54" s="5"/>
      <c r="E54" s="5"/>
      <c r="F54" s="5"/>
      <c r="G54" s="5"/>
      <c r="H54" s="117"/>
      <c r="I54" s="117"/>
      <c r="J54" s="117"/>
      <c r="K54" s="5"/>
      <c r="L54" s="5">
        <f t="shared" si="13"/>
        <v>0</v>
      </c>
      <c r="M54" s="5">
        <f t="shared" si="14"/>
        <v>0</v>
      </c>
      <c r="N54" s="5">
        <f t="shared" si="15"/>
        <v>0</v>
      </c>
      <c r="O54" s="5">
        <f t="shared" si="16"/>
        <v>0</v>
      </c>
      <c r="P54" s="131"/>
      <c r="Q54" s="131"/>
    </row>
    <row r="55" spans="1:17" s="3" customFormat="1" ht="15.75" hidden="1">
      <c r="A55" s="1"/>
      <c r="B55" s="64"/>
      <c r="C55" s="101"/>
      <c r="D55" s="5"/>
      <c r="E55" s="5"/>
      <c r="F55" s="5"/>
      <c r="G55" s="5"/>
      <c r="H55" s="117"/>
      <c r="I55" s="117"/>
      <c r="J55" s="117"/>
      <c r="K55" s="5"/>
      <c r="L55" s="5">
        <f t="shared" si="13"/>
        <v>0</v>
      </c>
      <c r="M55" s="5">
        <f t="shared" si="14"/>
        <v>0</v>
      </c>
      <c r="N55" s="5">
        <f t="shared" si="15"/>
        <v>0</v>
      </c>
      <c r="O55" s="5">
        <f t="shared" si="16"/>
        <v>0</v>
      </c>
      <c r="P55" s="131"/>
      <c r="Q55" s="131"/>
    </row>
    <row r="56" spans="1:17" s="3" customFormat="1" ht="15.75" hidden="1">
      <c r="A56" s="1"/>
      <c r="B56" s="89"/>
      <c r="C56" s="101"/>
      <c r="D56" s="5"/>
      <c r="E56" s="5"/>
      <c r="F56" s="5"/>
      <c r="G56" s="5"/>
      <c r="H56" s="117"/>
      <c r="I56" s="117"/>
      <c r="J56" s="117"/>
      <c r="K56" s="5"/>
      <c r="L56" s="5">
        <f t="shared" si="13"/>
        <v>0</v>
      </c>
      <c r="M56" s="5">
        <f t="shared" si="14"/>
        <v>0</v>
      </c>
      <c r="N56" s="5">
        <f t="shared" si="15"/>
        <v>0</v>
      </c>
      <c r="O56" s="5">
        <f t="shared" si="16"/>
        <v>0</v>
      </c>
      <c r="P56" s="131"/>
      <c r="Q56" s="131"/>
    </row>
    <row r="57" spans="1:17" s="3" customFormat="1" ht="31.5" hidden="1">
      <c r="A57" s="1"/>
      <c r="B57" s="64" t="s">
        <v>268</v>
      </c>
      <c r="C57" s="101"/>
      <c r="D57" s="5"/>
      <c r="E57" s="5"/>
      <c r="F57" s="5"/>
      <c r="G57" s="5"/>
      <c r="H57" s="117"/>
      <c r="I57" s="117"/>
      <c r="J57" s="117"/>
      <c r="K57" s="5"/>
      <c r="L57" s="5">
        <f t="shared" si="13"/>
        <v>0</v>
      </c>
      <c r="M57" s="5">
        <f t="shared" si="14"/>
        <v>0</v>
      </c>
      <c r="N57" s="5">
        <f t="shared" si="15"/>
        <v>0</v>
      </c>
      <c r="O57" s="5">
        <f t="shared" si="16"/>
        <v>0</v>
      </c>
      <c r="P57" s="131"/>
      <c r="Q57" s="131"/>
    </row>
    <row r="58" spans="1:17" s="3" customFormat="1" ht="31.5">
      <c r="A58" s="1">
        <v>31</v>
      </c>
      <c r="B58" s="9" t="s">
        <v>57</v>
      </c>
      <c r="C58" s="101"/>
      <c r="D58" s="14">
        <f aca="true" t="shared" si="17" ref="D58:K58">SUM(D59:D61)</f>
        <v>80</v>
      </c>
      <c r="E58" s="14">
        <f t="shared" si="17"/>
        <v>80</v>
      </c>
      <c r="F58" s="14">
        <f t="shared" si="17"/>
        <v>80</v>
      </c>
      <c r="G58" s="14">
        <f t="shared" si="17"/>
        <v>80</v>
      </c>
      <c r="H58" s="14">
        <f t="shared" si="17"/>
        <v>0</v>
      </c>
      <c r="I58" s="14">
        <f t="shared" si="17"/>
        <v>0</v>
      </c>
      <c r="J58" s="14">
        <f t="shared" si="17"/>
        <v>0</v>
      </c>
      <c r="K58" s="14">
        <f t="shared" si="17"/>
        <v>0</v>
      </c>
      <c r="L58" s="14">
        <f t="shared" si="13"/>
        <v>80</v>
      </c>
      <c r="M58" s="14">
        <f t="shared" si="14"/>
        <v>80</v>
      </c>
      <c r="N58" s="14">
        <f t="shared" si="15"/>
        <v>80</v>
      </c>
      <c r="O58" s="14">
        <f t="shared" si="16"/>
        <v>80</v>
      </c>
      <c r="P58" s="131"/>
      <c r="Q58" s="131"/>
    </row>
    <row r="59" spans="1:17" s="3" customFormat="1" ht="31.5">
      <c r="A59" s="1">
        <v>32</v>
      </c>
      <c r="B59" s="89" t="s">
        <v>471</v>
      </c>
      <c r="C59" s="101">
        <v>1</v>
      </c>
      <c r="D59" s="5">
        <f aca="true" t="shared" si="18" ref="D59:K59">SUMIF($C$42:$C$58,"1",D$42:D$58)</f>
        <v>0</v>
      </c>
      <c r="E59" s="5">
        <f t="shared" si="18"/>
        <v>0</v>
      </c>
      <c r="F59" s="5">
        <f t="shared" si="18"/>
        <v>0</v>
      </c>
      <c r="G59" s="5">
        <f t="shared" si="18"/>
        <v>0</v>
      </c>
      <c r="H59" s="5">
        <f t="shared" si="18"/>
        <v>0</v>
      </c>
      <c r="I59" s="5">
        <f t="shared" si="18"/>
        <v>0</v>
      </c>
      <c r="J59" s="5">
        <f t="shared" si="18"/>
        <v>0</v>
      </c>
      <c r="K59" s="5">
        <f t="shared" si="18"/>
        <v>0</v>
      </c>
      <c r="L59" s="5">
        <f t="shared" si="13"/>
        <v>0</v>
      </c>
      <c r="M59" s="5">
        <f t="shared" si="14"/>
        <v>0</v>
      </c>
      <c r="N59" s="5">
        <f t="shared" si="15"/>
        <v>0</v>
      </c>
      <c r="O59" s="5">
        <f t="shared" si="16"/>
        <v>0</v>
      </c>
      <c r="P59" s="131"/>
      <c r="Q59" s="131"/>
    </row>
    <row r="60" spans="1:17" s="3" customFormat="1" ht="15.75">
      <c r="A60" s="1">
        <v>33</v>
      </c>
      <c r="B60" s="89" t="s">
        <v>286</v>
      </c>
      <c r="C60" s="101">
        <v>2</v>
      </c>
      <c r="D60" s="5">
        <f aca="true" t="shared" si="19" ref="D60:K60">SUMIF($C$42:$C$58,"2",D$42:D$58)</f>
        <v>80</v>
      </c>
      <c r="E60" s="5">
        <f t="shared" si="19"/>
        <v>80</v>
      </c>
      <c r="F60" s="5">
        <f t="shared" si="19"/>
        <v>80</v>
      </c>
      <c r="G60" s="5">
        <f t="shared" si="19"/>
        <v>80</v>
      </c>
      <c r="H60" s="5">
        <f t="shared" si="19"/>
        <v>0</v>
      </c>
      <c r="I60" s="5">
        <f t="shared" si="19"/>
        <v>0</v>
      </c>
      <c r="J60" s="5">
        <f t="shared" si="19"/>
        <v>0</v>
      </c>
      <c r="K60" s="5">
        <f t="shared" si="19"/>
        <v>0</v>
      </c>
      <c r="L60" s="5">
        <f t="shared" si="13"/>
        <v>80</v>
      </c>
      <c r="M60" s="5">
        <f t="shared" si="14"/>
        <v>80</v>
      </c>
      <c r="N60" s="5">
        <f t="shared" si="15"/>
        <v>80</v>
      </c>
      <c r="O60" s="5">
        <f t="shared" si="16"/>
        <v>80</v>
      </c>
      <c r="P60" s="131"/>
      <c r="Q60" s="131"/>
    </row>
    <row r="61" spans="1:17" s="3" customFormat="1" ht="15.75">
      <c r="A61" s="1">
        <v>34</v>
      </c>
      <c r="B61" s="89" t="s">
        <v>142</v>
      </c>
      <c r="C61" s="101">
        <v>3</v>
      </c>
      <c r="D61" s="5">
        <f aca="true" t="shared" si="20" ref="D61:K61">SUMIF($C$42:$C$58,"3",D$42:D$58)</f>
        <v>0</v>
      </c>
      <c r="E61" s="5">
        <f t="shared" si="20"/>
        <v>0</v>
      </c>
      <c r="F61" s="5">
        <f t="shared" si="20"/>
        <v>0</v>
      </c>
      <c r="G61" s="5">
        <f t="shared" si="20"/>
        <v>0</v>
      </c>
      <c r="H61" s="5">
        <f t="shared" si="20"/>
        <v>0</v>
      </c>
      <c r="I61" s="5">
        <f t="shared" si="20"/>
        <v>0</v>
      </c>
      <c r="J61" s="5">
        <f t="shared" si="20"/>
        <v>0</v>
      </c>
      <c r="K61" s="5">
        <f t="shared" si="20"/>
        <v>0</v>
      </c>
      <c r="L61" s="5">
        <f t="shared" si="13"/>
        <v>0</v>
      </c>
      <c r="M61" s="5">
        <f t="shared" si="14"/>
        <v>0</v>
      </c>
      <c r="N61" s="5">
        <f t="shared" si="15"/>
        <v>0</v>
      </c>
      <c r="O61" s="5">
        <f t="shared" si="16"/>
        <v>0</v>
      </c>
      <c r="P61" s="131"/>
      <c r="Q61" s="131"/>
    </row>
    <row r="62" spans="1:17" s="3" customFormat="1" ht="31.5">
      <c r="A62" s="1">
        <v>35</v>
      </c>
      <c r="B62" s="9" t="s">
        <v>195</v>
      </c>
      <c r="C62" s="101"/>
      <c r="D62" s="14">
        <f aca="true" t="shared" si="21" ref="D62:K62">D24+D38+D58</f>
        <v>9154</v>
      </c>
      <c r="E62" s="14">
        <f t="shared" si="21"/>
        <v>5766</v>
      </c>
      <c r="F62" s="14">
        <f t="shared" si="21"/>
        <v>5766</v>
      </c>
      <c r="G62" s="14">
        <f t="shared" si="21"/>
        <v>5577</v>
      </c>
      <c r="H62" s="14">
        <f t="shared" si="21"/>
        <v>2435</v>
      </c>
      <c r="I62" s="14">
        <f t="shared" si="21"/>
        <v>1506</v>
      </c>
      <c r="J62" s="14">
        <f t="shared" si="21"/>
        <v>1506</v>
      </c>
      <c r="K62" s="14">
        <f t="shared" si="21"/>
        <v>1455</v>
      </c>
      <c r="L62" s="14">
        <f t="shared" si="13"/>
        <v>11589</v>
      </c>
      <c r="M62" s="14">
        <f t="shared" si="14"/>
        <v>7272</v>
      </c>
      <c r="N62" s="14">
        <f t="shared" si="15"/>
        <v>7272</v>
      </c>
      <c r="O62" s="14">
        <f t="shared" si="16"/>
        <v>7032</v>
      </c>
      <c r="P62" s="131"/>
      <c r="Q62" s="131"/>
    </row>
    <row r="63" spans="13:15" ht="15.75">
      <c r="M63" s="134"/>
      <c r="N63" s="134"/>
      <c r="O63" s="134"/>
    </row>
    <row r="73" ht="15.75"/>
    <row r="74" ht="15.75"/>
    <row r="75" ht="15.75"/>
    <row r="76" ht="15.75"/>
    <row r="77" ht="15.75"/>
    <row r="78" ht="15.75"/>
    <row r="79" ht="15.75"/>
    <row r="80" ht="15.75"/>
    <row r="82" ht="15.75"/>
    <row r="83" ht="15.75"/>
    <row r="85" ht="15.75"/>
    <row r="86" ht="15.75"/>
    <row r="87" ht="15.75"/>
    <row r="88" ht="15.75"/>
    <row r="89" ht="15.75"/>
    <row r="90" ht="15.75"/>
    <row r="92" ht="15.75"/>
    <row r="93" ht="15.75"/>
    <row r="94" ht="15.75"/>
    <row r="95" ht="15.75"/>
    <row r="96" ht="15.75"/>
    <row r="97" ht="15.75"/>
    <row r="98" ht="15.75"/>
    <row r="99" ht="15.75"/>
    <row r="101" ht="15.75"/>
    <row r="102" ht="15.75"/>
    <row r="103" ht="15.75"/>
  </sheetData>
  <sheetProtection/>
  <mergeCells count="7">
    <mergeCell ref="B5:B6"/>
    <mergeCell ref="C5:C6"/>
    <mergeCell ref="A1:M1"/>
    <mergeCell ref="A2:M2"/>
    <mergeCell ref="D5:G5"/>
    <mergeCell ref="H5:K5"/>
    <mergeCell ref="L5:O5"/>
  </mergeCell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300" verticalDpi="300" orientation="portrait" paperSize="9" scale="78" r:id="rId3"/>
  <headerFooter>
    <oddHeader>&amp;R&amp;"Arial,Normál"&amp;10 2. melléklet az 5/2016.(V.6.)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3" width="9.140625" style="22" customWidth="1"/>
    <col min="14" max="16384" width="9.140625" style="22" customWidth="1"/>
  </cols>
  <sheetData>
    <row r="1" spans="1:13" s="16" customFormat="1" ht="15.75">
      <c r="A1" s="315" t="s">
        <v>557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s="16" customFormat="1" ht="15.75">
      <c r="A2" s="316" t="s">
        <v>457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s="16" customFormat="1" ht="15.75">
      <c r="A3" s="316" t="s">
        <v>456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5.75">
      <c r="A4" s="316" t="s">
        <v>458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58</v>
      </c>
      <c r="H6" s="1" t="s">
        <v>59</v>
      </c>
      <c r="I6" s="1" t="s">
        <v>60</v>
      </c>
      <c r="J6" s="1" t="s">
        <v>105</v>
      </c>
      <c r="K6" s="1" t="s">
        <v>106</v>
      </c>
      <c r="L6" s="1" t="s">
        <v>61</v>
      </c>
      <c r="M6" s="1" t="s">
        <v>107</v>
      </c>
    </row>
    <row r="7" spans="1:13" s="3" customFormat="1" ht="15.75">
      <c r="A7" s="1">
        <v>1</v>
      </c>
      <c r="B7" s="317" t="s">
        <v>9</v>
      </c>
      <c r="C7" s="319" t="s">
        <v>102</v>
      </c>
      <c r="D7" s="320"/>
      <c r="E7" s="320"/>
      <c r="F7" s="320"/>
      <c r="G7" s="321"/>
      <c r="H7" s="319" t="s">
        <v>445</v>
      </c>
      <c r="I7" s="320"/>
      <c r="J7" s="320"/>
      <c r="K7" s="321"/>
      <c r="L7" s="320" t="s">
        <v>477</v>
      </c>
      <c r="M7" s="321"/>
    </row>
    <row r="8" spans="1:13" s="3" customFormat="1" ht="31.5">
      <c r="A8" s="1"/>
      <c r="B8" s="351"/>
      <c r="C8" s="4" t="s">
        <v>459</v>
      </c>
      <c r="D8" s="4" t="s">
        <v>460</v>
      </c>
      <c r="E8" s="4" t="s">
        <v>509</v>
      </c>
      <c r="F8" s="4" t="s">
        <v>478</v>
      </c>
      <c r="G8" s="4" t="s">
        <v>479</v>
      </c>
      <c r="H8" s="4" t="s">
        <v>460</v>
      </c>
      <c r="I8" s="4" t="s">
        <v>509</v>
      </c>
      <c r="J8" s="4" t="s">
        <v>478</v>
      </c>
      <c r="K8" s="4" t="s">
        <v>479</v>
      </c>
      <c r="L8" s="4" t="s">
        <v>478</v>
      </c>
      <c r="M8" s="4" t="s">
        <v>479</v>
      </c>
    </row>
    <row r="9" spans="1:13" s="3" customFormat="1" ht="15.75">
      <c r="A9" s="1">
        <v>2</v>
      </c>
      <c r="B9" s="318"/>
      <c r="C9" s="6" t="s">
        <v>461</v>
      </c>
      <c r="D9" s="6" t="s">
        <v>461</v>
      </c>
      <c r="E9" s="6" t="s">
        <v>461</v>
      </c>
      <c r="F9" s="6" t="s">
        <v>4</v>
      </c>
      <c r="G9" s="6" t="s">
        <v>4</v>
      </c>
      <c r="H9" s="6" t="s">
        <v>461</v>
      </c>
      <c r="I9" s="6" t="s">
        <v>461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7" t="s">
        <v>472</v>
      </c>
      <c r="C10" s="15">
        <v>2885</v>
      </c>
      <c r="D10" s="15">
        <v>2555</v>
      </c>
      <c r="E10" s="15">
        <v>2555</v>
      </c>
      <c r="F10" s="15">
        <v>5500</v>
      </c>
      <c r="G10" s="15">
        <v>5500</v>
      </c>
      <c r="H10" s="15">
        <v>2555</v>
      </c>
      <c r="I10" s="15">
        <v>2555</v>
      </c>
      <c r="J10" s="15">
        <v>5100</v>
      </c>
      <c r="K10" s="15">
        <v>5100</v>
      </c>
      <c r="L10" s="15">
        <v>4950</v>
      </c>
      <c r="M10" s="15">
        <v>4950</v>
      </c>
    </row>
    <row r="11" spans="1:13" ht="30">
      <c r="A11" s="1">
        <v>4</v>
      </c>
      <c r="B11" s="47" t="s">
        <v>473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7" t="s">
        <v>33</v>
      </c>
      <c r="C12" s="15">
        <v>35</v>
      </c>
      <c r="D12" s="15">
        <v>42</v>
      </c>
      <c r="E12" s="15">
        <v>42</v>
      </c>
      <c r="F12" s="15">
        <v>10</v>
      </c>
      <c r="G12" s="15">
        <v>10</v>
      </c>
      <c r="H12" s="15">
        <v>42</v>
      </c>
      <c r="I12" s="15">
        <v>42</v>
      </c>
      <c r="J12" s="15">
        <v>6</v>
      </c>
      <c r="K12" s="15">
        <v>6</v>
      </c>
      <c r="L12" s="15">
        <v>2</v>
      </c>
      <c r="M12" s="15">
        <v>2</v>
      </c>
    </row>
    <row r="13" spans="1:13" ht="45">
      <c r="A13" s="1">
        <v>6</v>
      </c>
      <c r="B13" s="47" t="s">
        <v>34</v>
      </c>
      <c r="C13" s="15">
        <v>25</v>
      </c>
      <c r="D13" s="15">
        <v>45</v>
      </c>
      <c r="E13" s="15">
        <v>45</v>
      </c>
      <c r="F13" s="15">
        <v>65</v>
      </c>
      <c r="G13" s="15">
        <v>65</v>
      </c>
      <c r="H13" s="15">
        <v>45</v>
      </c>
      <c r="I13" s="15">
        <v>45</v>
      </c>
      <c r="J13" s="15">
        <v>60</v>
      </c>
      <c r="K13" s="15">
        <v>60</v>
      </c>
      <c r="L13" s="15">
        <v>57</v>
      </c>
      <c r="M13" s="15">
        <v>57</v>
      </c>
    </row>
    <row r="14" spans="1:13" ht="15.75">
      <c r="A14" s="1">
        <v>7</v>
      </c>
      <c r="B14" s="47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7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7" t="s">
        <v>474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4" customFormat="1" ht="15.75">
      <c r="A17" s="1">
        <v>10</v>
      </c>
      <c r="B17" s="49" t="s">
        <v>62</v>
      </c>
      <c r="C17" s="18">
        <f>SUM(C10:C16)</f>
        <v>2945</v>
      </c>
      <c r="D17" s="18">
        <f>SUM(D10:D16)</f>
        <v>2642</v>
      </c>
      <c r="E17" s="18">
        <f>SUM(E10:E16)</f>
        <v>2642</v>
      </c>
      <c r="F17" s="18">
        <f aca="true" t="shared" si="0" ref="F17:M17">SUM(F10:F16)</f>
        <v>5575</v>
      </c>
      <c r="G17" s="18">
        <f t="shared" si="0"/>
        <v>5575</v>
      </c>
      <c r="H17" s="18">
        <f t="shared" si="0"/>
        <v>2642</v>
      </c>
      <c r="I17" s="18">
        <f>SUM(I10:I16)</f>
        <v>2642</v>
      </c>
      <c r="J17" s="18">
        <f t="shared" si="0"/>
        <v>5166</v>
      </c>
      <c r="K17" s="18">
        <f t="shared" si="0"/>
        <v>5166</v>
      </c>
      <c r="L17" s="18">
        <f t="shared" si="0"/>
        <v>5009</v>
      </c>
      <c r="M17" s="18">
        <f t="shared" si="0"/>
        <v>5009</v>
      </c>
    </row>
    <row r="18" spans="1:13" ht="15.75">
      <c r="A18" s="1">
        <v>11</v>
      </c>
      <c r="B18" s="49" t="s">
        <v>63</v>
      </c>
      <c r="C18" s="18">
        <f>ROUNDDOWN(C17*0.5,0)</f>
        <v>1472</v>
      </c>
      <c r="D18" s="18">
        <f>ROUNDDOWN(D17*0.5,0)</f>
        <v>1321</v>
      </c>
      <c r="E18" s="18">
        <f>ROUNDDOWN(E17*0.5,0)</f>
        <v>1321</v>
      </c>
      <c r="F18" s="18">
        <f aca="true" t="shared" si="1" ref="F18:M18">ROUNDDOWN(F17*0.5,0)</f>
        <v>2787</v>
      </c>
      <c r="G18" s="18">
        <f t="shared" si="1"/>
        <v>2787</v>
      </c>
      <c r="H18" s="18">
        <f t="shared" si="1"/>
        <v>1321</v>
      </c>
      <c r="I18" s="18">
        <f>ROUNDDOWN(I17*0.5,0)</f>
        <v>1321</v>
      </c>
      <c r="J18" s="18">
        <f t="shared" si="1"/>
        <v>2583</v>
      </c>
      <c r="K18" s="18">
        <f t="shared" si="1"/>
        <v>2583</v>
      </c>
      <c r="L18" s="18">
        <f t="shared" si="1"/>
        <v>2504</v>
      </c>
      <c r="M18" s="18">
        <f t="shared" si="1"/>
        <v>2504</v>
      </c>
    </row>
    <row r="19" spans="1:13" ht="30">
      <c r="A19" s="1">
        <v>12</v>
      </c>
      <c r="B19" s="47" t="s">
        <v>38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30">
      <c r="A20" s="1">
        <v>13</v>
      </c>
      <c r="B20" s="47" t="s">
        <v>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7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7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7" t="s">
        <v>42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7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7" t="s">
        <v>101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4" customFormat="1" ht="15.75">
      <c r="A26" s="1">
        <v>19</v>
      </c>
      <c r="B26" s="49" t="s">
        <v>64</v>
      </c>
      <c r="C26" s="18">
        <f>SUM(C19:C25)</f>
        <v>0</v>
      </c>
      <c r="D26" s="18">
        <f aca="true" t="shared" si="2" ref="D26:M26">SUM(D19:D25)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s="24" customFormat="1" ht="29.25">
      <c r="A27" s="1">
        <v>20</v>
      </c>
      <c r="B27" s="49" t="s">
        <v>65</v>
      </c>
      <c r="C27" s="18">
        <f aca="true" t="shared" si="3" ref="C27:M27">C18-C26</f>
        <v>1472</v>
      </c>
      <c r="D27" s="18">
        <f t="shared" si="3"/>
        <v>1321</v>
      </c>
      <c r="E27" s="18">
        <f t="shared" si="3"/>
        <v>1321</v>
      </c>
      <c r="F27" s="18">
        <f t="shared" si="3"/>
        <v>2787</v>
      </c>
      <c r="G27" s="18">
        <f t="shared" si="3"/>
        <v>2787</v>
      </c>
      <c r="H27" s="18">
        <f t="shared" si="3"/>
        <v>1321</v>
      </c>
      <c r="I27" s="18">
        <f t="shared" si="3"/>
        <v>1321</v>
      </c>
      <c r="J27" s="18">
        <f t="shared" si="3"/>
        <v>2583</v>
      </c>
      <c r="K27" s="18">
        <f t="shared" si="3"/>
        <v>2583</v>
      </c>
      <c r="L27" s="18">
        <f t="shared" si="3"/>
        <v>2504</v>
      </c>
      <c r="M27" s="18">
        <f t="shared" si="3"/>
        <v>2504</v>
      </c>
    </row>
  </sheetData>
  <sheetProtection/>
  <mergeCells count="8">
    <mergeCell ref="A1:M1"/>
    <mergeCell ref="A2:M2"/>
    <mergeCell ref="A3:M3"/>
    <mergeCell ref="A4:M4"/>
    <mergeCell ref="B7:B9"/>
    <mergeCell ref="C7:G7"/>
    <mergeCell ref="H7:K7"/>
    <mergeCell ref="L7:M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8"/>
  <sheetViews>
    <sheetView zoomScalePageLayoutView="0" workbookViewId="0" topLeftCell="A238">
      <selection activeCell="A165" sqref="A165:IV165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9.57421875" style="41" customWidth="1"/>
    <col min="4" max="6" width="8.5742187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33" customHeight="1">
      <c r="A1" s="352" t="s">
        <v>556</v>
      </c>
      <c r="B1" s="352"/>
      <c r="C1" s="352"/>
      <c r="D1" s="352"/>
      <c r="E1" s="352"/>
      <c r="F1" s="352"/>
    </row>
    <row r="2" spans="1:6" ht="15.75">
      <c r="A2" s="316" t="s">
        <v>130</v>
      </c>
      <c r="B2" s="316"/>
      <c r="C2" s="316"/>
      <c r="D2" s="316"/>
      <c r="E2" s="316"/>
      <c r="F2" s="316"/>
    </row>
    <row r="3" spans="1:6" ht="15.75">
      <c r="A3" s="114"/>
      <c r="B3" s="45"/>
      <c r="C3" s="45"/>
      <c r="D3" s="45"/>
      <c r="E3" s="45"/>
      <c r="F3" s="45"/>
    </row>
    <row r="4" spans="1:6" s="10" customFormat="1" ht="31.5">
      <c r="A4" s="104" t="s">
        <v>9</v>
      </c>
      <c r="B4" s="17" t="s">
        <v>159</v>
      </c>
      <c r="C4" s="40" t="s">
        <v>4</v>
      </c>
      <c r="D4" s="40" t="s">
        <v>623</v>
      </c>
      <c r="E4" s="40" t="s">
        <v>624</v>
      </c>
      <c r="F4" s="40" t="s">
        <v>638</v>
      </c>
    </row>
    <row r="5" spans="1:6" s="10" customFormat="1" ht="16.5">
      <c r="A5" s="69" t="s">
        <v>96</v>
      </c>
      <c r="B5" s="107"/>
      <c r="C5" s="84"/>
      <c r="D5" s="84"/>
      <c r="E5" s="84"/>
      <c r="F5" s="84"/>
    </row>
    <row r="6" spans="1:6" s="10" customFormat="1" ht="31.5">
      <c r="A6" s="68" t="s">
        <v>323</v>
      </c>
      <c r="B6" s="17"/>
      <c r="C6" s="84"/>
      <c r="D6" s="84"/>
      <c r="E6" s="84"/>
      <c r="F6" s="84"/>
    </row>
    <row r="7" spans="1:6" s="10" customFormat="1" ht="15.75" hidden="1">
      <c r="A7" s="89" t="s">
        <v>174</v>
      </c>
      <c r="B7" s="17">
        <v>2</v>
      </c>
      <c r="C7" s="84"/>
      <c r="D7" s="84"/>
      <c r="E7" s="84"/>
      <c r="F7" s="84"/>
    </row>
    <row r="8" spans="1:6" s="10" customFormat="1" ht="15.75">
      <c r="A8" s="89" t="s">
        <v>175</v>
      </c>
      <c r="B8" s="17">
        <v>2</v>
      </c>
      <c r="C8" s="84">
        <v>818</v>
      </c>
      <c r="D8" s="84">
        <v>818</v>
      </c>
      <c r="E8" s="84">
        <v>818</v>
      </c>
      <c r="F8" s="143">
        <f>E8/D8*100</f>
        <v>100</v>
      </c>
    </row>
    <row r="9" spans="1:6" s="10" customFormat="1" ht="15.75">
      <c r="A9" s="89" t="s">
        <v>176</v>
      </c>
      <c r="B9" s="17">
        <v>2</v>
      </c>
      <c r="C9" s="84">
        <v>608</v>
      </c>
      <c r="D9" s="84">
        <v>608</v>
      </c>
      <c r="E9" s="84">
        <v>608</v>
      </c>
      <c r="F9" s="143">
        <f aca="true" t="shared" si="0" ref="F9:F72">E9/D9*100</f>
        <v>100</v>
      </c>
    </row>
    <row r="10" spans="1:6" s="10" customFormat="1" ht="15.75">
      <c r="A10" s="89" t="s">
        <v>177</v>
      </c>
      <c r="B10" s="17">
        <v>2</v>
      </c>
      <c r="C10" s="84">
        <v>355</v>
      </c>
      <c r="D10" s="84">
        <v>355</v>
      </c>
      <c r="E10" s="84">
        <v>355</v>
      </c>
      <c r="F10" s="143">
        <f t="shared" si="0"/>
        <v>100</v>
      </c>
    </row>
    <row r="11" spans="1:6" s="10" customFormat="1" ht="15.75">
      <c r="A11" s="89" t="s">
        <v>178</v>
      </c>
      <c r="B11" s="17">
        <v>2</v>
      </c>
      <c r="C11" s="84">
        <v>424</v>
      </c>
      <c r="D11" s="84">
        <v>424</v>
      </c>
      <c r="E11" s="84">
        <v>424</v>
      </c>
      <c r="F11" s="143">
        <f t="shared" si="0"/>
        <v>100</v>
      </c>
    </row>
    <row r="12" spans="1:6" s="10" customFormat="1" ht="15.75">
      <c r="A12" s="89" t="s">
        <v>325</v>
      </c>
      <c r="B12" s="17">
        <v>2</v>
      </c>
      <c r="C12" s="84">
        <v>3000</v>
      </c>
      <c r="D12" s="84">
        <v>3000</v>
      </c>
      <c r="E12" s="84">
        <v>3000</v>
      </c>
      <c r="F12" s="143">
        <f t="shared" si="0"/>
        <v>100</v>
      </c>
    </row>
    <row r="13" spans="1:6" s="10" customFormat="1" ht="31.5" hidden="1">
      <c r="A13" s="89" t="s">
        <v>326</v>
      </c>
      <c r="B13" s="17">
        <v>2</v>
      </c>
      <c r="C13" s="84"/>
      <c r="D13" s="84"/>
      <c r="E13" s="84"/>
      <c r="F13" s="143"/>
    </row>
    <row r="14" spans="1:6" s="10" customFormat="1" ht="15.75">
      <c r="A14" s="64" t="s">
        <v>589</v>
      </c>
      <c r="B14" s="17">
        <v>2</v>
      </c>
      <c r="C14" s="84"/>
      <c r="D14" s="84">
        <v>3</v>
      </c>
      <c r="E14" s="84">
        <v>3</v>
      </c>
      <c r="F14" s="143">
        <f t="shared" si="0"/>
        <v>100</v>
      </c>
    </row>
    <row r="15" spans="1:6" s="10" customFormat="1" ht="15.75">
      <c r="A15" s="115" t="s">
        <v>179</v>
      </c>
      <c r="B15" s="17">
        <v>2</v>
      </c>
      <c r="C15" s="84">
        <v>-1128</v>
      </c>
      <c r="D15" s="84">
        <v>-1128</v>
      </c>
      <c r="E15" s="84">
        <v>-1128</v>
      </c>
      <c r="F15" s="143">
        <f t="shared" si="0"/>
        <v>100</v>
      </c>
    </row>
    <row r="16" spans="1:6" s="10" customFormat="1" ht="31.5">
      <c r="A16" s="112" t="s">
        <v>324</v>
      </c>
      <c r="B16" s="17"/>
      <c r="C16" s="84">
        <f>SUM(C7:C15)</f>
        <v>4077</v>
      </c>
      <c r="D16" s="84">
        <f>SUM(D7:D15)</f>
        <v>4080</v>
      </c>
      <c r="E16" s="84">
        <f>SUM(E7:E15)</f>
        <v>4080</v>
      </c>
      <c r="F16" s="143">
        <f t="shared" si="0"/>
        <v>100</v>
      </c>
    </row>
    <row r="17" spans="1:6" s="10" customFormat="1" ht="15.75" hidden="1">
      <c r="A17" s="89" t="s">
        <v>328</v>
      </c>
      <c r="B17" s="17">
        <v>2</v>
      </c>
      <c r="C17" s="84"/>
      <c r="D17" s="84"/>
      <c r="E17" s="84"/>
      <c r="F17" s="143"/>
    </row>
    <row r="18" spans="1:6" s="10" customFormat="1" ht="15.75" hidden="1">
      <c r="A18" s="89" t="s">
        <v>329</v>
      </c>
      <c r="B18" s="17">
        <v>2</v>
      </c>
      <c r="C18" s="84"/>
      <c r="D18" s="84"/>
      <c r="E18" s="84"/>
      <c r="F18" s="143"/>
    </row>
    <row r="19" spans="1:6" s="10" customFormat="1" ht="31.5" hidden="1">
      <c r="A19" s="112" t="s">
        <v>327</v>
      </c>
      <c r="B19" s="17"/>
      <c r="C19" s="84">
        <f>SUM(C17:C18)</f>
        <v>0</v>
      </c>
      <c r="D19" s="84">
        <f>SUM(D17:D18)</f>
        <v>0</v>
      </c>
      <c r="E19" s="84">
        <f>SUM(E17:E18)</f>
        <v>0</v>
      </c>
      <c r="F19" s="143"/>
    </row>
    <row r="20" spans="1:6" s="10" customFormat="1" ht="31.5">
      <c r="A20" s="89" t="s">
        <v>330</v>
      </c>
      <c r="B20" s="17">
        <v>2</v>
      </c>
      <c r="C20" s="84">
        <v>321</v>
      </c>
      <c r="D20" s="84">
        <v>414</v>
      </c>
      <c r="E20" s="84">
        <v>414</v>
      </c>
      <c r="F20" s="143">
        <f t="shared" si="0"/>
        <v>100</v>
      </c>
    </row>
    <row r="21" spans="1:6" s="10" customFormat="1" ht="15.75" hidden="1">
      <c r="A21" s="89" t="s">
        <v>331</v>
      </c>
      <c r="B21" s="17">
        <v>2</v>
      </c>
      <c r="C21" s="84"/>
      <c r="D21" s="84"/>
      <c r="E21" s="84"/>
      <c r="F21" s="143"/>
    </row>
    <row r="22" spans="1:6" s="10" customFormat="1" ht="15.75" hidden="1">
      <c r="A22" s="115" t="s">
        <v>179</v>
      </c>
      <c r="B22" s="17">
        <v>2</v>
      </c>
      <c r="C22" s="84"/>
      <c r="D22" s="84"/>
      <c r="E22" s="84"/>
      <c r="F22" s="143"/>
    </row>
    <row r="23" spans="1:6" s="10" customFormat="1" ht="15.75">
      <c r="A23" s="89" t="s">
        <v>334</v>
      </c>
      <c r="B23" s="17">
        <v>2</v>
      </c>
      <c r="C23" s="84">
        <v>332</v>
      </c>
      <c r="D23" s="84">
        <v>332</v>
      </c>
      <c r="E23" s="84">
        <v>332</v>
      </c>
      <c r="F23" s="143">
        <f t="shared" si="0"/>
        <v>100</v>
      </c>
    </row>
    <row r="24" spans="1:6" s="10" customFormat="1" ht="15.75" hidden="1">
      <c r="A24" s="89" t="s">
        <v>335</v>
      </c>
      <c r="B24" s="17">
        <v>2</v>
      </c>
      <c r="C24" s="84"/>
      <c r="D24" s="84"/>
      <c r="E24" s="84"/>
      <c r="F24" s="143"/>
    </row>
    <row r="25" spans="1:6" s="10" customFormat="1" ht="15.75" hidden="1">
      <c r="A25" s="89" t="s">
        <v>336</v>
      </c>
      <c r="B25" s="17">
        <v>2</v>
      </c>
      <c r="C25" s="84"/>
      <c r="D25" s="84"/>
      <c r="E25" s="84"/>
      <c r="F25" s="143"/>
    </row>
    <row r="26" spans="1:6" s="10" customFormat="1" ht="15.75" hidden="1">
      <c r="A26" s="89" t="s">
        <v>332</v>
      </c>
      <c r="B26" s="17">
        <v>2</v>
      </c>
      <c r="C26" s="84"/>
      <c r="D26" s="84"/>
      <c r="E26" s="84"/>
      <c r="F26" s="143"/>
    </row>
    <row r="27" spans="1:6" s="10" customFormat="1" ht="47.25">
      <c r="A27" s="112" t="s">
        <v>333</v>
      </c>
      <c r="B27" s="17"/>
      <c r="C27" s="84">
        <f>SUM(C20:C26)</f>
        <v>653</v>
      </c>
      <c r="D27" s="84">
        <f>SUM(D20:D26)</f>
        <v>746</v>
      </c>
      <c r="E27" s="84">
        <f>SUM(E20:E26)</f>
        <v>746</v>
      </c>
      <c r="F27" s="143">
        <f t="shared" si="0"/>
        <v>100</v>
      </c>
    </row>
    <row r="28" spans="1:6" s="10" customFormat="1" ht="47.25">
      <c r="A28" s="89" t="s">
        <v>337</v>
      </c>
      <c r="B28" s="17">
        <v>2</v>
      </c>
      <c r="C28" s="84">
        <v>1200</v>
      </c>
      <c r="D28" s="84">
        <v>1200</v>
      </c>
      <c r="E28" s="84">
        <v>1200</v>
      </c>
      <c r="F28" s="143">
        <f t="shared" si="0"/>
        <v>100</v>
      </c>
    </row>
    <row r="29" spans="1:6" s="10" customFormat="1" ht="31.5">
      <c r="A29" s="112" t="s">
        <v>338</v>
      </c>
      <c r="B29" s="17"/>
      <c r="C29" s="84">
        <f>SUM(C28)</f>
        <v>1200</v>
      </c>
      <c r="D29" s="84">
        <f>SUM(D28)</f>
        <v>1200</v>
      </c>
      <c r="E29" s="84">
        <f>SUM(E28)</f>
        <v>1200</v>
      </c>
      <c r="F29" s="143">
        <f t="shared" si="0"/>
        <v>100</v>
      </c>
    </row>
    <row r="30" spans="1:6" s="10" customFormat="1" ht="15.75" hidden="1">
      <c r="A30" s="89" t="s">
        <v>339</v>
      </c>
      <c r="B30" s="17">
        <v>2</v>
      </c>
      <c r="C30" s="84"/>
      <c r="D30" s="84"/>
      <c r="E30" s="84"/>
      <c r="F30" s="143" t="e">
        <f t="shared" si="0"/>
        <v>#DIV/0!</v>
      </c>
    </row>
    <row r="31" spans="1:6" s="10" customFormat="1" ht="15.75" hidden="1">
      <c r="A31" s="89" t="s">
        <v>340</v>
      </c>
      <c r="B31" s="17">
        <v>2</v>
      </c>
      <c r="C31" s="84"/>
      <c r="D31" s="84"/>
      <c r="E31" s="84"/>
      <c r="F31" s="143" t="e">
        <f t="shared" si="0"/>
        <v>#DIV/0!</v>
      </c>
    </row>
    <row r="32" spans="1:6" s="10" customFormat="1" ht="15.75" hidden="1">
      <c r="A32" s="89" t="s">
        <v>341</v>
      </c>
      <c r="B32" s="17">
        <v>2</v>
      </c>
      <c r="C32" s="84"/>
      <c r="D32" s="84"/>
      <c r="E32" s="84"/>
      <c r="F32" s="143" t="e">
        <f t="shared" si="0"/>
        <v>#DIV/0!</v>
      </c>
    </row>
    <row r="33" spans="1:6" s="10" customFormat="1" ht="31.5" hidden="1">
      <c r="A33" s="89" t="s">
        <v>342</v>
      </c>
      <c r="B33" s="17">
        <v>2</v>
      </c>
      <c r="C33" s="84"/>
      <c r="D33" s="84"/>
      <c r="E33" s="84"/>
      <c r="F33" s="143" t="e">
        <f t="shared" si="0"/>
        <v>#DIV/0!</v>
      </c>
    </row>
    <row r="34" spans="1:6" s="10" customFormat="1" ht="15.75" hidden="1">
      <c r="A34" s="89" t="s">
        <v>343</v>
      </c>
      <c r="B34" s="17">
        <v>2</v>
      </c>
      <c r="C34" s="84"/>
      <c r="D34" s="84"/>
      <c r="E34" s="84"/>
      <c r="F34" s="143" t="e">
        <f t="shared" si="0"/>
        <v>#DIV/0!</v>
      </c>
    </row>
    <row r="35" spans="1:6" s="10" customFormat="1" ht="15.75" hidden="1">
      <c r="A35" s="89" t="s">
        <v>344</v>
      </c>
      <c r="B35" s="17">
        <v>2</v>
      </c>
      <c r="C35" s="84"/>
      <c r="D35" s="84"/>
      <c r="E35" s="84"/>
      <c r="F35" s="143" t="e">
        <f t="shared" si="0"/>
        <v>#DIV/0!</v>
      </c>
    </row>
    <row r="36" spans="1:6" s="10" customFormat="1" ht="15.75" hidden="1">
      <c r="A36" s="89" t="s">
        <v>345</v>
      </c>
      <c r="B36" s="17">
        <v>2</v>
      </c>
      <c r="C36" s="84"/>
      <c r="D36" s="84"/>
      <c r="E36" s="84"/>
      <c r="F36" s="143" t="e">
        <f t="shared" si="0"/>
        <v>#DIV/0!</v>
      </c>
    </row>
    <row r="37" spans="1:6" s="10" customFormat="1" ht="15.75" hidden="1">
      <c r="A37" s="89" t="s">
        <v>346</v>
      </c>
      <c r="B37" s="17">
        <v>2</v>
      </c>
      <c r="C37" s="84"/>
      <c r="D37" s="84"/>
      <c r="E37" s="84"/>
      <c r="F37" s="143" t="e">
        <f t="shared" si="0"/>
        <v>#DIV/0!</v>
      </c>
    </row>
    <row r="38" spans="1:6" s="10" customFormat="1" ht="15.75" hidden="1">
      <c r="A38" s="89" t="s">
        <v>517</v>
      </c>
      <c r="B38" s="17">
        <v>2</v>
      </c>
      <c r="C38" s="84"/>
      <c r="D38" s="84"/>
      <c r="E38" s="84"/>
      <c r="F38" s="143"/>
    </row>
    <row r="39" spans="1:6" s="10" customFormat="1" ht="15.75">
      <c r="A39" s="64" t="s">
        <v>621</v>
      </c>
      <c r="B39" s="17">
        <v>2</v>
      </c>
      <c r="C39" s="84"/>
      <c r="D39" s="84">
        <v>249</v>
      </c>
      <c r="E39" s="84">
        <v>249</v>
      </c>
      <c r="F39" s="143">
        <f t="shared" si="0"/>
        <v>100</v>
      </c>
    </row>
    <row r="40" spans="1:6" s="10" customFormat="1" ht="15.75" hidden="1">
      <c r="A40" s="64" t="s">
        <v>591</v>
      </c>
      <c r="B40" s="17">
        <v>2</v>
      </c>
      <c r="C40" s="84"/>
      <c r="D40" s="84"/>
      <c r="E40" s="130"/>
      <c r="F40" s="143"/>
    </row>
    <row r="41" spans="1:6" s="10" customFormat="1" ht="15.75" hidden="1">
      <c r="A41" s="89" t="s">
        <v>347</v>
      </c>
      <c r="B41" s="17">
        <v>2</v>
      </c>
      <c r="C41" s="84"/>
      <c r="D41" s="84"/>
      <c r="E41" s="84"/>
      <c r="F41" s="143"/>
    </row>
    <row r="42" spans="1:6" s="10" customFormat="1" ht="31.5">
      <c r="A42" s="112" t="s">
        <v>518</v>
      </c>
      <c r="B42" s="17"/>
      <c r="C42" s="84">
        <f>SUM(C30:C41)</f>
        <v>0</v>
      </c>
      <c r="D42" s="84">
        <f>SUM(D30:D41)</f>
        <v>249</v>
      </c>
      <c r="E42" s="84">
        <f>SUM(E30:E41)</f>
        <v>249</v>
      </c>
      <c r="F42" s="143">
        <f t="shared" si="0"/>
        <v>100</v>
      </c>
    </row>
    <row r="43" spans="1:6" s="10" customFormat="1" ht="15.75" hidden="1">
      <c r="A43" s="64" t="s">
        <v>590</v>
      </c>
      <c r="B43" s="17"/>
      <c r="C43" s="84"/>
      <c r="D43" s="84"/>
      <c r="E43" s="84"/>
      <c r="F43" s="143" t="e">
        <f t="shared" si="0"/>
        <v>#DIV/0!</v>
      </c>
    </row>
    <row r="44" spans="1:6" s="10" customFormat="1" ht="15.75" hidden="1">
      <c r="A44" s="112" t="s">
        <v>519</v>
      </c>
      <c r="B44" s="17"/>
      <c r="C44" s="84">
        <f>SUM(C43)</f>
        <v>0</v>
      </c>
      <c r="D44" s="84">
        <f>SUM(D43)</f>
        <v>0</v>
      </c>
      <c r="E44" s="84">
        <f>SUM(E43)</f>
        <v>0</v>
      </c>
      <c r="F44" s="143" t="e">
        <f t="shared" si="0"/>
        <v>#DIV/0!</v>
      </c>
    </row>
    <row r="45" spans="1:6" s="10" customFormat="1" ht="15.75" hidden="1">
      <c r="A45" s="64"/>
      <c r="B45" s="17"/>
      <c r="C45" s="84"/>
      <c r="D45" s="84"/>
      <c r="E45" s="84"/>
      <c r="F45" s="143" t="e">
        <f t="shared" si="0"/>
        <v>#DIV/0!</v>
      </c>
    </row>
    <row r="46" spans="1:6" s="10" customFormat="1" ht="15.75" hidden="1">
      <c r="A46" s="64" t="s">
        <v>349</v>
      </c>
      <c r="B46" s="17"/>
      <c r="C46" s="84"/>
      <c r="D46" s="84"/>
      <c r="E46" s="84"/>
      <c r="F46" s="143" t="e">
        <f t="shared" si="0"/>
        <v>#DIV/0!</v>
      </c>
    </row>
    <row r="47" spans="1:6" s="10" customFormat="1" ht="15.75" hidden="1">
      <c r="A47" s="64"/>
      <c r="B47" s="17"/>
      <c r="C47" s="84"/>
      <c r="D47" s="84"/>
      <c r="E47" s="84"/>
      <c r="F47" s="143" t="e">
        <f t="shared" si="0"/>
        <v>#DIV/0!</v>
      </c>
    </row>
    <row r="48" spans="1:6" s="10" customFormat="1" ht="31.5" hidden="1">
      <c r="A48" s="64" t="s">
        <v>352</v>
      </c>
      <c r="B48" s="17"/>
      <c r="C48" s="84"/>
      <c r="D48" s="84"/>
      <c r="E48" s="84"/>
      <c r="F48" s="143" t="e">
        <f t="shared" si="0"/>
        <v>#DIV/0!</v>
      </c>
    </row>
    <row r="49" spans="1:6" s="10" customFormat="1" ht="15.75" hidden="1">
      <c r="A49" s="64"/>
      <c r="B49" s="17"/>
      <c r="C49" s="84"/>
      <c r="D49" s="84"/>
      <c r="E49" s="84"/>
      <c r="F49" s="143" t="e">
        <f t="shared" si="0"/>
        <v>#DIV/0!</v>
      </c>
    </row>
    <row r="50" spans="1:6" s="10" customFormat="1" ht="31.5" hidden="1">
      <c r="A50" s="64" t="s">
        <v>351</v>
      </c>
      <c r="B50" s="17"/>
      <c r="C50" s="84"/>
      <c r="D50" s="84"/>
      <c r="E50" s="84"/>
      <c r="F50" s="143" t="e">
        <f t="shared" si="0"/>
        <v>#DIV/0!</v>
      </c>
    </row>
    <row r="51" spans="1:6" s="10" customFormat="1" ht="15.75" hidden="1">
      <c r="A51" s="64"/>
      <c r="B51" s="17"/>
      <c r="C51" s="84"/>
      <c r="D51" s="84"/>
      <c r="E51" s="84"/>
      <c r="F51" s="143" t="e">
        <f t="shared" si="0"/>
        <v>#DIV/0!</v>
      </c>
    </row>
    <row r="52" spans="1:6" s="10" customFormat="1" ht="31.5" hidden="1">
      <c r="A52" s="64" t="s">
        <v>350</v>
      </c>
      <c r="B52" s="17"/>
      <c r="C52" s="84"/>
      <c r="D52" s="84"/>
      <c r="E52" s="84"/>
      <c r="F52" s="143" t="e">
        <f t="shared" si="0"/>
        <v>#DIV/0!</v>
      </c>
    </row>
    <row r="53" spans="1:6" s="10" customFormat="1" ht="15.75">
      <c r="A53" s="89" t="s">
        <v>531</v>
      </c>
      <c r="B53" s="17">
        <v>2</v>
      </c>
      <c r="C53" s="84">
        <v>81</v>
      </c>
      <c r="D53" s="84">
        <v>81</v>
      </c>
      <c r="E53" s="84">
        <v>46</v>
      </c>
      <c r="F53" s="143">
        <f t="shared" si="0"/>
        <v>56.79012345679012</v>
      </c>
    </row>
    <row r="54" spans="1:6" s="10" customFormat="1" ht="15.75">
      <c r="A54" s="111" t="s">
        <v>530</v>
      </c>
      <c r="B54" s="102"/>
      <c r="C54" s="84">
        <f>SUM(C53)</f>
        <v>81</v>
      </c>
      <c r="D54" s="84">
        <f>SUM(D53)</f>
        <v>81</v>
      </c>
      <c r="E54" s="84">
        <f>SUM(E53)</f>
        <v>46</v>
      </c>
      <c r="F54" s="143">
        <f t="shared" si="0"/>
        <v>56.79012345679012</v>
      </c>
    </row>
    <row r="55" spans="1:6" s="10" customFormat="1" ht="15.75" hidden="1">
      <c r="A55" s="89" t="s">
        <v>180</v>
      </c>
      <c r="B55" s="102">
        <v>2</v>
      </c>
      <c r="C55" s="84"/>
      <c r="D55" s="84"/>
      <c r="E55" s="84"/>
      <c r="F55" s="143"/>
    </row>
    <row r="56" spans="1:6" s="10" customFormat="1" ht="15.75" hidden="1">
      <c r="A56" s="89" t="s">
        <v>353</v>
      </c>
      <c r="B56" s="102">
        <v>2</v>
      </c>
      <c r="C56" s="84"/>
      <c r="D56" s="84"/>
      <c r="E56" s="84"/>
      <c r="F56" s="143"/>
    </row>
    <row r="57" spans="1:6" s="10" customFormat="1" ht="15.75" hidden="1">
      <c r="A57" s="89" t="s">
        <v>181</v>
      </c>
      <c r="B57" s="102">
        <v>2</v>
      </c>
      <c r="C57" s="84"/>
      <c r="D57" s="84"/>
      <c r="E57" s="84"/>
      <c r="F57" s="143"/>
    </row>
    <row r="58" spans="1:6" s="10" customFormat="1" ht="15.75" hidden="1">
      <c r="A58" s="111" t="s">
        <v>184</v>
      </c>
      <c r="B58" s="102"/>
      <c r="C58" s="84">
        <f>SUM(C55:C57)</f>
        <v>0</v>
      </c>
      <c r="D58" s="84">
        <f>SUM(D55:D57)</f>
        <v>0</v>
      </c>
      <c r="E58" s="84">
        <f>SUM(E55:E57)</f>
        <v>0</v>
      </c>
      <c r="F58" s="143"/>
    </row>
    <row r="59" spans="1:6" s="10" customFormat="1" ht="15.75">
      <c r="A59" s="89" t="s">
        <v>182</v>
      </c>
      <c r="B59" s="102">
        <v>2</v>
      </c>
      <c r="C59" s="84">
        <v>4959</v>
      </c>
      <c r="D59" s="84">
        <v>2749</v>
      </c>
      <c r="E59" s="84">
        <v>2749</v>
      </c>
      <c r="F59" s="143">
        <f t="shared" si="0"/>
        <v>100</v>
      </c>
    </row>
    <row r="60" spans="1:6" s="10" customFormat="1" ht="15.75" hidden="1">
      <c r="A60" s="89" t="s">
        <v>135</v>
      </c>
      <c r="B60" s="102"/>
      <c r="C60" s="84"/>
      <c r="D60" s="84"/>
      <c r="E60" s="84"/>
      <c r="F60" s="143"/>
    </row>
    <row r="61" spans="1:6" s="10" customFormat="1" ht="15.75">
      <c r="A61" s="111" t="s">
        <v>185</v>
      </c>
      <c r="B61" s="102"/>
      <c r="C61" s="84">
        <f>SUM(C59:C60)</f>
        <v>4959</v>
      </c>
      <c r="D61" s="84">
        <f>SUM(D59:D60)</f>
        <v>2749</v>
      </c>
      <c r="E61" s="84">
        <f>SUM(E59:E60)</f>
        <v>2749</v>
      </c>
      <c r="F61" s="143">
        <f t="shared" si="0"/>
        <v>100</v>
      </c>
    </row>
    <row r="62" spans="1:6" s="10" customFormat="1" ht="15.75" hidden="1">
      <c r="A62" s="89" t="s">
        <v>148</v>
      </c>
      <c r="B62" s="17">
        <v>2</v>
      </c>
      <c r="C62" s="84"/>
      <c r="D62" s="84"/>
      <c r="E62" s="84"/>
      <c r="F62" s="143" t="e">
        <f t="shared" si="0"/>
        <v>#DIV/0!</v>
      </c>
    </row>
    <row r="63" spans="1:6" s="10" customFormat="1" ht="15.75" hidden="1">
      <c r="A63" s="89" t="s">
        <v>166</v>
      </c>
      <c r="B63" s="104">
        <v>2</v>
      </c>
      <c r="C63" s="84"/>
      <c r="D63" s="84"/>
      <c r="E63" s="84"/>
      <c r="F63" s="143" t="e">
        <f t="shared" si="0"/>
        <v>#DIV/0!</v>
      </c>
    </row>
    <row r="64" spans="1:6" s="10" customFormat="1" ht="15.75" hidden="1">
      <c r="A64" s="89" t="s">
        <v>239</v>
      </c>
      <c r="B64" s="104">
        <v>2</v>
      </c>
      <c r="C64" s="84"/>
      <c r="D64" s="84"/>
      <c r="E64" s="84"/>
      <c r="F64" s="143" t="e">
        <f t="shared" si="0"/>
        <v>#DIV/0!</v>
      </c>
    </row>
    <row r="65" spans="1:6" s="10" customFormat="1" ht="15.75" hidden="1">
      <c r="A65" s="89" t="s">
        <v>167</v>
      </c>
      <c r="B65" s="104">
        <v>2</v>
      </c>
      <c r="C65" s="84"/>
      <c r="D65" s="84"/>
      <c r="E65" s="84"/>
      <c r="F65" s="143" t="e">
        <f t="shared" si="0"/>
        <v>#DIV/0!</v>
      </c>
    </row>
    <row r="66" spans="1:6" s="10" customFormat="1" ht="15.75" hidden="1">
      <c r="A66" s="89" t="s">
        <v>240</v>
      </c>
      <c r="B66" s="104">
        <v>2</v>
      </c>
      <c r="C66" s="84"/>
      <c r="D66" s="84"/>
      <c r="E66" s="84"/>
      <c r="F66" s="143" t="e">
        <f t="shared" si="0"/>
        <v>#DIV/0!</v>
      </c>
    </row>
    <row r="67" spans="1:6" s="10" customFormat="1" ht="15.75" hidden="1">
      <c r="A67" s="89" t="s">
        <v>168</v>
      </c>
      <c r="B67" s="104">
        <v>2</v>
      </c>
      <c r="C67" s="84"/>
      <c r="D67" s="84"/>
      <c r="E67" s="84"/>
      <c r="F67" s="143" t="e">
        <f t="shared" si="0"/>
        <v>#DIV/0!</v>
      </c>
    </row>
    <row r="68" spans="1:6" s="10" customFormat="1" ht="15.75" hidden="1">
      <c r="A68" s="89" t="s">
        <v>241</v>
      </c>
      <c r="B68" s="104">
        <v>2</v>
      </c>
      <c r="C68" s="84"/>
      <c r="D68" s="84"/>
      <c r="E68" s="84"/>
      <c r="F68" s="143" t="e">
        <f t="shared" si="0"/>
        <v>#DIV/0!</v>
      </c>
    </row>
    <row r="69" spans="1:6" s="10" customFormat="1" ht="15.75" hidden="1">
      <c r="A69" s="89" t="s">
        <v>135</v>
      </c>
      <c r="B69" s="17"/>
      <c r="C69" s="84"/>
      <c r="D69" s="84"/>
      <c r="E69" s="84"/>
      <c r="F69" s="143" t="e">
        <f t="shared" si="0"/>
        <v>#DIV/0!</v>
      </c>
    </row>
    <row r="70" spans="1:6" s="10" customFormat="1" ht="15.75">
      <c r="A70" s="89" t="s">
        <v>532</v>
      </c>
      <c r="B70" s="17">
        <v>2</v>
      </c>
      <c r="C70" s="84">
        <v>300</v>
      </c>
      <c r="D70" s="84">
        <v>450</v>
      </c>
      <c r="E70" s="84">
        <v>450</v>
      </c>
      <c r="F70" s="143">
        <f t="shared" si="0"/>
        <v>100</v>
      </c>
    </row>
    <row r="71" spans="1:6" s="10" customFormat="1" ht="15.75">
      <c r="A71" s="89" t="s">
        <v>533</v>
      </c>
      <c r="B71" s="17">
        <v>2</v>
      </c>
      <c r="C71" s="84">
        <v>55</v>
      </c>
      <c r="D71" s="84">
        <v>55</v>
      </c>
      <c r="E71" s="84">
        <v>55</v>
      </c>
      <c r="F71" s="143">
        <f t="shared" si="0"/>
        <v>100</v>
      </c>
    </row>
    <row r="72" spans="1:6" s="10" customFormat="1" ht="31.5">
      <c r="A72" s="111" t="s">
        <v>186</v>
      </c>
      <c r="B72" s="17"/>
      <c r="C72" s="84">
        <f>SUM(C62:C71)</f>
        <v>355</v>
      </c>
      <c r="D72" s="84">
        <f>SUM(D62:D71)</f>
        <v>505</v>
      </c>
      <c r="E72" s="84">
        <f>SUM(E62:E71)</f>
        <v>505</v>
      </c>
      <c r="F72" s="143">
        <f t="shared" si="0"/>
        <v>100</v>
      </c>
    </row>
    <row r="73" spans="1:6" s="10" customFormat="1" ht="15.75" hidden="1">
      <c r="A73" s="89" t="s">
        <v>165</v>
      </c>
      <c r="B73" s="104">
        <v>2</v>
      </c>
      <c r="C73" s="84"/>
      <c r="D73" s="84"/>
      <c r="E73" s="84"/>
      <c r="F73" s="143" t="e">
        <f aca="true" t="shared" si="1" ref="F73:F136">E73/D73*100</f>
        <v>#DIV/0!</v>
      </c>
    </row>
    <row r="74" spans="1:6" s="10" customFormat="1" ht="15.75" hidden="1">
      <c r="A74" s="89" t="s">
        <v>236</v>
      </c>
      <c r="B74" s="104">
        <v>2</v>
      </c>
      <c r="C74" s="84"/>
      <c r="D74" s="84"/>
      <c r="E74" s="84"/>
      <c r="F74" s="143" t="e">
        <f t="shared" si="1"/>
        <v>#DIV/0!</v>
      </c>
    </row>
    <row r="75" spans="1:6" s="10" customFormat="1" ht="15.75" hidden="1">
      <c r="A75" s="89" t="s">
        <v>237</v>
      </c>
      <c r="B75" s="104">
        <v>2</v>
      </c>
      <c r="C75" s="84"/>
      <c r="D75" s="84"/>
      <c r="E75" s="84"/>
      <c r="F75" s="143" t="e">
        <f t="shared" si="1"/>
        <v>#DIV/0!</v>
      </c>
    </row>
    <row r="76" spans="1:6" s="10" customFormat="1" ht="15.75" hidden="1">
      <c r="A76" s="89" t="s">
        <v>238</v>
      </c>
      <c r="B76" s="104">
        <v>2</v>
      </c>
      <c r="C76" s="84"/>
      <c r="D76" s="84"/>
      <c r="E76" s="84"/>
      <c r="F76" s="143" t="e">
        <f t="shared" si="1"/>
        <v>#DIV/0!</v>
      </c>
    </row>
    <row r="77" spans="1:6" s="10" customFormat="1" ht="15.75" hidden="1">
      <c r="A77" s="89" t="s">
        <v>169</v>
      </c>
      <c r="B77" s="104">
        <v>2</v>
      </c>
      <c r="C77" s="84"/>
      <c r="D77" s="84"/>
      <c r="E77" s="84"/>
      <c r="F77" s="143" t="e">
        <f t="shared" si="1"/>
        <v>#DIV/0!</v>
      </c>
    </row>
    <row r="78" spans="1:6" s="10" customFormat="1" ht="15.75" hidden="1">
      <c r="A78" s="89" t="s">
        <v>242</v>
      </c>
      <c r="B78" s="104">
        <v>2</v>
      </c>
      <c r="C78" s="84"/>
      <c r="D78" s="84"/>
      <c r="E78" s="84"/>
      <c r="F78" s="143" t="e">
        <f t="shared" si="1"/>
        <v>#DIV/0!</v>
      </c>
    </row>
    <row r="79" spans="1:6" s="10" customFormat="1" ht="15.75" hidden="1">
      <c r="A79" s="89" t="s">
        <v>244</v>
      </c>
      <c r="B79" s="17">
        <v>2</v>
      </c>
      <c r="C79" s="84"/>
      <c r="D79" s="84"/>
      <c r="E79" s="84"/>
      <c r="F79" s="143" t="e">
        <f t="shared" si="1"/>
        <v>#DIV/0!</v>
      </c>
    </row>
    <row r="80" spans="1:6" s="10" customFormat="1" ht="15.75" hidden="1">
      <c r="A80" s="89" t="s">
        <v>243</v>
      </c>
      <c r="B80" s="17">
        <v>2</v>
      </c>
      <c r="C80" s="84"/>
      <c r="D80" s="84"/>
      <c r="E80" s="84"/>
      <c r="F80" s="143" t="e">
        <f t="shared" si="1"/>
        <v>#DIV/0!</v>
      </c>
    </row>
    <row r="81" spans="1:6" s="10" customFormat="1" ht="15.75" hidden="1">
      <c r="A81" s="89" t="s">
        <v>135</v>
      </c>
      <c r="B81" s="17"/>
      <c r="C81" s="84"/>
      <c r="D81" s="84"/>
      <c r="E81" s="84"/>
      <c r="F81" s="143" t="e">
        <f t="shared" si="1"/>
        <v>#DIV/0!</v>
      </c>
    </row>
    <row r="82" spans="1:6" s="10" customFormat="1" ht="15.75" hidden="1">
      <c r="A82" s="89" t="s">
        <v>135</v>
      </c>
      <c r="B82" s="17"/>
      <c r="C82" s="84"/>
      <c r="D82" s="84"/>
      <c r="E82" s="84"/>
      <c r="F82" s="143" t="e">
        <f t="shared" si="1"/>
        <v>#DIV/0!</v>
      </c>
    </row>
    <row r="83" spans="1:6" s="10" customFormat="1" ht="15.75" hidden="1">
      <c r="A83" s="111" t="s">
        <v>354</v>
      </c>
      <c r="B83" s="17"/>
      <c r="C83" s="84">
        <f>SUM(C73:C82)</f>
        <v>0</v>
      </c>
      <c r="D83" s="84">
        <f>SUM(D73:D82)</f>
        <v>0</v>
      </c>
      <c r="E83" s="84">
        <f>SUM(E73:E82)</f>
        <v>0</v>
      </c>
      <c r="F83" s="143" t="e">
        <f t="shared" si="1"/>
        <v>#DIV/0!</v>
      </c>
    </row>
    <row r="84" spans="1:6" s="10" customFormat="1" ht="15.75" hidden="1">
      <c r="A84" s="64"/>
      <c r="B84" s="17"/>
      <c r="C84" s="84"/>
      <c r="D84" s="84"/>
      <c r="E84" s="84"/>
      <c r="F84" s="143" t="e">
        <f t="shared" si="1"/>
        <v>#DIV/0!</v>
      </c>
    </row>
    <row r="85" spans="1:6" s="10" customFormat="1" ht="15.75" hidden="1">
      <c r="A85" s="64"/>
      <c r="B85" s="17"/>
      <c r="C85" s="84"/>
      <c r="D85" s="84"/>
      <c r="E85" s="84"/>
      <c r="F85" s="143" t="e">
        <f t="shared" si="1"/>
        <v>#DIV/0!</v>
      </c>
    </row>
    <row r="86" spans="1:6" s="10" customFormat="1" ht="31.5">
      <c r="A86" s="112" t="s">
        <v>355</v>
      </c>
      <c r="B86" s="17"/>
      <c r="C86" s="84">
        <f>C54+C58+C61+C72+C83</f>
        <v>5395</v>
      </c>
      <c r="D86" s="84">
        <f>D54+D58+D61+D72+D83</f>
        <v>3335</v>
      </c>
      <c r="E86" s="84">
        <f>E54+E58+E61+E72+E83</f>
        <v>3300</v>
      </c>
      <c r="F86" s="143">
        <f t="shared" si="1"/>
        <v>98.95052473763118</v>
      </c>
    </row>
    <row r="87" spans="1:6" s="10" customFormat="1" ht="31.5">
      <c r="A87" s="43" t="s">
        <v>323</v>
      </c>
      <c r="B87" s="104"/>
      <c r="C87" s="86">
        <f>SUM(C88:C88:C90)</f>
        <v>11325</v>
      </c>
      <c r="D87" s="86">
        <f>SUM(D88:D88:D90)</f>
        <v>9610</v>
      </c>
      <c r="E87" s="86">
        <f>SUM(E88:E88:E90)</f>
        <v>9575</v>
      </c>
      <c r="F87" s="143">
        <f t="shared" si="1"/>
        <v>99.63579604578564</v>
      </c>
    </row>
    <row r="88" spans="1:6" s="10" customFormat="1" ht="15.75">
      <c r="A88" s="89" t="s">
        <v>471</v>
      </c>
      <c r="B88" s="102">
        <v>1</v>
      </c>
      <c r="C88" s="84">
        <f>SUMIF($B$6:$B$87,"1",C$6:C$87)</f>
        <v>0</v>
      </c>
      <c r="D88" s="84">
        <f>SUMIF($B$6:$B$87,"1",D$6:D$87)</f>
        <v>0</v>
      </c>
      <c r="E88" s="84">
        <f>SUMIF($B$6:$B$87,"1",E$6:E$87)</f>
        <v>0</v>
      </c>
      <c r="F88" s="143"/>
    </row>
    <row r="89" spans="1:6" s="10" customFormat="1" ht="15.75">
      <c r="A89" s="89" t="s">
        <v>286</v>
      </c>
      <c r="B89" s="102">
        <v>2</v>
      </c>
      <c r="C89" s="84">
        <f>SUMIF($B$6:$B$87,"2",C$6:C$87)</f>
        <v>11325</v>
      </c>
      <c r="D89" s="84">
        <f>SUMIF($B$6:$B$87,"2",D$6:D$87)</f>
        <v>9610</v>
      </c>
      <c r="E89" s="84">
        <f>SUMIF($B$6:$B$87,"2",E$6:E$87)</f>
        <v>9575</v>
      </c>
      <c r="F89" s="143">
        <f t="shared" si="1"/>
        <v>99.63579604578564</v>
      </c>
    </row>
    <row r="90" spans="1:6" s="10" customFormat="1" ht="15.75">
      <c r="A90" s="89" t="s">
        <v>142</v>
      </c>
      <c r="B90" s="102">
        <v>3</v>
      </c>
      <c r="C90" s="84">
        <f>SUMIF($B$6:$B$87,"3",C$6:C$87)</f>
        <v>0</v>
      </c>
      <c r="D90" s="84">
        <f>SUMIF($B$6:$B$87,"3",D$6:D$87)</f>
        <v>0</v>
      </c>
      <c r="E90" s="84">
        <f>SUMIF($B$6:$B$87,"3",E$6:E$87)</f>
        <v>0</v>
      </c>
      <c r="F90" s="143"/>
    </row>
    <row r="91" spans="1:6" s="10" customFormat="1" ht="31.5">
      <c r="A91" s="68" t="s">
        <v>356</v>
      </c>
      <c r="B91" s="17"/>
      <c r="C91" s="86"/>
      <c r="D91" s="86"/>
      <c r="E91" s="86"/>
      <c r="F91" s="143"/>
    </row>
    <row r="92" spans="1:6" s="10" customFormat="1" ht="15.75" hidden="1">
      <c r="A92" s="89" t="s">
        <v>183</v>
      </c>
      <c r="B92" s="17">
        <v>2</v>
      </c>
      <c r="C92" s="84"/>
      <c r="D92" s="84"/>
      <c r="E92" s="84"/>
      <c r="F92" s="143" t="e">
        <f t="shared" si="1"/>
        <v>#DIV/0!</v>
      </c>
    </row>
    <row r="93" spans="1:6" s="10" customFormat="1" ht="15.75" hidden="1">
      <c r="A93" s="89" t="s">
        <v>358</v>
      </c>
      <c r="B93" s="17">
        <v>2</v>
      </c>
      <c r="C93" s="84"/>
      <c r="D93" s="84"/>
      <c r="E93" s="84"/>
      <c r="F93" s="143" t="e">
        <f t="shared" si="1"/>
        <v>#DIV/0!</v>
      </c>
    </row>
    <row r="94" spans="1:6" s="10" customFormat="1" ht="31.5" hidden="1">
      <c r="A94" s="89" t="s">
        <v>359</v>
      </c>
      <c r="B94" s="17">
        <v>2</v>
      </c>
      <c r="C94" s="84"/>
      <c r="D94" s="84"/>
      <c r="E94" s="84"/>
      <c r="F94" s="143" t="e">
        <f t="shared" si="1"/>
        <v>#DIV/0!</v>
      </c>
    </row>
    <row r="95" spans="1:6" s="10" customFormat="1" ht="31.5" hidden="1">
      <c r="A95" s="89" t="s">
        <v>360</v>
      </c>
      <c r="B95" s="17">
        <v>2</v>
      </c>
      <c r="C95" s="84"/>
      <c r="D95" s="84"/>
      <c r="E95" s="84"/>
      <c r="F95" s="143" t="e">
        <f t="shared" si="1"/>
        <v>#DIV/0!</v>
      </c>
    </row>
    <row r="96" spans="1:6" s="10" customFormat="1" ht="31.5" hidden="1">
      <c r="A96" s="89" t="s">
        <v>361</v>
      </c>
      <c r="B96" s="17">
        <v>2</v>
      </c>
      <c r="C96" s="84"/>
      <c r="D96" s="84"/>
      <c r="E96" s="84"/>
      <c r="F96" s="143" t="e">
        <f t="shared" si="1"/>
        <v>#DIV/0!</v>
      </c>
    </row>
    <row r="97" spans="1:6" s="10" customFormat="1" ht="31.5">
      <c r="A97" s="89" t="s">
        <v>362</v>
      </c>
      <c r="B97" s="17">
        <v>2</v>
      </c>
      <c r="C97" s="84"/>
      <c r="D97" s="84">
        <v>755</v>
      </c>
      <c r="E97" s="84">
        <v>755</v>
      </c>
      <c r="F97" s="143">
        <f t="shared" si="1"/>
        <v>100</v>
      </c>
    </row>
    <row r="98" spans="1:6" s="10" customFormat="1" ht="31.5">
      <c r="A98" s="111" t="s">
        <v>363</v>
      </c>
      <c r="B98" s="17"/>
      <c r="C98" s="84">
        <f>SUM(C92:C97)</f>
        <v>0</v>
      </c>
      <c r="D98" s="84">
        <f>SUM(D92:D97)</f>
        <v>755</v>
      </c>
      <c r="E98" s="84">
        <f>SUM(E92:E97)</f>
        <v>755</v>
      </c>
      <c r="F98" s="143">
        <f t="shared" si="1"/>
        <v>100</v>
      </c>
    </row>
    <row r="99" spans="1:6" s="10" customFormat="1" ht="15.75" hidden="1">
      <c r="A99" s="89" t="s">
        <v>364</v>
      </c>
      <c r="B99" s="17"/>
      <c r="C99" s="84"/>
      <c r="D99" s="84"/>
      <c r="E99" s="84"/>
      <c r="F99" s="143" t="e">
        <f t="shared" si="1"/>
        <v>#DIV/0!</v>
      </c>
    </row>
    <row r="100" spans="1:6" s="10" customFormat="1" ht="15.75" hidden="1">
      <c r="A100" s="89" t="s">
        <v>364</v>
      </c>
      <c r="B100" s="17"/>
      <c r="C100" s="84"/>
      <c r="D100" s="84"/>
      <c r="E100" s="84"/>
      <c r="F100" s="143" t="e">
        <f t="shared" si="1"/>
        <v>#DIV/0!</v>
      </c>
    </row>
    <row r="101" spans="1:6" s="10" customFormat="1" ht="15.75">
      <c r="A101" s="111" t="s">
        <v>365</v>
      </c>
      <c r="B101" s="17">
        <v>2</v>
      </c>
      <c r="C101" s="84">
        <v>5147</v>
      </c>
      <c r="D101" s="84">
        <v>5147</v>
      </c>
      <c r="E101" s="84">
        <v>5147</v>
      </c>
      <c r="F101" s="143">
        <f t="shared" si="1"/>
        <v>100</v>
      </c>
    </row>
    <row r="102" spans="1:6" s="10" customFormat="1" ht="31.5">
      <c r="A102" s="112" t="s">
        <v>366</v>
      </c>
      <c r="B102" s="17"/>
      <c r="C102" s="84">
        <f>C98+C101</f>
        <v>5147</v>
      </c>
      <c r="D102" s="84">
        <f>D98+D101</f>
        <v>5902</v>
      </c>
      <c r="E102" s="84">
        <f>E98+E101</f>
        <v>5902</v>
      </c>
      <c r="F102" s="143">
        <f t="shared" si="1"/>
        <v>100</v>
      </c>
    </row>
    <row r="103" spans="1:6" s="10" customFormat="1" ht="15.75" hidden="1">
      <c r="A103" s="64"/>
      <c r="B103" s="17"/>
      <c r="C103" s="84"/>
      <c r="D103" s="84"/>
      <c r="E103" s="84"/>
      <c r="F103" s="143" t="e">
        <f t="shared" si="1"/>
        <v>#DIV/0!</v>
      </c>
    </row>
    <row r="104" spans="1:6" s="10" customFormat="1" ht="31.5" hidden="1">
      <c r="A104" s="64" t="s">
        <v>367</v>
      </c>
      <c r="B104" s="17"/>
      <c r="C104" s="84"/>
      <c r="D104" s="84"/>
      <c r="E104" s="84"/>
      <c r="F104" s="143" t="e">
        <f t="shared" si="1"/>
        <v>#DIV/0!</v>
      </c>
    </row>
    <row r="105" spans="1:6" s="10" customFormat="1" ht="15.75" hidden="1">
      <c r="A105" s="64"/>
      <c r="B105" s="17"/>
      <c r="C105" s="84"/>
      <c r="D105" s="84"/>
      <c r="E105" s="84"/>
      <c r="F105" s="143" t="e">
        <f t="shared" si="1"/>
        <v>#DIV/0!</v>
      </c>
    </row>
    <row r="106" spans="1:6" s="10" customFormat="1" ht="31.5" hidden="1">
      <c r="A106" s="64" t="s">
        <v>368</v>
      </c>
      <c r="B106" s="17"/>
      <c r="C106" s="84"/>
      <c r="D106" s="84"/>
      <c r="E106" s="84"/>
      <c r="F106" s="143" t="e">
        <f t="shared" si="1"/>
        <v>#DIV/0!</v>
      </c>
    </row>
    <row r="107" spans="1:6" s="10" customFormat="1" ht="15.75" hidden="1">
      <c r="A107" s="64"/>
      <c r="B107" s="17"/>
      <c r="C107" s="84"/>
      <c r="D107" s="84"/>
      <c r="E107" s="84"/>
      <c r="F107" s="143" t="e">
        <f t="shared" si="1"/>
        <v>#DIV/0!</v>
      </c>
    </row>
    <row r="108" spans="1:6" s="10" customFormat="1" ht="31.5" hidden="1">
      <c r="A108" s="64" t="s">
        <v>369</v>
      </c>
      <c r="B108" s="17"/>
      <c r="C108" s="84"/>
      <c r="D108" s="84"/>
      <c r="E108" s="84"/>
      <c r="F108" s="143" t="e">
        <f t="shared" si="1"/>
        <v>#DIV/0!</v>
      </c>
    </row>
    <row r="109" spans="1:6" s="10" customFormat="1" ht="15.75" hidden="1">
      <c r="A109" s="64"/>
      <c r="B109" s="17"/>
      <c r="C109" s="84"/>
      <c r="D109" s="84"/>
      <c r="E109" s="84"/>
      <c r="F109" s="143" t="e">
        <f t="shared" si="1"/>
        <v>#DIV/0!</v>
      </c>
    </row>
    <row r="110" spans="1:6" s="10" customFormat="1" ht="15.75">
      <c r="A110" s="89" t="s">
        <v>575</v>
      </c>
      <c r="B110" s="17">
        <v>2</v>
      </c>
      <c r="C110" s="84">
        <v>5307</v>
      </c>
      <c r="D110" s="84">
        <v>5104</v>
      </c>
      <c r="E110" s="84">
        <v>5104</v>
      </c>
      <c r="F110" s="143">
        <f t="shared" si="1"/>
        <v>100</v>
      </c>
    </row>
    <row r="111" spans="1:6" s="10" customFormat="1" ht="15.75">
      <c r="A111" s="89" t="s">
        <v>574</v>
      </c>
      <c r="B111" s="17">
        <v>2</v>
      </c>
      <c r="C111" s="84">
        <v>4851</v>
      </c>
      <c r="D111" s="84">
        <v>4827</v>
      </c>
      <c r="E111" s="84">
        <v>4827</v>
      </c>
      <c r="F111" s="143">
        <f t="shared" si="1"/>
        <v>100</v>
      </c>
    </row>
    <row r="112" spans="1:6" s="10" customFormat="1" ht="31.5">
      <c r="A112" s="89" t="s">
        <v>534</v>
      </c>
      <c r="B112" s="17"/>
      <c r="C112" s="84">
        <f>SUM(C110:C111)</f>
        <v>10158</v>
      </c>
      <c r="D112" s="84">
        <f>SUM(D110:D111)</f>
        <v>9931</v>
      </c>
      <c r="E112" s="84">
        <f>SUM(E110:E111)</f>
        <v>9931</v>
      </c>
      <c r="F112" s="143">
        <f t="shared" si="1"/>
        <v>100</v>
      </c>
    </row>
    <row r="113" spans="1:6" s="10" customFormat="1" ht="31.5">
      <c r="A113" s="64" t="s">
        <v>370</v>
      </c>
      <c r="B113" s="17"/>
      <c r="C113" s="84">
        <f>C112</f>
        <v>10158</v>
      </c>
      <c r="D113" s="84">
        <f>D112</f>
        <v>9931</v>
      </c>
      <c r="E113" s="84">
        <f>E112</f>
        <v>9931</v>
      </c>
      <c r="F113" s="143">
        <f t="shared" si="1"/>
        <v>100</v>
      </c>
    </row>
    <row r="114" spans="1:6" s="10" customFormat="1" ht="31.5">
      <c r="A114" s="43" t="s">
        <v>356</v>
      </c>
      <c r="B114" s="104"/>
      <c r="C114" s="86">
        <f>SUM(C115:C115:C117)</f>
        <v>15305</v>
      </c>
      <c r="D114" s="86">
        <f>SUM(D115:D115:D117)</f>
        <v>15833</v>
      </c>
      <c r="E114" s="86">
        <f>SUM(E115:E115:E117)</f>
        <v>15833</v>
      </c>
      <c r="F114" s="143">
        <f t="shared" si="1"/>
        <v>100</v>
      </c>
    </row>
    <row r="115" spans="1:6" s="10" customFormat="1" ht="15.75">
      <c r="A115" s="89" t="s">
        <v>471</v>
      </c>
      <c r="B115" s="102">
        <v>1</v>
      </c>
      <c r="C115" s="84">
        <f>SUMIF($B$91:$B$114,"1",C$91:C$114)</f>
        <v>0</v>
      </c>
      <c r="D115" s="84">
        <f>SUMIF($B$91:$B$114,"1",D$91:D$114)</f>
        <v>0</v>
      </c>
      <c r="E115" s="84">
        <f>SUMIF($B$91:$B$114,"1",E$91:E$114)</f>
        <v>0</v>
      </c>
      <c r="F115" s="143"/>
    </row>
    <row r="116" spans="1:6" s="10" customFormat="1" ht="15.75">
      <c r="A116" s="89" t="s">
        <v>286</v>
      </c>
      <c r="B116" s="102">
        <v>2</v>
      </c>
      <c r="C116" s="84">
        <f>SUMIF($B$91:$B$114,"2",C$91:C$114)</f>
        <v>15305</v>
      </c>
      <c r="D116" s="84">
        <f>SUMIF($B$91:$B$114,"2",D$91:D$114)</f>
        <v>15833</v>
      </c>
      <c r="E116" s="84">
        <f>SUMIF($B$91:$B$114,"2",E$91:E$114)</f>
        <v>15833</v>
      </c>
      <c r="F116" s="143">
        <f t="shared" si="1"/>
        <v>100</v>
      </c>
    </row>
    <row r="117" spans="1:6" s="10" customFormat="1" ht="15.75">
      <c r="A117" s="89" t="s">
        <v>142</v>
      </c>
      <c r="B117" s="102">
        <v>3</v>
      </c>
      <c r="C117" s="84">
        <f>SUMIF($B$91:$B$114,"3",C$91:C$114)</f>
        <v>0</v>
      </c>
      <c r="D117" s="84">
        <f>SUMIF($B$91:$B$114,"3",D$91:D$114)</f>
        <v>0</v>
      </c>
      <c r="E117" s="84">
        <f>SUMIF($B$91:$B$114,"3",E$91:E$114)</f>
        <v>0</v>
      </c>
      <c r="F117" s="143"/>
    </row>
    <row r="118" spans="1:6" s="10" customFormat="1" ht="15.75">
      <c r="A118" s="68" t="s">
        <v>372</v>
      </c>
      <c r="B118" s="17"/>
      <c r="C118" s="86"/>
      <c r="D118" s="86"/>
      <c r="E118" s="86"/>
      <c r="F118" s="143"/>
    </row>
    <row r="119" spans="1:6" s="10" customFormat="1" ht="31.5" hidden="1">
      <c r="A119" s="89" t="s">
        <v>374</v>
      </c>
      <c r="B119" s="17">
        <v>2</v>
      </c>
      <c r="C119" s="84"/>
      <c r="D119" s="84"/>
      <c r="E119" s="84"/>
      <c r="F119" s="143" t="e">
        <f t="shared" si="1"/>
        <v>#DIV/0!</v>
      </c>
    </row>
    <row r="120" spans="1:6" s="10" customFormat="1" ht="15.75" hidden="1">
      <c r="A120" s="112" t="s">
        <v>373</v>
      </c>
      <c r="B120" s="17"/>
      <c r="C120" s="84">
        <f>SUM(C119)</f>
        <v>0</v>
      </c>
      <c r="D120" s="84">
        <f>SUM(D119)</f>
        <v>0</v>
      </c>
      <c r="E120" s="84">
        <f>SUM(E119)</f>
        <v>0</v>
      </c>
      <c r="F120" s="143" t="e">
        <f t="shared" si="1"/>
        <v>#DIV/0!</v>
      </c>
    </row>
    <row r="121" spans="1:6" s="10" customFormat="1" ht="15.75" hidden="1">
      <c r="A121" s="89" t="s">
        <v>133</v>
      </c>
      <c r="B121" s="17">
        <v>3</v>
      </c>
      <c r="C121" s="84"/>
      <c r="D121" s="84"/>
      <c r="E121" s="84"/>
      <c r="F121" s="143" t="e">
        <f t="shared" si="1"/>
        <v>#DIV/0!</v>
      </c>
    </row>
    <row r="122" spans="1:6" s="10" customFormat="1" ht="15.75">
      <c r="A122" s="89" t="s">
        <v>132</v>
      </c>
      <c r="B122" s="17">
        <v>3</v>
      </c>
      <c r="C122" s="84">
        <v>388</v>
      </c>
      <c r="D122" s="84">
        <v>388</v>
      </c>
      <c r="E122" s="84">
        <v>542</v>
      </c>
      <c r="F122" s="143">
        <f t="shared" si="1"/>
        <v>139.69072164948452</v>
      </c>
    </row>
    <row r="123" spans="1:6" s="10" customFormat="1" ht="15.75">
      <c r="A123" s="112" t="s">
        <v>375</v>
      </c>
      <c r="B123" s="17"/>
      <c r="C123" s="84">
        <f>SUM(C121:C122)</f>
        <v>388</v>
      </c>
      <c r="D123" s="84">
        <f>SUM(D121:D122)</f>
        <v>388</v>
      </c>
      <c r="E123" s="84">
        <f>SUM(E121:E122)</f>
        <v>542</v>
      </c>
      <c r="F123" s="143">
        <f t="shared" si="1"/>
        <v>139.69072164948452</v>
      </c>
    </row>
    <row r="124" spans="1:6" s="10" customFormat="1" ht="31.5">
      <c r="A124" s="89" t="s">
        <v>376</v>
      </c>
      <c r="B124" s="17">
        <v>3</v>
      </c>
      <c r="C124" s="84">
        <v>5911</v>
      </c>
      <c r="D124" s="84">
        <v>2518</v>
      </c>
      <c r="E124" s="84">
        <v>0</v>
      </c>
      <c r="F124" s="143">
        <f t="shared" si="1"/>
        <v>0</v>
      </c>
    </row>
    <row r="125" spans="1:6" s="10" customFormat="1" ht="31.5" hidden="1">
      <c r="A125" s="89" t="s">
        <v>377</v>
      </c>
      <c r="B125" s="17">
        <v>3</v>
      </c>
      <c r="C125" s="84"/>
      <c r="D125" s="84"/>
      <c r="E125" s="84"/>
      <c r="F125" s="143" t="e">
        <f t="shared" si="1"/>
        <v>#DIV/0!</v>
      </c>
    </row>
    <row r="126" spans="1:6" s="10" customFormat="1" ht="15.75">
      <c r="A126" s="112" t="s">
        <v>378</v>
      </c>
      <c r="B126" s="17"/>
      <c r="C126" s="84">
        <f>SUM(C124:C125)</f>
        <v>5911</v>
      </c>
      <c r="D126" s="84">
        <f>SUM(D124:D125)</f>
        <v>2518</v>
      </c>
      <c r="E126" s="84">
        <f>SUM(E124:E125)</f>
        <v>0</v>
      </c>
      <c r="F126" s="143">
        <f t="shared" si="1"/>
        <v>0</v>
      </c>
    </row>
    <row r="127" spans="1:6" s="10" customFormat="1" ht="31.5">
      <c r="A127" s="89" t="s">
        <v>379</v>
      </c>
      <c r="B127" s="17">
        <v>2</v>
      </c>
      <c r="C127" s="84">
        <v>105</v>
      </c>
      <c r="D127" s="84">
        <v>105</v>
      </c>
      <c r="E127" s="84">
        <v>108</v>
      </c>
      <c r="F127" s="143">
        <f t="shared" si="1"/>
        <v>102.85714285714285</v>
      </c>
    </row>
    <row r="128" spans="1:6" s="10" customFormat="1" ht="31.5" customHeight="1" hidden="1">
      <c r="A128" s="89" t="s">
        <v>380</v>
      </c>
      <c r="B128" s="17">
        <v>2</v>
      </c>
      <c r="C128" s="84"/>
      <c r="D128" s="84"/>
      <c r="E128" s="84"/>
      <c r="F128" s="143" t="e">
        <f t="shared" si="1"/>
        <v>#DIV/0!</v>
      </c>
    </row>
    <row r="129" spans="1:6" s="10" customFormat="1" ht="15.75" customHeight="1" hidden="1">
      <c r="A129" s="89" t="s">
        <v>381</v>
      </c>
      <c r="B129" s="17">
        <v>2</v>
      </c>
      <c r="C129" s="84"/>
      <c r="D129" s="84"/>
      <c r="E129" s="84"/>
      <c r="F129" s="143" t="e">
        <f t="shared" si="1"/>
        <v>#DIV/0!</v>
      </c>
    </row>
    <row r="130" spans="1:6" s="10" customFormat="1" ht="15.75">
      <c r="A130" s="64" t="s">
        <v>382</v>
      </c>
      <c r="B130" s="17"/>
      <c r="C130" s="84">
        <f>SUM(C127:C129)</f>
        <v>105</v>
      </c>
      <c r="D130" s="84">
        <f>SUM(D127:D129)</f>
        <v>105</v>
      </c>
      <c r="E130" s="84">
        <f>SUM(E127:E129)</f>
        <v>108</v>
      </c>
      <c r="F130" s="143">
        <f t="shared" si="1"/>
        <v>102.85714285714285</v>
      </c>
    </row>
    <row r="131" spans="1:6" s="10" customFormat="1" ht="15.75" hidden="1">
      <c r="A131" s="89" t="s">
        <v>383</v>
      </c>
      <c r="B131" s="17">
        <v>3</v>
      </c>
      <c r="C131" s="84"/>
      <c r="D131" s="84"/>
      <c r="E131" s="84"/>
      <c r="F131" s="143" t="e">
        <f t="shared" si="1"/>
        <v>#DIV/0!</v>
      </c>
    </row>
    <row r="132" spans="1:6" s="10" customFormat="1" ht="15.75" hidden="1">
      <c r="A132" s="89" t="s">
        <v>384</v>
      </c>
      <c r="B132" s="17">
        <v>2</v>
      </c>
      <c r="C132" s="84"/>
      <c r="D132" s="84"/>
      <c r="E132" s="84"/>
      <c r="F132" s="143" t="e">
        <f t="shared" si="1"/>
        <v>#DIV/0!</v>
      </c>
    </row>
    <row r="133" spans="1:6" s="10" customFormat="1" ht="31.5">
      <c r="A133" s="112" t="s">
        <v>385</v>
      </c>
      <c r="B133" s="17"/>
      <c r="C133" s="84">
        <f>SUM(C131:C132)</f>
        <v>0</v>
      </c>
      <c r="D133" s="84">
        <f>SUM(D131:D132)</f>
        <v>0</v>
      </c>
      <c r="E133" s="84">
        <f>SUM(E131:E132)</f>
        <v>0</v>
      </c>
      <c r="F133" s="143"/>
    </row>
    <row r="134" spans="1:6" s="10" customFormat="1" ht="15.75" hidden="1">
      <c r="A134" s="89" t="s">
        <v>386</v>
      </c>
      <c r="B134" s="17">
        <v>2</v>
      </c>
      <c r="C134" s="84"/>
      <c r="D134" s="84"/>
      <c r="E134" s="84"/>
      <c r="F134" s="143" t="e">
        <f t="shared" si="1"/>
        <v>#DIV/0!</v>
      </c>
    </row>
    <row r="135" spans="1:6" s="10" customFormat="1" ht="15.75" hidden="1">
      <c r="A135" s="89" t="s">
        <v>387</v>
      </c>
      <c r="B135" s="17">
        <v>2</v>
      </c>
      <c r="C135" s="84"/>
      <c r="D135" s="84"/>
      <c r="E135" s="84"/>
      <c r="F135" s="143" t="e">
        <f t="shared" si="1"/>
        <v>#DIV/0!</v>
      </c>
    </row>
    <row r="136" spans="1:6" s="10" customFormat="1" ht="15.75" hidden="1">
      <c r="A136" s="89" t="s">
        <v>171</v>
      </c>
      <c r="B136" s="17">
        <v>2</v>
      </c>
      <c r="C136" s="84"/>
      <c r="D136" s="84"/>
      <c r="E136" s="84"/>
      <c r="F136" s="143" t="e">
        <f t="shared" si="1"/>
        <v>#DIV/0!</v>
      </c>
    </row>
    <row r="137" spans="1:6" s="10" customFormat="1" ht="15.75" hidden="1">
      <c r="A137" s="89" t="s">
        <v>172</v>
      </c>
      <c r="B137" s="17">
        <v>2</v>
      </c>
      <c r="C137" s="84"/>
      <c r="D137" s="84"/>
      <c r="E137" s="84"/>
      <c r="F137" s="143" t="e">
        <f aca="true" t="shared" si="2" ref="F137:F200">E137/D137*100</f>
        <v>#DIV/0!</v>
      </c>
    </row>
    <row r="138" spans="1:6" s="10" customFormat="1" ht="15.75" hidden="1">
      <c r="A138" s="89" t="s">
        <v>173</v>
      </c>
      <c r="B138" s="17">
        <v>2</v>
      </c>
      <c r="C138" s="84"/>
      <c r="D138" s="84"/>
      <c r="E138" s="84"/>
      <c r="F138" s="143" t="e">
        <f t="shared" si="2"/>
        <v>#DIV/0!</v>
      </c>
    </row>
    <row r="139" spans="1:6" s="10" customFormat="1" ht="47.25" hidden="1">
      <c r="A139" s="89" t="s">
        <v>388</v>
      </c>
      <c r="B139" s="17">
        <v>2</v>
      </c>
      <c r="C139" s="84"/>
      <c r="D139" s="84"/>
      <c r="E139" s="84"/>
      <c r="F139" s="143" t="e">
        <f t="shared" si="2"/>
        <v>#DIV/0!</v>
      </c>
    </row>
    <row r="140" spans="1:6" s="10" customFormat="1" ht="15.75" hidden="1">
      <c r="A140" s="89" t="s">
        <v>389</v>
      </c>
      <c r="B140" s="17">
        <v>2</v>
      </c>
      <c r="C140" s="84"/>
      <c r="D140" s="84"/>
      <c r="E140" s="84"/>
      <c r="F140" s="143" t="e">
        <f t="shared" si="2"/>
        <v>#DIV/0!</v>
      </c>
    </row>
    <row r="141" spans="1:6" s="10" customFormat="1" ht="15.75">
      <c r="A141" s="89" t="s">
        <v>390</v>
      </c>
      <c r="B141" s="17">
        <v>2</v>
      </c>
      <c r="C141" s="84">
        <v>15</v>
      </c>
      <c r="D141" s="84">
        <v>15</v>
      </c>
      <c r="E141" s="84">
        <v>15</v>
      </c>
      <c r="F141" s="143">
        <f t="shared" si="2"/>
        <v>100</v>
      </c>
    </row>
    <row r="142" spans="1:6" s="10" customFormat="1" ht="31.5">
      <c r="A142" s="111" t="s">
        <v>391</v>
      </c>
      <c r="B142" s="17"/>
      <c r="C142" s="84">
        <f>SUM(C141)</f>
        <v>15</v>
      </c>
      <c r="D142" s="84">
        <f>SUM(D141)</f>
        <v>15</v>
      </c>
      <c r="E142" s="84">
        <f>SUM(E141)</f>
        <v>15</v>
      </c>
      <c r="F142" s="143">
        <f t="shared" si="2"/>
        <v>100</v>
      </c>
    </row>
    <row r="143" spans="1:6" s="10" customFormat="1" ht="15.75">
      <c r="A143" s="112" t="s">
        <v>392</v>
      </c>
      <c r="B143" s="17"/>
      <c r="C143" s="84">
        <f>SUM(C134:C140)+C142</f>
        <v>15</v>
      </c>
      <c r="D143" s="84">
        <f>SUM(D134:D140)+D142</f>
        <v>15</v>
      </c>
      <c r="E143" s="84">
        <f>SUM(E134:E140)+E142</f>
        <v>15</v>
      </c>
      <c r="F143" s="143">
        <f t="shared" si="2"/>
        <v>100</v>
      </c>
    </row>
    <row r="144" spans="1:6" s="10" customFormat="1" ht="15.75">
      <c r="A144" s="43" t="s">
        <v>372</v>
      </c>
      <c r="B144" s="104"/>
      <c r="C144" s="86">
        <f>SUM(C145:C145:C147)</f>
        <v>6419</v>
      </c>
      <c r="D144" s="86">
        <f>SUM(D145:D145:D147)</f>
        <v>3026</v>
      </c>
      <c r="E144" s="86">
        <f>SUM(E145:E145:E147)</f>
        <v>665</v>
      </c>
      <c r="F144" s="143">
        <f t="shared" si="2"/>
        <v>21.97620621282221</v>
      </c>
    </row>
    <row r="145" spans="1:6" s="10" customFormat="1" ht="15.75">
      <c r="A145" s="89" t="s">
        <v>471</v>
      </c>
      <c r="B145" s="102">
        <v>1</v>
      </c>
      <c r="C145" s="84">
        <f>SUMIF($B$118:$B$144,"1",C$118:C$144)</f>
        <v>0</v>
      </c>
      <c r="D145" s="84">
        <f>SUMIF($B$118:$B$144,"1",D$118:D$144)</f>
        <v>0</v>
      </c>
      <c r="E145" s="84">
        <f>SUMIF($B$118:$B$144,"1",E$118:E$144)</f>
        <v>0</v>
      </c>
      <c r="F145" s="143"/>
    </row>
    <row r="146" spans="1:6" s="10" customFormat="1" ht="15.75">
      <c r="A146" s="89" t="s">
        <v>286</v>
      </c>
      <c r="B146" s="102">
        <v>2</v>
      </c>
      <c r="C146" s="84">
        <f>SUMIF($B$118:$B$144,"2",C$118:C$144)</f>
        <v>120</v>
      </c>
      <c r="D146" s="84">
        <f>SUMIF($B$118:$B$144,"2",D$118:D$144)</f>
        <v>120</v>
      </c>
      <c r="E146" s="84">
        <f>SUMIF($B$118:$B$144,"2",E$118:E$144)</f>
        <v>123</v>
      </c>
      <c r="F146" s="143">
        <f t="shared" si="2"/>
        <v>102.49999999999999</v>
      </c>
    </row>
    <row r="147" spans="1:6" s="10" customFormat="1" ht="15.75">
      <c r="A147" s="89" t="s">
        <v>142</v>
      </c>
      <c r="B147" s="102">
        <v>3</v>
      </c>
      <c r="C147" s="84">
        <f>SUMIF($B$118:$B$144,"3",C$118:C$144)</f>
        <v>6299</v>
      </c>
      <c r="D147" s="84">
        <f>SUMIF($B$118:$B$144,"3",D$118:D$144)</f>
        <v>2906</v>
      </c>
      <c r="E147" s="84">
        <f>SUMIF($B$118:$B$144,"3",E$118:E$144)</f>
        <v>542</v>
      </c>
      <c r="F147" s="143">
        <f t="shared" si="2"/>
        <v>18.651066758430833</v>
      </c>
    </row>
    <row r="148" spans="1:6" s="10" customFormat="1" ht="15.75">
      <c r="A148" s="68" t="s">
        <v>397</v>
      </c>
      <c r="B148" s="17"/>
      <c r="C148" s="86"/>
      <c r="D148" s="86"/>
      <c r="E148" s="86"/>
      <c r="F148" s="143"/>
    </row>
    <row r="149" spans="1:6" s="10" customFormat="1" ht="15.75">
      <c r="A149" s="89" t="s">
        <v>636</v>
      </c>
      <c r="B149" s="17">
        <v>2</v>
      </c>
      <c r="C149" s="86"/>
      <c r="D149" s="84">
        <v>50</v>
      </c>
      <c r="E149" s="84">
        <v>50</v>
      </c>
      <c r="F149" s="143">
        <f t="shared" si="2"/>
        <v>100</v>
      </c>
    </row>
    <row r="150" spans="1:6" s="10" customFormat="1" ht="15.75">
      <c r="A150" s="89" t="s">
        <v>592</v>
      </c>
      <c r="B150" s="17">
        <v>2</v>
      </c>
      <c r="C150" s="86"/>
      <c r="D150" s="84">
        <v>80</v>
      </c>
      <c r="E150" s="84">
        <v>80</v>
      </c>
      <c r="F150" s="143">
        <f t="shared" si="2"/>
        <v>100</v>
      </c>
    </row>
    <row r="151" spans="1:6" s="10" customFormat="1" ht="15.75">
      <c r="A151" s="111" t="s">
        <v>393</v>
      </c>
      <c r="B151" s="17"/>
      <c r="C151" s="84">
        <f>SUM(C149:C150)</f>
        <v>0</v>
      </c>
      <c r="D151" s="84">
        <f>SUM(D149:D150)</f>
        <v>130</v>
      </c>
      <c r="E151" s="84">
        <f>SUM(E149:E150)</f>
        <v>130</v>
      </c>
      <c r="F151" s="143">
        <f t="shared" si="2"/>
        <v>100</v>
      </c>
    </row>
    <row r="152" spans="1:6" s="10" customFormat="1" ht="21.75" customHeight="1">
      <c r="A152" s="89" t="s">
        <v>394</v>
      </c>
      <c r="B152" s="17">
        <v>2</v>
      </c>
      <c r="C152" s="84"/>
      <c r="D152" s="84">
        <v>5</v>
      </c>
      <c r="E152" s="84">
        <v>5</v>
      </c>
      <c r="F152" s="143">
        <f t="shared" si="2"/>
        <v>100</v>
      </c>
    </row>
    <row r="153" spans="1:6" s="10" customFormat="1" ht="31.5" hidden="1">
      <c r="A153" s="89" t="s">
        <v>395</v>
      </c>
      <c r="B153" s="17">
        <v>2</v>
      </c>
      <c r="C153" s="84"/>
      <c r="D153" s="84"/>
      <c r="E153" s="84"/>
      <c r="F153" s="143"/>
    </row>
    <row r="154" spans="1:6" s="10" customFormat="1" ht="15.75">
      <c r="A154" s="89" t="s">
        <v>635</v>
      </c>
      <c r="B154" s="17">
        <v>2</v>
      </c>
      <c r="C154" s="84"/>
      <c r="D154" s="84">
        <v>5</v>
      </c>
      <c r="E154" s="84">
        <v>5</v>
      </c>
      <c r="F154" s="143">
        <f t="shared" si="2"/>
        <v>100</v>
      </c>
    </row>
    <row r="155" spans="1:6" s="10" customFormat="1" ht="31.5">
      <c r="A155" s="7" t="s">
        <v>566</v>
      </c>
      <c r="B155" s="17">
        <v>3</v>
      </c>
      <c r="C155" s="84">
        <v>300</v>
      </c>
      <c r="D155" s="84">
        <v>444</v>
      </c>
      <c r="E155" s="84">
        <v>444</v>
      </c>
      <c r="F155" s="143">
        <f t="shared" si="2"/>
        <v>100</v>
      </c>
    </row>
    <row r="156" spans="1:6" s="10" customFormat="1" ht="15.75">
      <c r="A156" s="7" t="s">
        <v>620</v>
      </c>
      <c r="B156" s="17">
        <v>2</v>
      </c>
      <c r="C156" s="84"/>
      <c r="D156" s="84">
        <v>140</v>
      </c>
      <c r="E156" s="84">
        <v>140</v>
      </c>
      <c r="F156" s="143">
        <f t="shared" si="2"/>
        <v>100</v>
      </c>
    </row>
    <row r="157" spans="1:6" s="10" customFormat="1" ht="15.75">
      <c r="A157" s="7" t="s">
        <v>618</v>
      </c>
      <c r="B157" s="17">
        <v>2</v>
      </c>
      <c r="C157" s="84"/>
      <c r="D157" s="84">
        <v>161</v>
      </c>
      <c r="E157" s="84">
        <v>161</v>
      </c>
      <c r="F157" s="143">
        <f t="shared" si="2"/>
        <v>100</v>
      </c>
    </row>
    <row r="158" spans="1:6" s="10" customFormat="1" ht="15.75">
      <c r="A158" s="112" t="s">
        <v>396</v>
      </c>
      <c r="B158" s="17"/>
      <c r="C158" s="84">
        <f>SUM(C152:C155)</f>
        <v>300</v>
      </c>
      <c r="D158" s="84">
        <f>SUM(D152:D157)</f>
        <v>755</v>
      </c>
      <c r="E158" s="84">
        <f>SUM(E152:E157)</f>
        <v>755</v>
      </c>
      <c r="F158" s="143">
        <f t="shared" si="2"/>
        <v>100</v>
      </c>
    </row>
    <row r="159" spans="1:6" s="10" customFormat="1" ht="15.75">
      <c r="A159" s="89" t="s">
        <v>535</v>
      </c>
      <c r="B159" s="17">
        <v>2</v>
      </c>
      <c r="C159" s="84">
        <v>124</v>
      </c>
      <c r="D159" s="84">
        <v>124</v>
      </c>
      <c r="E159" s="84"/>
      <c r="F159" s="143">
        <f t="shared" si="2"/>
        <v>0</v>
      </c>
    </row>
    <row r="160" spans="1:6" s="10" customFormat="1" ht="15.75">
      <c r="A160" s="111" t="s">
        <v>398</v>
      </c>
      <c r="B160" s="17"/>
      <c r="C160" s="84">
        <f>SUM(C159:C159)</f>
        <v>124</v>
      </c>
      <c r="D160" s="84">
        <f>SUM(D159:D159)</f>
        <v>124</v>
      </c>
      <c r="E160" s="84">
        <f>SUM(E159:E159)</f>
        <v>0</v>
      </c>
      <c r="F160" s="143">
        <f t="shared" si="2"/>
        <v>0</v>
      </c>
    </row>
    <row r="161" spans="1:6" s="10" customFormat="1" ht="15.75" hidden="1">
      <c r="A161" s="89" t="s">
        <v>135</v>
      </c>
      <c r="B161" s="17"/>
      <c r="C161" s="84"/>
      <c r="D161" s="84"/>
      <c r="E161" s="84"/>
      <c r="F161" s="143"/>
    </row>
    <row r="162" spans="1:6" s="10" customFormat="1" ht="15.75">
      <c r="A162" s="89" t="s">
        <v>634</v>
      </c>
      <c r="B162" s="17">
        <v>2</v>
      </c>
      <c r="C162" s="84"/>
      <c r="D162" s="84"/>
      <c r="E162" s="84">
        <v>1</v>
      </c>
      <c r="F162" s="143"/>
    </row>
    <row r="163" spans="1:6" s="10" customFormat="1" ht="15.75">
      <c r="A163" s="111" t="s">
        <v>399</v>
      </c>
      <c r="B163" s="17"/>
      <c r="C163" s="84">
        <f>SUM(C161:C162)</f>
        <v>0</v>
      </c>
      <c r="D163" s="84">
        <f>SUM(D161:D162)</f>
        <v>0</v>
      </c>
      <c r="E163" s="84">
        <f>SUM(E161:E162)</f>
        <v>1</v>
      </c>
      <c r="F163" s="143"/>
    </row>
    <row r="164" spans="1:6" s="10" customFormat="1" ht="15.75">
      <c r="A164" s="64" t="s">
        <v>400</v>
      </c>
      <c r="B164" s="17"/>
      <c r="C164" s="84">
        <f>C160+C163</f>
        <v>124</v>
      </c>
      <c r="D164" s="84">
        <f>D160+D163</f>
        <v>124</v>
      </c>
      <c r="E164" s="84">
        <f>E160+E163</f>
        <v>1</v>
      </c>
      <c r="F164" s="143">
        <f t="shared" si="2"/>
        <v>0.8064516129032258</v>
      </c>
    </row>
    <row r="165" spans="1:6" s="10" customFormat="1" ht="15.75" hidden="1">
      <c r="A165" s="89" t="s">
        <v>401</v>
      </c>
      <c r="B165" s="17">
        <v>2</v>
      </c>
      <c r="C165" s="84"/>
      <c r="D165" s="84"/>
      <c r="E165" s="84"/>
      <c r="F165" s="143"/>
    </row>
    <row r="166" spans="1:6" s="10" customFormat="1" ht="31.5">
      <c r="A166" s="89" t="s">
        <v>402</v>
      </c>
      <c r="B166" s="17">
        <v>2</v>
      </c>
      <c r="C166" s="84">
        <v>68</v>
      </c>
      <c r="D166" s="84">
        <v>68</v>
      </c>
      <c r="E166" s="84">
        <v>66</v>
      </c>
      <c r="F166" s="143">
        <f t="shared" si="2"/>
        <v>97.05882352941177</v>
      </c>
    </row>
    <row r="167" spans="1:6" s="10" customFormat="1" ht="31.5" hidden="1">
      <c r="A167" s="89" t="s">
        <v>403</v>
      </c>
      <c r="B167" s="17">
        <v>2</v>
      </c>
      <c r="C167" s="84"/>
      <c r="D167" s="84"/>
      <c r="E167" s="84"/>
      <c r="F167" s="143" t="e">
        <f t="shared" si="2"/>
        <v>#DIV/0!</v>
      </c>
    </row>
    <row r="168" spans="1:6" s="10" customFormat="1" ht="15.75" hidden="1">
      <c r="A168" s="89" t="s">
        <v>405</v>
      </c>
      <c r="B168" s="17">
        <v>2</v>
      </c>
      <c r="C168" s="84"/>
      <c r="D168" s="84"/>
      <c r="E168" s="84"/>
      <c r="F168" s="143" t="e">
        <f t="shared" si="2"/>
        <v>#DIV/0!</v>
      </c>
    </row>
    <row r="169" spans="1:6" s="10" customFormat="1" ht="31.5" hidden="1">
      <c r="A169" s="89" t="s">
        <v>404</v>
      </c>
      <c r="B169" s="17">
        <v>2</v>
      </c>
      <c r="C169" s="84"/>
      <c r="D169" s="84"/>
      <c r="E169" s="84"/>
      <c r="F169" s="143" t="e">
        <f t="shared" si="2"/>
        <v>#DIV/0!</v>
      </c>
    </row>
    <row r="170" spans="1:6" s="10" customFormat="1" ht="15.75" hidden="1">
      <c r="A170" s="89" t="s">
        <v>406</v>
      </c>
      <c r="B170" s="17">
        <v>2</v>
      </c>
      <c r="C170" s="84"/>
      <c r="D170" s="84"/>
      <c r="E170" s="84"/>
      <c r="F170" s="143" t="e">
        <f t="shared" si="2"/>
        <v>#DIV/0!</v>
      </c>
    </row>
    <row r="171" spans="1:6" s="10" customFormat="1" ht="15.75" hidden="1">
      <c r="A171" s="89" t="s">
        <v>135</v>
      </c>
      <c r="B171" s="17">
        <v>2</v>
      </c>
      <c r="C171" s="84"/>
      <c r="D171" s="84"/>
      <c r="E171" s="84"/>
      <c r="F171" s="143" t="e">
        <f t="shared" si="2"/>
        <v>#DIV/0!</v>
      </c>
    </row>
    <row r="172" spans="1:6" s="10" customFormat="1" ht="15.75" hidden="1">
      <c r="A172" s="89" t="s">
        <v>135</v>
      </c>
      <c r="B172" s="17">
        <v>2</v>
      </c>
      <c r="C172" s="84"/>
      <c r="D172" s="84"/>
      <c r="E172" s="84"/>
      <c r="F172" s="143" t="e">
        <f t="shared" si="2"/>
        <v>#DIV/0!</v>
      </c>
    </row>
    <row r="173" spans="1:6" s="10" customFormat="1" ht="15.75" hidden="1">
      <c r="A173" s="89" t="s">
        <v>135</v>
      </c>
      <c r="B173" s="17">
        <v>2</v>
      </c>
      <c r="C173" s="84"/>
      <c r="D173" s="84"/>
      <c r="E173" s="84"/>
      <c r="F173" s="143" t="e">
        <f t="shared" si="2"/>
        <v>#DIV/0!</v>
      </c>
    </row>
    <row r="174" spans="1:6" s="10" customFormat="1" ht="15.75" hidden="1">
      <c r="A174" s="89" t="s">
        <v>135</v>
      </c>
      <c r="B174" s="17">
        <v>2</v>
      </c>
      <c r="C174" s="84"/>
      <c r="D174" s="84"/>
      <c r="E174" s="84"/>
      <c r="F174" s="143" t="e">
        <f t="shared" si="2"/>
        <v>#DIV/0!</v>
      </c>
    </row>
    <row r="175" spans="1:6" s="10" customFormat="1" ht="31.5">
      <c r="A175" s="111" t="s">
        <v>407</v>
      </c>
      <c r="B175" s="17"/>
      <c r="C175" s="84">
        <f>SUM(C171:C174)</f>
        <v>0</v>
      </c>
      <c r="D175" s="84">
        <f>SUM(D171:D174)</f>
        <v>0</v>
      </c>
      <c r="E175" s="84">
        <f>SUM(E171:E174)</f>
        <v>0</v>
      </c>
      <c r="F175" s="143"/>
    </row>
    <row r="176" spans="1:6" s="10" customFormat="1" ht="15.75">
      <c r="A176" s="64" t="s">
        <v>408</v>
      </c>
      <c r="B176" s="17"/>
      <c r="C176" s="84">
        <f>SUM(C165:C170)+C175</f>
        <v>68</v>
      </c>
      <c r="D176" s="84">
        <f>SUM(D165:D170)+D175</f>
        <v>68</v>
      </c>
      <c r="E176" s="84">
        <f>SUM(E165:E170)+E175</f>
        <v>66</v>
      </c>
      <c r="F176" s="143">
        <f t="shared" si="2"/>
        <v>97.05882352941177</v>
      </c>
    </row>
    <row r="177" spans="1:6" s="10" customFormat="1" ht="15.75">
      <c r="A177" s="89" t="s">
        <v>446</v>
      </c>
      <c r="B177" s="17">
        <v>2</v>
      </c>
      <c r="C177" s="84">
        <v>617</v>
      </c>
      <c r="D177" s="84">
        <v>617</v>
      </c>
      <c r="E177" s="84">
        <v>624</v>
      </c>
      <c r="F177" s="143">
        <f t="shared" si="2"/>
        <v>101.13452188006482</v>
      </c>
    </row>
    <row r="178" spans="1:6" s="10" customFormat="1" ht="15.75" hidden="1">
      <c r="A178" s="89" t="s">
        <v>409</v>
      </c>
      <c r="B178" s="17">
        <v>2</v>
      </c>
      <c r="C178" s="84"/>
      <c r="D178" s="84"/>
      <c r="E178" s="84"/>
      <c r="F178" s="143" t="e">
        <f t="shared" si="2"/>
        <v>#DIV/0!</v>
      </c>
    </row>
    <row r="179" spans="1:6" s="10" customFormat="1" ht="15.75" hidden="1">
      <c r="A179" s="89" t="s">
        <v>410</v>
      </c>
      <c r="B179" s="17">
        <v>2</v>
      </c>
      <c r="C179" s="84"/>
      <c r="D179" s="84"/>
      <c r="E179" s="84"/>
      <c r="F179" s="143" t="e">
        <f t="shared" si="2"/>
        <v>#DIV/0!</v>
      </c>
    </row>
    <row r="180" spans="1:6" s="10" customFormat="1" ht="15.75">
      <c r="A180" s="112" t="s">
        <v>411</v>
      </c>
      <c r="B180" s="17"/>
      <c r="C180" s="84">
        <f>SUM(C177:C179)</f>
        <v>617</v>
      </c>
      <c r="D180" s="84">
        <f>SUM(D177:D179)</f>
        <v>617</v>
      </c>
      <c r="E180" s="84">
        <f>SUM(E177:E179)</f>
        <v>624</v>
      </c>
      <c r="F180" s="143">
        <f t="shared" si="2"/>
        <v>101.13452188006482</v>
      </c>
    </row>
    <row r="181" spans="1:6" s="10" customFormat="1" ht="15.75" hidden="1">
      <c r="A181" s="64" t="s">
        <v>412</v>
      </c>
      <c r="B181" s="17"/>
      <c r="C181" s="84"/>
      <c r="D181" s="84"/>
      <c r="E181" s="84"/>
      <c r="F181" s="143" t="e">
        <f t="shared" si="2"/>
        <v>#DIV/0!</v>
      </c>
    </row>
    <row r="182" spans="1:6" s="10" customFormat="1" ht="15.75" hidden="1">
      <c r="A182" s="64" t="s">
        <v>413</v>
      </c>
      <c r="B182" s="17"/>
      <c r="C182" s="84"/>
      <c r="D182" s="84"/>
      <c r="E182" s="84"/>
      <c r="F182" s="143" t="e">
        <f t="shared" si="2"/>
        <v>#DIV/0!</v>
      </c>
    </row>
    <row r="183" spans="1:6" s="10" customFormat="1" ht="15.75" hidden="1">
      <c r="A183" s="89" t="s">
        <v>414</v>
      </c>
      <c r="B183" s="17">
        <v>2</v>
      </c>
      <c r="C183" s="84"/>
      <c r="D183" s="84"/>
      <c r="E183" s="84"/>
      <c r="F183" s="143" t="e">
        <f t="shared" si="2"/>
        <v>#DIV/0!</v>
      </c>
    </row>
    <row r="184" spans="1:6" s="10" customFormat="1" ht="15.75" hidden="1">
      <c r="A184" s="89" t="s">
        <v>415</v>
      </c>
      <c r="B184" s="17">
        <v>2</v>
      </c>
      <c r="C184" s="84"/>
      <c r="D184" s="84"/>
      <c r="E184" s="84"/>
      <c r="F184" s="143" t="e">
        <f t="shared" si="2"/>
        <v>#DIV/0!</v>
      </c>
    </row>
    <row r="185" spans="1:6" s="10" customFormat="1" ht="15.75" hidden="1">
      <c r="A185" s="89" t="s">
        <v>416</v>
      </c>
      <c r="B185" s="17">
        <v>2</v>
      </c>
      <c r="C185" s="84"/>
      <c r="D185" s="84"/>
      <c r="E185" s="84"/>
      <c r="F185" s="143" t="e">
        <f t="shared" si="2"/>
        <v>#DIV/0!</v>
      </c>
    </row>
    <row r="186" spans="1:6" s="10" customFormat="1" ht="15.75">
      <c r="A186" s="89" t="s">
        <v>417</v>
      </c>
      <c r="B186" s="17">
        <v>2</v>
      </c>
      <c r="C186" s="84"/>
      <c r="D186" s="84">
        <v>16</v>
      </c>
      <c r="E186" s="84">
        <v>31</v>
      </c>
      <c r="F186" s="143">
        <f t="shared" si="2"/>
        <v>193.75</v>
      </c>
    </row>
    <row r="187" spans="1:6" s="10" customFormat="1" ht="15.75">
      <c r="A187" s="64" t="s">
        <v>418</v>
      </c>
      <c r="B187" s="17"/>
      <c r="C187" s="84">
        <f>SUM(C183:C186)</f>
        <v>0</v>
      </c>
      <c r="D187" s="84">
        <f>SUM(D183:D186)</f>
        <v>16</v>
      </c>
      <c r="E187" s="84">
        <f>SUM(E183:E186)</f>
        <v>31</v>
      </c>
      <c r="F187" s="143">
        <f t="shared" si="2"/>
        <v>193.75</v>
      </c>
    </row>
    <row r="188" spans="1:6" s="10" customFormat="1" ht="31.5" hidden="1">
      <c r="A188" s="89" t="s">
        <v>419</v>
      </c>
      <c r="B188" s="17">
        <v>2</v>
      </c>
      <c r="C188" s="84"/>
      <c r="D188" s="84"/>
      <c r="E188" s="84"/>
      <c r="F188" s="143" t="e">
        <f t="shared" si="2"/>
        <v>#DIV/0!</v>
      </c>
    </row>
    <row r="189" spans="1:6" s="10" customFormat="1" ht="31.5" hidden="1">
      <c r="A189" s="89" t="s">
        <v>420</v>
      </c>
      <c r="B189" s="17">
        <v>2</v>
      </c>
      <c r="C189" s="84"/>
      <c r="D189" s="84"/>
      <c r="E189" s="84"/>
      <c r="F189" s="143" t="e">
        <f t="shared" si="2"/>
        <v>#DIV/0!</v>
      </c>
    </row>
    <row r="190" spans="1:6" s="10" customFormat="1" ht="31.5" hidden="1">
      <c r="A190" s="89" t="s">
        <v>421</v>
      </c>
      <c r="B190" s="17">
        <v>2</v>
      </c>
      <c r="C190" s="84"/>
      <c r="D190" s="84"/>
      <c r="E190" s="84"/>
      <c r="F190" s="143" t="e">
        <f t="shared" si="2"/>
        <v>#DIV/0!</v>
      </c>
    </row>
    <row r="191" spans="1:6" s="10" customFormat="1" ht="15.75" hidden="1">
      <c r="A191" s="89" t="s">
        <v>422</v>
      </c>
      <c r="B191" s="17">
        <v>2</v>
      </c>
      <c r="C191" s="84"/>
      <c r="D191" s="84"/>
      <c r="E191" s="84"/>
      <c r="F191" s="143" t="e">
        <f t="shared" si="2"/>
        <v>#DIV/0!</v>
      </c>
    </row>
    <row r="192" spans="1:6" s="10" customFormat="1" ht="15.75" hidden="1">
      <c r="A192" s="64" t="s">
        <v>423</v>
      </c>
      <c r="B192" s="108"/>
      <c r="C192" s="84">
        <f>SUM(C188:C191)</f>
        <v>0</v>
      </c>
      <c r="D192" s="84">
        <f>SUM(D188:D191)</f>
        <v>0</v>
      </c>
      <c r="E192" s="84">
        <f>SUM(E188:E191)</f>
        <v>0</v>
      </c>
      <c r="F192" s="143" t="e">
        <f t="shared" si="2"/>
        <v>#DIV/0!</v>
      </c>
    </row>
    <row r="193" spans="1:6" s="10" customFormat="1" ht="15.75" hidden="1">
      <c r="A193" s="89" t="s">
        <v>520</v>
      </c>
      <c r="B193" s="108">
        <v>2</v>
      </c>
      <c r="C193" s="84"/>
      <c r="D193" s="84"/>
      <c r="E193" s="84"/>
      <c r="F193" s="143" t="e">
        <f t="shared" si="2"/>
        <v>#DIV/0!</v>
      </c>
    </row>
    <row r="194" spans="1:6" s="10" customFormat="1" ht="63" hidden="1">
      <c r="A194" s="89" t="s">
        <v>424</v>
      </c>
      <c r="B194" s="108"/>
      <c r="C194" s="84"/>
      <c r="D194" s="84"/>
      <c r="E194" s="84"/>
      <c r="F194" s="143" t="e">
        <f t="shared" si="2"/>
        <v>#DIV/0!</v>
      </c>
    </row>
    <row r="195" spans="1:6" s="10" customFormat="1" ht="31.5" hidden="1">
      <c r="A195" s="89" t="s">
        <v>426</v>
      </c>
      <c r="B195" s="108">
        <v>2</v>
      </c>
      <c r="C195" s="84"/>
      <c r="D195" s="84"/>
      <c r="E195" s="84"/>
      <c r="F195" s="143" t="e">
        <f t="shared" si="2"/>
        <v>#DIV/0!</v>
      </c>
    </row>
    <row r="196" spans="1:6" s="10" customFormat="1" ht="15.75" hidden="1">
      <c r="A196" s="89" t="s">
        <v>427</v>
      </c>
      <c r="B196" s="108"/>
      <c r="C196" s="84"/>
      <c r="D196" s="84"/>
      <c r="E196" s="84"/>
      <c r="F196" s="143" t="e">
        <f t="shared" si="2"/>
        <v>#DIV/0!</v>
      </c>
    </row>
    <row r="197" spans="1:6" s="10" customFormat="1" ht="15.75" hidden="1">
      <c r="A197" s="111" t="s">
        <v>425</v>
      </c>
      <c r="B197" s="108"/>
      <c r="C197" s="84">
        <f>SUM(C195:C196)</f>
        <v>0</v>
      </c>
      <c r="D197" s="84">
        <f>SUM(D195:D196)</f>
        <v>0</v>
      </c>
      <c r="E197" s="84">
        <f>SUM(E195:E196)</f>
        <v>0</v>
      </c>
      <c r="F197" s="143" t="e">
        <f t="shared" si="2"/>
        <v>#DIV/0!</v>
      </c>
    </row>
    <row r="198" spans="1:6" s="10" customFormat="1" ht="15.75" hidden="1">
      <c r="A198" s="89" t="s">
        <v>135</v>
      </c>
      <c r="B198" s="108"/>
      <c r="C198" s="84"/>
      <c r="D198" s="84"/>
      <c r="E198" s="84"/>
      <c r="F198" s="143" t="e">
        <f t="shared" si="2"/>
        <v>#DIV/0!</v>
      </c>
    </row>
    <row r="199" spans="1:6" s="10" customFormat="1" ht="15.75" hidden="1">
      <c r="A199" s="89" t="s">
        <v>135</v>
      </c>
      <c r="B199" s="108"/>
      <c r="C199" s="84"/>
      <c r="D199" s="84"/>
      <c r="E199" s="84"/>
      <c r="F199" s="143" t="e">
        <f t="shared" si="2"/>
        <v>#DIV/0!</v>
      </c>
    </row>
    <row r="200" spans="1:6" s="10" customFormat="1" ht="31.5" hidden="1">
      <c r="A200" s="111" t="s">
        <v>428</v>
      </c>
      <c r="B200" s="108"/>
      <c r="C200" s="84">
        <f>SUM(C198:C199)</f>
        <v>0</v>
      </c>
      <c r="D200" s="84">
        <f>SUM(D198:D199)</f>
        <v>0</v>
      </c>
      <c r="E200" s="84">
        <f>SUM(E198:E199)</f>
        <v>0</v>
      </c>
      <c r="F200" s="143" t="e">
        <f t="shared" si="2"/>
        <v>#DIV/0!</v>
      </c>
    </row>
    <row r="201" spans="1:6" s="10" customFormat="1" ht="15.75" hidden="1">
      <c r="A201" s="64" t="s">
        <v>521</v>
      </c>
      <c r="B201" s="108"/>
      <c r="C201" s="84">
        <f>SUM(C194)+C197+C200</f>
        <v>0</v>
      </c>
      <c r="D201" s="84">
        <f>SUM(D194)+D197+D200</f>
        <v>0</v>
      </c>
      <c r="E201" s="84">
        <f>SUM(E194)+E197+E200</f>
        <v>0</v>
      </c>
      <c r="F201" s="143" t="e">
        <f aca="true" t="shared" si="3" ref="F201:F262">E201/D201*100</f>
        <v>#DIV/0!</v>
      </c>
    </row>
    <row r="202" spans="1:6" s="10" customFormat="1" ht="15.75">
      <c r="A202" s="43" t="s">
        <v>397</v>
      </c>
      <c r="B202" s="104"/>
      <c r="C202" s="86">
        <f>SUM(C203:C203:C205)</f>
        <v>1109</v>
      </c>
      <c r="D202" s="86">
        <f>SUM(D203:D203:D205)</f>
        <v>1710</v>
      </c>
      <c r="E202" s="86">
        <f>SUM(E203:E203:E205)</f>
        <v>1607</v>
      </c>
      <c r="F202" s="143">
        <f t="shared" si="3"/>
        <v>93.9766081871345</v>
      </c>
    </row>
    <row r="203" spans="1:6" s="10" customFormat="1" ht="15.75">
      <c r="A203" s="89" t="s">
        <v>471</v>
      </c>
      <c r="B203" s="102">
        <v>1</v>
      </c>
      <c r="C203" s="84">
        <f>SUMIF($B$148:$B$202,"1",C$148:C$202)</f>
        <v>0</v>
      </c>
      <c r="D203" s="84">
        <f>SUMIF($B$148:$B$202,"1",D$148:D$202)</f>
        <v>0</v>
      </c>
      <c r="E203" s="84">
        <f>SUMIF($B$148:$B$202,"1",E$148:E$202)</f>
        <v>0</v>
      </c>
      <c r="F203" s="143"/>
    </row>
    <row r="204" spans="1:6" s="10" customFormat="1" ht="15.75">
      <c r="A204" s="89" t="s">
        <v>286</v>
      </c>
      <c r="B204" s="102">
        <v>2</v>
      </c>
      <c r="C204" s="84">
        <f>SUMIF($B$148:$B$202,"2",C$148:C$202)</f>
        <v>809</v>
      </c>
      <c r="D204" s="84">
        <f>SUMIF($B$148:$B$202,"2",D$148:D$202)</f>
        <v>1266</v>
      </c>
      <c r="E204" s="84">
        <f>SUMIF($B$148:$B$202,"2",E$148:E$202)</f>
        <v>1163</v>
      </c>
      <c r="F204" s="143">
        <f t="shared" si="3"/>
        <v>91.86413902053712</v>
      </c>
    </row>
    <row r="205" spans="1:6" s="10" customFormat="1" ht="15.75">
      <c r="A205" s="89" t="s">
        <v>142</v>
      </c>
      <c r="B205" s="102">
        <v>3</v>
      </c>
      <c r="C205" s="84">
        <f>SUMIF($B$148:$B$202,"3",C$148:C$202)</f>
        <v>300</v>
      </c>
      <c r="D205" s="84">
        <f>SUMIF($B$148:$B$202,"3",D$148:D$202)</f>
        <v>444</v>
      </c>
      <c r="E205" s="84">
        <f>SUMIF($B$148:$B$202,"3",E$148:E$202)</f>
        <v>444</v>
      </c>
      <c r="F205" s="143">
        <f t="shared" si="3"/>
        <v>100</v>
      </c>
    </row>
    <row r="206" spans="1:6" s="10" customFormat="1" ht="15.75">
      <c r="A206" s="68" t="s">
        <v>429</v>
      </c>
      <c r="B206" s="17"/>
      <c r="C206" s="86"/>
      <c r="D206" s="86"/>
      <c r="E206" s="86"/>
      <c r="F206" s="143"/>
    </row>
    <row r="207" spans="1:6" s="10" customFormat="1" ht="15.75" hidden="1">
      <c r="A207" s="89" t="s">
        <v>134</v>
      </c>
      <c r="B207" s="108"/>
      <c r="C207" s="84"/>
      <c r="D207" s="84"/>
      <c r="E207" s="84"/>
      <c r="F207" s="143" t="e">
        <f t="shared" si="3"/>
        <v>#DIV/0!</v>
      </c>
    </row>
    <row r="208" spans="1:6" s="10" customFormat="1" ht="15.75" hidden="1">
      <c r="A208" s="112" t="s">
        <v>430</v>
      </c>
      <c r="B208" s="108"/>
      <c r="C208" s="84">
        <f>SUM(C207)</f>
        <v>0</v>
      </c>
      <c r="D208" s="84">
        <f>SUM(D207)</f>
        <v>0</v>
      </c>
      <c r="E208" s="84">
        <f>SUM(E207)</f>
        <v>0</v>
      </c>
      <c r="F208" s="143" t="e">
        <f t="shared" si="3"/>
        <v>#DIV/0!</v>
      </c>
    </row>
    <row r="209" spans="1:6" s="10" customFormat="1" ht="15.75" hidden="1">
      <c r="A209" s="89" t="s">
        <v>431</v>
      </c>
      <c r="B209" s="108">
        <v>2</v>
      </c>
      <c r="C209" s="84"/>
      <c r="D209" s="84"/>
      <c r="E209" s="84"/>
      <c r="F209" s="143" t="e">
        <f t="shared" si="3"/>
        <v>#DIV/0!</v>
      </c>
    </row>
    <row r="210" spans="1:6" s="10" customFormat="1" ht="15.75" hidden="1">
      <c r="A210" s="89" t="s">
        <v>135</v>
      </c>
      <c r="B210" s="108">
        <v>2</v>
      </c>
      <c r="C210" s="84"/>
      <c r="D210" s="84"/>
      <c r="E210" s="84"/>
      <c r="F210" s="143" t="e">
        <f t="shared" si="3"/>
        <v>#DIV/0!</v>
      </c>
    </row>
    <row r="211" spans="1:6" s="10" customFormat="1" ht="15.75" hidden="1">
      <c r="A211" s="89" t="s">
        <v>135</v>
      </c>
      <c r="B211" s="108">
        <v>2</v>
      </c>
      <c r="C211" s="84"/>
      <c r="D211" s="84"/>
      <c r="E211" s="84"/>
      <c r="F211" s="143" t="e">
        <f t="shared" si="3"/>
        <v>#DIV/0!</v>
      </c>
    </row>
    <row r="212" spans="1:6" s="10" customFormat="1" ht="31.5" hidden="1">
      <c r="A212" s="111" t="s">
        <v>433</v>
      </c>
      <c r="B212" s="108"/>
      <c r="C212" s="84">
        <f>SUM(C210:C211)</f>
        <v>0</v>
      </c>
      <c r="D212" s="84">
        <f>SUM(D210:D211)</f>
        <v>0</v>
      </c>
      <c r="E212" s="84">
        <f>SUM(E210:E211)</f>
        <v>0</v>
      </c>
      <c r="F212" s="143" t="e">
        <f t="shared" si="3"/>
        <v>#DIV/0!</v>
      </c>
    </row>
    <row r="213" spans="1:6" s="10" customFormat="1" ht="15.75" hidden="1">
      <c r="A213" s="64" t="s">
        <v>432</v>
      </c>
      <c r="B213" s="108"/>
      <c r="C213" s="84">
        <f>C209+C212</f>
        <v>0</v>
      </c>
      <c r="D213" s="84">
        <f>D209+D212</f>
        <v>0</v>
      </c>
      <c r="E213" s="84">
        <f>E209+E212</f>
        <v>0</v>
      </c>
      <c r="F213" s="143" t="e">
        <f t="shared" si="3"/>
        <v>#DIV/0!</v>
      </c>
    </row>
    <row r="214" spans="1:6" s="10" customFormat="1" ht="15.75" hidden="1">
      <c r="A214" s="89" t="s">
        <v>134</v>
      </c>
      <c r="B214" s="108">
        <v>2</v>
      </c>
      <c r="C214" s="84"/>
      <c r="D214" s="84"/>
      <c r="E214" s="84"/>
      <c r="F214" s="143" t="e">
        <f t="shared" si="3"/>
        <v>#DIV/0!</v>
      </c>
    </row>
    <row r="215" spans="1:6" s="10" customFormat="1" ht="15.75" hidden="1">
      <c r="A215" s="89" t="s">
        <v>134</v>
      </c>
      <c r="B215" s="108">
        <v>2</v>
      </c>
      <c r="C215" s="84"/>
      <c r="D215" s="84"/>
      <c r="E215" s="84"/>
      <c r="F215" s="143" t="e">
        <f t="shared" si="3"/>
        <v>#DIV/0!</v>
      </c>
    </row>
    <row r="216" spans="1:6" s="10" customFormat="1" ht="15.75">
      <c r="A216" s="89" t="s">
        <v>602</v>
      </c>
      <c r="B216" s="108">
        <v>2</v>
      </c>
      <c r="C216" s="84"/>
      <c r="D216" s="84">
        <v>75</v>
      </c>
      <c r="E216" s="84">
        <v>75</v>
      </c>
      <c r="F216" s="143">
        <f t="shared" si="3"/>
        <v>100</v>
      </c>
    </row>
    <row r="217" spans="1:6" s="10" customFormat="1" ht="15.75">
      <c r="A217" s="64" t="s">
        <v>617</v>
      </c>
      <c r="B217" s="108">
        <v>2</v>
      </c>
      <c r="C217" s="84"/>
      <c r="D217" s="84">
        <v>70</v>
      </c>
      <c r="E217" s="84">
        <v>70</v>
      </c>
      <c r="F217" s="143">
        <f t="shared" si="3"/>
        <v>100</v>
      </c>
    </row>
    <row r="218" spans="1:6" s="10" customFormat="1" ht="15.75">
      <c r="A218" s="112" t="s">
        <v>434</v>
      </c>
      <c r="B218" s="108"/>
      <c r="C218" s="84">
        <f>SUM(C214:C216)</f>
        <v>0</v>
      </c>
      <c r="D218" s="84">
        <f>SUM(D214:D217)</f>
        <v>145</v>
      </c>
      <c r="E218" s="84">
        <f>SUM(E214:E217)</f>
        <v>145</v>
      </c>
      <c r="F218" s="143">
        <f t="shared" si="3"/>
        <v>100</v>
      </c>
    </row>
    <row r="219" spans="1:6" s="10" customFormat="1" ht="15.75" hidden="1">
      <c r="A219" s="89" t="s">
        <v>435</v>
      </c>
      <c r="B219" s="108">
        <v>2</v>
      </c>
      <c r="C219" s="84"/>
      <c r="D219" s="84"/>
      <c r="E219" s="84"/>
      <c r="F219" s="143" t="e">
        <f t="shared" si="3"/>
        <v>#DIV/0!</v>
      </c>
    </row>
    <row r="220" spans="1:6" s="10" customFormat="1" ht="15.75" hidden="1">
      <c r="A220" s="89" t="s">
        <v>436</v>
      </c>
      <c r="B220" s="108">
        <v>2</v>
      </c>
      <c r="C220" s="84"/>
      <c r="D220" s="84"/>
      <c r="E220" s="84"/>
      <c r="F220" s="143" t="e">
        <f t="shared" si="3"/>
        <v>#DIV/0!</v>
      </c>
    </row>
    <row r="221" spans="1:6" s="10" customFormat="1" ht="15.75" hidden="1">
      <c r="A221" s="64" t="s">
        <v>437</v>
      </c>
      <c r="B221" s="108"/>
      <c r="C221" s="84">
        <f>SUM(C219:C220)</f>
        <v>0</v>
      </c>
      <c r="D221" s="84">
        <f>SUM(D219:D220)</f>
        <v>0</v>
      </c>
      <c r="E221" s="84">
        <f>SUM(E219:E220)</f>
        <v>0</v>
      </c>
      <c r="F221" s="143" t="e">
        <f t="shared" si="3"/>
        <v>#DIV/0!</v>
      </c>
    </row>
    <row r="222" spans="1:6" s="10" customFormat="1" ht="15.75" hidden="1">
      <c r="A222" s="64" t="s">
        <v>438</v>
      </c>
      <c r="B222" s="108">
        <v>2</v>
      </c>
      <c r="C222" s="84"/>
      <c r="D222" s="84"/>
      <c r="E222" s="84"/>
      <c r="F222" s="143" t="e">
        <f t="shared" si="3"/>
        <v>#DIV/0!</v>
      </c>
    </row>
    <row r="223" spans="1:6" s="10" customFormat="1" ht="15.75">
      <c r="A223" s="43" t="s">
        <v>429</v>
      </c>
      <c r="B223" s="104"/>
      <c r="C223" s="86">
        <f>SUM(C224:C224:C226)</f>
        <v>0</v>
      </c>
      <c r="D223" s="86">
        <f>SUM(D224:D224:D226)</f>
        <v>145</v>
      </c>
      <c r="E223" s="86">
        <f>SUM(E224:E224:E226)</f>
        <v>145</v>
      </c>
      <c r="F223" s="143">
        <f t="shared" si="3"/>
        <v>100</v>
      </c>
    </row>
    <row r="224" spans="1:6" s="10" customFormat="1" ht="15.75">
      <c r="A224" s="89" t="s">
        <v>471</v>
      </c>
      <c r="B224" s="102">
        <v>1</v>
      </c>
      <c r="C224" s="84">
        <f>SUMIF($B$206:$B$223,"1",C$206:C$223)</f>
        <v>0</v>
      </c>
      <c r="D224" s="84">
        <f>SUMIF($B$206:$B$223,"1",D$206:D$223)</f>
        <v>0</v>
      </c>
      <c r="E224" s="84">
        <f>SUMIF($B$206:$B$223,"1",E$206:E$223)</f>
        <v>0</v>
      </c>
      <c r="F224" s="143"/>
    </row>
    <row r="225" spans="1:6" s="10" customFormat="1" ht="15.75">
      <c r="A225" s="89" t="s">
        <v>286</v>
      </c>
      <c r="B225" s="102">
        <v>2</v>
      </c>
      <c r="C225" s="84">
        <f>SUMIF($B$206:$B$223,"2",C$206:C$223)</f>
        <v>0</v>
      </c>
      <c r="D225" s="84">
        <f>SUMIF($B$206:$B$223,"2",D$206:D$223)</f>
        <v>145</v>
      </c>
      <c r="E225" s="84">
        <f>SUMIF($B$206:$B$223,"2",E$206:E$223)</f>
        <v>145</v>
      </c>
      <c r="F225" s="143">
        <f t="shared" si="3"/>
        <v>100</v>
      </c>
    </row>
    <row r="226" spans="1:6" s="10" customFormat="1" ht="15.75">
      <c r="A226" s="89" t="s">
        <v>142</v>
      </c>
      <c r="B226" s="102">
        <v>3</v>
      </c>
      <c r="C226" s="84">
        <f>SUMIF($B$206:$B$223,"3",C$206:C$223)</f>
        <v>0</v>
      </c>
      <c r="D226" s="84">
        <f>SUMIF($B$206:$B$223,"3",D$206:D$223)</f>
        <v>0</v>
      </c>
      <c r="E226" s="84">
        <f>SUMIF($B$206:$B$223,"3",E$206:E$223)</f>
        <v>0</v>
      </c>
      <c r="F226" s="143"/>
    </row>
    <row r="227" spans="1:6" s="10" customFormat="1" ht="15.75">
      <c r="A227" s="68" t="s">
        <v>442</v>
      </c>
      <c r="B227" s="17"/>
      <c r="C227" s="86"/>
      <c r="D227" s="86"/>
      <c r="E227" s="86"/>
      <c r="F227" s="143"/>
    </row>
    <row r="228" spans="1:6" s="10" customFormat="1" ht="15.75" hidden="1">
      <c r="A228" s="64"/>
      <c r="B228" s="17"/>
      <c r="C228" s="84"/>
      <c r="D228" s="84"/>
      <c r="E228" s="84"/>
      <c r="F228" s="143" t="e">
        <f t="shared" si="3"/>
        <v>#DIV/0!</v>
      </c>
    </row>
    <row r="229" spans="1:6" s="10" customFormat="1" ht="31.5" hidden="1">
      <c r="A229" s="64" t="s">
        <v>441</v>
      </c>
      <c r="B229" s="17"/>
      <c r="C229" s="84"/>
      <c r="D229" s="84"/>
      <c r="E229" s="84"/>
      <c r="F229" s="143" t="e">
        <f t="shared" si="3"/>
        <v>#DIV/0!</v>
      </c>
    </row>
    <row r="230" spans="1:6" s="10" customFormat="1" ht="15.75" hidden="1">
      <c r="A230" s="64" t="s">
        <v>593</v>
      </c>
      <c r="B230" s="17">
        <v>2</v>
      </c>
      <c r="C230" s="84"/>
      <c r="D230" s="84"/>
      <c r="E230" s="84"/>
      <c r="F230" s="143" t="e">
        <f t="shared" si="3"/>
        <v>#DIV/0!</v>
      </c>
    </row>
    <row r="231" spans="1:6" s="10" customFormat="1" ht="15.75">
      <c r="A231" s="89" t="s">
        <v>537</v>
      </c>
      <c r="B231" s="17">
        <v>2</v>
      </c>
      <c r="C231" s="84">
        <v>656</v>
      </c>
      <c r="D231" s="84">
        <v>656</v>
      </c>
      <c r="E231" s="84">
        <v>656</v>
      </c>
      <c r="F231" s="143">
        <f t="shared" si="3"/>
        <v>100</v>
      </c>
    </row>
    <row r="232" spans="1:6" s="10" customFormat="1" ht="15.75">
      <c r="A232" s="89" t="s">
        <v>536</v>
      </c>
      <c r="B232" s="17">
        <v>2</v>
      </c>
      <c r="C232" s="84">
        <v>100</v>
      </c>
      <c r="D232" s="84">
        <v>100</v>
      </c>
      <c r="E232" s="84"/>
      <c r="F232" s="143">
        <f t="shared" si="3"/>
        <v>0</v>
      </c>
    </row>
    <row r="233" spans="1:6" s="10" customFormat="1" ht="31.5" hidden="1">
      <c r="A233" s="64" t="s">
        <v>522</v>
      </c>
      <c r="B233" s="17"/>
      <c r="C233" s="84"/>
      <c r="D233" s="84"/>
      <c r="E233" s="84"/>
      <c r="F233" s="143" t="e">
        <f t="shared" si="3"/>
        <v>#DIV/0!</v>
      </c>
    </row>
    <row r="234" spans="1:6" s="10" customFormat="1" ht="15.75" hidden="1">
      <c r="A234" s="64"/>
      <c r="B234" s="17"/>
      <c r="C234" s="84"/>
      <c r="D234" s="84"/>
      <c r="E234" s="84"/>
      <c r="F234" s="143" t="e">
        <f t="shared" si="3"/>
        <v>#DIV/0!</v>
      </c>
    </row>
    <row r="235" spans="1:6" s="10" customFormat="1" ht="15.75" hidden="1">
      <c r="A235" s="64"/>
      <c r="B235" s="17"/>
      <c r="C235" s="84"/>
      <c r="D235" s="84"/>
      <c r="E235" s="84"/>
      <c r="F235" s="143" t="e">
        <f t="shared" si="3"/>
        <v>#DIV/0!</v>
      </c>
    </row>
    <row r="236" spans="1:6" s="10" customFormat="1" ht="15.75" hidden="1">
      <c r="A236" s="64"/>
      <c r="B236" s="17"/>
      <c r="C236" s="84"/>
      <c r="D236" s="84"/>
      <c r="E236" s="84"/>
      <c r="F236" s="143" t="e">
        <f t="shared" si="3"/>
        <v>#DIV/0!</v>
      </c>
    </row>
    <row r="237" spans="1:6" s="10" customFormat="1" ht="15.75" hidden="1">
      <c r="A237" s="64" t="s">
        <v>523</v>
      </c>
      <c r="B237" s="17"/>
      <c r="C237" s="84"/>
      <c r="D237" s="84"/>
      <c r="E237" s="84"/>
      <c r="F237" s="143" t="e">
        <f t="shared" si="3"/>
        <v>#DIV/0!</v>
      </c>
    </row>
    <row r="238" spans="1:6" s="10" customFormat="1" ht="15.75">
      <c r="A238" s="43" t="s">
        <v>442</v>
      </c>
      <c r="B238" s="104"/>
      <c r="C238" s="86">
        <f>SUM(C239:C239:C241)</f>
        <v>756</v>
      </c>
      <c r="D238" s="86">
        <f>SUM(D239:D239:D241)</f>
        <v>756</v>
      </c>
      <c r="E238" s="86">
        <f>SUM(E239:E239:E241)</f>
        <v>656</v>
      </c>
      <c r="F238" s="143">
        <f t="shared" si="3"/>
        <v>86.77248677248677</v>
      </c>
    </row>
    <row r="239" spans="1:6" s="10" customFormat="1" ht="15.75">
      <c r="A239" s="89" t="s">
        <v>471</v>
      </c>
      <c r="B239" s="102">
        <v>1</v>
      </c>
      <c r="C239" s="84">
        <f>SUMIF($B$227:$B$238,"1",C$227:C$238)</f>
        <v>0</v>
      </c>
      <c r="D239" s="84">
        <f>SUMIF($B$227:$B$238,"1",D$227:D$238)</f>
        <v>0</v>
      </c>
      <c r="E239" s="84">
        <f>SUMIF($B$227:$B$238,"1",E$227:E$238)</f>
        <v>0</v>
      </c>
      <c r="F239" s="143"/>
    </row>
    <row r="240" spans="1:6" s="10" customFormat="1" ht="15.75">
      <c r="A240" s="89" t="s">
        <v>286</v>
      </c>
      <c r="B240" s="102">
        <v>2</v>
      </c>
      <c r="C240" s="84">
        <f>SUMIF($B$227:$B$238,"2",C$227:C$238)</f>
        <v>756</v>
      </c>
      <c r="D240" s="84">
        <f>SUMIF($B$227:$B$238,"2",D$227:D$238)</f>
        <v>756</v>
      </c>
      <c r="E240" s="84">
        <f>SUMIF($B$227:$B$238,"2",E$227:E$238)</f>
        <v>656</v>
      </c>
      <c r="F240" s="143">
        <f t="shared" si="3"/>
        <v>86.77248677248677</v>
      </c>
    </row>
    <row r="241" spans="1:6" s="10" customFormat="1" ht="15.75">
      <c r="A241" s="89" t="s">
        <v>142</v>
      </c>
      <c r="B241" s="102">
        <v>3</v>
      </c>
      <c r="C241" s="84">
        <f>SUMIF($B$227:$B$238,"3",C$227:C$238)</f>
        <v>0</v>
      </c>
      <c r="D241" s="84">
        <f>SUMIF($B$227:$B$238,"3",D$227:D$238)</f>
        <v>0</v>
      </c>
      <c r="E241" s="84">
        <f>SUMIF($B$227:$B$238,"3",E$227:E$238)</f>
        <v>0</v>
      </c>
      <c r="F241" s="143"/>
    </row>
    <row r="242" spans="1:6" s="10" customFormat="1" ht="15.75" hidden="1">
      <c r="A242" s="68" t="s">
        <v>443</v>
      </c>
      <c r="B242" s="17"/>
      <c r="C242" s="86"/>
      <c r="D242" s="86"/>
      <c r="E242" s="86"/>
      <c r="F242" s="143"/>
    </row>
    <row r="243" spans="1:6" s="10" customFormat="1" ht="15.75" hidden="1">
      <c r="A243" s="64"/>
      <c r="B243" s="17"/>
      <c r="C243" s="84"/>
      <c r="D243" s="84"/>
      <c r="E243" s="84"/>
      <c r="F243" s="143"/>
    </row>
    <row r="244" spans="1:6" s="10" customFormat="1" ht="31.5" hidden="1">
      <c r="A244" s="64" t="s">
        <v>444</v>
      </c>
      <c r="B244" s="17"/>
      <c r="C244" s="84"/>
      <c r="D244" s="84"/>
      <c r="E244" s="84"/>
      <c r="F244" s="143"/>
    </row>
    <row r="245" spans="1:6" s="10" customFormat="1" ht="15.75" hidden="1">
      <c r="A245" s="64"/>
      <c r="B245" s="17"/>
      <c r="C245" s="84"/>
      <c r="D245" s="84"/>
      <c r="E245" s="84"/>
      <c r="F245" s="143"/>
    </row>
    <row r="246" spans="1:6" s="10" customFormat="1" ht="31.5" hidden="1">
      <c r="A246" s="64" t="s">
        <v>524</v>
      </c>
      <c r="B246" s="17"/>
      <c r="C246" s="84"/>
      <c r="D246" s="84"/>
      <c r="E246" s="84"/>
      <c r="F246" s="143"/>
    </row>
    <row r="247" spans="1:6" s="10" customFormat="1" ht="15.75" hidden="1">
      <c r="A247" s="64"/>
      <c r="B247" s="17"/>
      <c r="C247" s="84"/>
      <c r="D247" s="84"/>
      <c r="E247" s="84"/>
      <c r="F247" s="143"/>
    </row>
    <row r="248" spans="1:6" s="10" customFormat="1" ht="15.75" hidden="1">
      <c r="A248" s="64"/>
      <c r="B248" s="17"/>
      <c r="C248" s="84"/>
      <c r="D248" s="84"/>
      <c r="E248" s="84"/>
      <c r="F248" s="143"/>
    </row>
    <row r="249" spans="1:6" s="10" customFormat="1" ht="15.75" hidden="1">
      <c r="A249" s="64"/>
      <c r="B249" s="17"/>
      <c r="C249" s="84"/>
      <c r="D249" s="84"/>
      <c r="E249" s="84"/>
      <c r="F249" s="143"/>
    </row>
    <row r="250" spans="1:6" s="10" customFormat="1" ht="15.75" hidden="1">
      <c r="A250" s="64" t="s">
        <v>525</v>
      </c>
      <c r="B250" s="17"/>
      <c r="C250" s="84"/>
      <c r="D250" s="84"/>
      <c r="E250" s="84"/>
      <c r="F250" s="143"/>
    </row>
    <row r="251" spans="1:6" s="10" customFormat="1" ht="15.75" hidden="1">
      <c r="A251" s="43" t="s">
        <v>443</v>
      </c>
      <c r="B251" s="104"/>
      <c r="C251" s="86">
        <f>SUM(C252:C252:C254)</f>
        <v>0</v>
      </c>
      <c r="D251" s="86">
        <f>SUM(D252:D252:D254)</f>
        <v>0</v>
      </c>
      <c r="E251" s="86">
        <f>SUM(E252:E252:E254)</f>
        <v>0</v>
      </c>
      <c r="F251" s="143"/>
    </row>
    <row r="252" spans="1:6" s="10" customFormat="1" ht="15.75" hidden="1">
      <c r="A252" s="89" t="s">
        <v>471</v>
      </c>
      <c r="B252" s="102">
        <v>1</v>
      </c>
      <c r="C252" s="84">
        <f>SUMIF($B$242:$B$251,"1",C$242:C$251)</f>
        <v>0</v>
      </c>
      <c r="D252" s="84">
        <f>SUMIF($B$242:$B$251,"1",D$242:D$251)</f>
        <v>0</v>
      </c>
      <c r="E252" s="84">
        <f>SUMIF($B$242:$B$251,"1",E$242:E$251)</f>
        <v>0</v>
      </c>
      <c r="F252" s="143"/>
    </row>
    <row r="253" spans="1:6" s="10" customFormat="1" ht="15.75" hidden="1">
      <c r="A253" s="89" t="s">
        <v>286</v>
      </c>
      <c r="B253" s="102">
        <v>2</v>
      </c>
      <c r="C253" s="84">
        <f>SUMIF($B$242:$B$251,"2",C$242:C$251)</f>
        <v>0</v>
      </c>
      <c r="D253" s="84">
        <f>SUMIF($B$242:$B$251,"2",D$242:D$251)</f>
        <v>0</v>
      </c>
      <c r="E253" s="84">
        <f>SUMIF($B$242:$B$251,"2",E$242:E$251)</f>
        <v>0</v>
      </c>
      <c r="F253" s="143"/>
    </row>
    <row r="254" spans="1:6" s="10" customFormat="1" ht="15.75" hidden="1">
      <c r="A254" s="89" t="s">
        <v>142</v>
      </c>
      <c r="B254" s="102">
        <v>3</v>
      </c>
      <c r="C254" s="84">
        <f>SUMIF($B$242:$B$251,"3",C$242:C$251)</f>
        <v>0</v>
      </c>
      <c r="D254" s="84">
        <f>SUMIF($B$242:$B$251,"3",D$242:D$251)</f>
        <v>0</v>
      </c>
      <c r="E254" s="84">
        <f>SUMIF($B$242:$B$251,"3",E$242:E$251)</f>
        <v>0</v>
      </c>
      <c r="F254" s="143"/>
    </row>
    <row r="255" spans="1:6" s="10" customFormat="1" ht="49.5">
      <c r="A255" s="69" t="s">
        <v>554</v>
      </c>
      <c r="B255" s="105"/>
      <c r="C255" s="85"/>
      <c r="D255" s="85"/>
      <c r="E255" s="85"/>
      <c r="F255" s="143"/>
    </row>
    <row r="256" spans="1:6" s="10" customFormat="1" ht="16.5">
      <c r="A256" s="68" t="s">
        <v>189</v>
      </c>
      <c r="B256" s="105"/>
      <c r="C256" s="85"/>
      <c r="D256" s="85"/>
      <c r="E256" s="85"/>
      <c r="F256" s="143"/>
    </row>
    <row r="257" spans="1:6" s="10" customFormat="1" ht="16.5">
      <c r="A257" s="64" t="s">
        <v>637</v>
      </c>
      <c r="B257" s="105">
        <v>2</v>
      </c>
      <c r="C257" s="109"/>
      <c r="D257" s="109"/>
      <c r="E257" s="87">
        <v>1</v>
      </c>
      <c r="F257" s="143"/>
    </row>
    <row r="258" spans="1:6" s="10" customFormat="1" ht="17.25" customHeight="1">
      <c r="A258" s="64" t="s">
        <v>272</v>
      </c>
      <c r="B258" s="105">
        <v>2</v>
      </c>
      <c r="C258" s="85">
        <v>4311</v>
      </c>
      <c r="D258" s="85">
        <v>4773</v>
      </c>
      <c r="E258" s="85">
        <v>4773</v>
      </c>
      <c r="F258" s="143">
        <f t="shared" si="3"/>
        <v>100</v>
      </c>
    </row>
    <row r="259" spans="1:6" s="10" customFormat="1" ht="15.75">
      <c r="A259" s="64" t="s">
        <v>528</v>
      </c>
      <c r="B259" s="104">
        <v>2</v>
      </c>
      <c r="C259" s="87"/>
      <c r="D259" s="87"/>
      <c r="E259" s="87"/>
      <c r="F259" s="143"/>
    </row>
    <row r="260" spans="1:6" s="10" customFormat="1" ht="31.5">
      <c r="A260" s="43" t="s">
        <v>189</v>
      </c>
      <c r="B260" s="104"/>
      <c r="C260" s="86">
        <f>SUM(C261:C263)</f>
        <v>4311</v>
      </c>
      <c r="D260" s="86">
        <f>SUM(D261:D263)</f>
        <v>4773</v>
      </c>
      <c r="E260" s="86">
        <f>SUM(E261:E263)</f>
        <v>4774</v>
      </c>
      <c r="F260" s="143">
        <f t="shared" si="3"/>
        <v>100.02095118374189</v>
      </c>
    </row>
    <row r="261" spans="1:6" s="10" customFormat="1" ht="15.75">
      <c r="A261" s="89" t="s">
        <v>471</v>
      </c>
      <c r="B261" s="102">
        <v>1</v>
      </c>
      <c r="C261" s="84">
        <f>SUMIF($B$256:$B$260,"1",C$256:C$260)</f>
        <v>0</v>
      </c>
      <c r="D261" s="84">
        <f>SUMIF($B$256:$B$260,"1",D$256:D$260)</f>
        <v>0</v>
      </c>
      <c r="E261" s="84">
        <f>SUMIF($B$256:$B$260,"1",E$256:E$260)</f>
        <v>0</v>
      </c>
      <c r="F261" s="143"/>
    </row>
    <row r="262" spans="1:6" s="10" customFormat="1" ht="15.75">
      <c r="A262" s="89" t="s">
        <v>286</v>
      </c>
      <c r="B262" s="102">
        <v>2</v>
      </c>
      <c r="C262" s="84">
        <f>SUMIF($B$256:$B$260,"2",C$256:C$260)</f>
        <v>4311</v>
      </c>
      <c r="D262" s="84">
        <f>SUMIF($B$256:$B$260,"2",D$256:D$260)</f>
        <v>4773</v>
      </c>
      <c r="E262" s="84">
        <f>SUMIF($B$256:$B$260,"2",E$256:E$260)</f>
        <v>4774</v>
      </c>
      <c r="F262" s="143">
        <f t="shared" si="3"/>
        <v>100.02095118374189</v>
      </c>
    </row>
    <row r="263" spans="1:6" s="10" customFormat="1" ht="15.75">
      <c r="A263" s="89" t="s">
        <v>142</v>
      </c>
      <c r="B263" s="102">
        <v>3</v>
      </c>
      <c r="C263" s="84">
        <f>SUMIF($B$256:$B$260,"3",C$256:C$260)</f>
        <v>0</v>
      </c>
      <c r="D263" s="84">
        <f>SUMIF($B$256:$B$260,"3",D$256:D$260)</f>
        <v>0</v>
      </c>
      <c r="E263" s="84">
        <f>SUMIF($B$256:$B$260,"3",E$256:E$260)</f>
        <v>0</v>
      </c>
      <c r="F263" s="143"/>
    </row>
    <row r="264" spans="1:6" s="10" customFormat="1" ht="15.75" hidden="1">
      <c r="A264" s="68" t="s">
        <v>190</v>
      </c>
      <c r="B264" s="102"/>
      <c r="C264" s="84"/>
      <c r="D264" s="84"/>
      <c r="E264" s="84"/>
      <c r="F264" s="143" t="e">
        <f aca="true" t="shared" si="4" ref="F264:F298">E264/D264*100</f>
        <v>#DIV/0!</v>
      </c>
    </row>
    <row r="265" spans="1:6" s="10" customFormat="1" ht="31.5" hidden="1">
      <c r="A265" s="64" t="s">
        <v>272</v>
      </c>
      <c r="B265" s="105">
        <v>2</v>
      </c>
      <c r="C265" s="84"/>
      <c r="D265" s="84"/>
      <c r="E265" s="84"/>
      <c r="F265" s="143" t="e">
        <f t="shared" si="4"/>
        <v>#DIV/0!</v>
      </c>
    </row>
    <row r="266" spans="1:6" s="10" customFormat="1" ht="15.75" hidden="1">
      <c r="A266" s="64" t="s">
        <v>528</v>
      </c>
      <c r="B266" s="104">
        <v>2</v>
      </c>
      <c r="C266" s="87"/>
      <c r="D266" s="87"/>
      <c r="E266" s="87"/>
      <c r="F266" s="143" t="e">
        <f t="shared" si="4"/>
        <v>#DIV/0!</v>
      </c>
    </row>
    <row r="267" spans="1:6" s="10" customFormat="1" ht="15.75" hidden="1">
      <c r="A267" s="43" t="s">
        <v>190</v>
      </c>
      <c r="B267" s="104"/>
      <c r="C267" s="86">
        <f>SUM(C268:C270)</f>
        <v>0</v>
      </c>
      <c r="D267" s="86">
        <f>SUM(D268:D270)</f>
        <v>0</v>
      </c>
      <c r="E267" s="86">
        <f>SUM(E268:E270)</f>
        <v>0</v>
      </c>
      <c r="F267" s="143" t="e">
        <f t="shared" si="4"/>
        <v>#DIV/0!</v>
      </c>
    </row>
    <row r="268" spans="1:6" s="10" customFormat="1" ht="15.75" hidden="1">
      <c r="A268" s="89" t="s">
        <v>471</v>
      </c>
      <c r="B268" s="102">
        <v>1</v>
      </c>
      <c r="C268" s="84">
        <f>SUMIF($B$264:$B$267,"1",C$264:C$267)</f>
        <v>0</v>
      </c>
      <c r="D268" s="84">
        <f>SUMIF($B$264:$B$267,"1",D$264:D$267)</f>
        <v>0</v>
      </c>
      <c r="E268" s="84">
        <f>SUMIF($B$264:$B$267,"1",E$264:E$267)</f>
        <v>0</v>
      </c>
      <c r="F268" s="143" t="e">
        <f t="shared" si="4"/>
        <v>#DIV/0!</v>
      </c>
    </row>
    <row r="269" spans="1:6" s="10" customFormat="1" ht="15.75" hidden="1">
      <c r="A269" s="89" t="s">
        <v>286</v>
      </c>
      <c r="B269" s="102">
        <v>2</v>
      </c>
      <c r="C269" s="84">
        <f>SUMIF($B$264:$B$267,"2",C$264:C$267)</f>
        <v>0</v>
      </c>
      <c r="D269" s="84">
        <f>SUMIF($B$264:$B$267,"2",D$264:D$267)</f>
        <v>0</v>
      </c>
      <c r="E269" s="84">
        <f>SUMIF($B$264:$B$267,"2",E$264:E$267)</f>
        <v>0</v>
      </c>
      <c r="F269" s="143" t="e">
        <f t="shared" si="4"/>
        <v>#DIV/0!</v>
      </c>
    </row>
    <row r="270" spans="1:6" s="10" customFormat="1" ht="15.75" hidden="1">
      <c r="A270" s="89" t="s">
        <v>142</v>
      </c>
      <c r="B270" s="102">
        <v>3</v>
      </c>
      <c r="C270" s="84">
        <f>SUMIF($B$264:$B$267,"3",C$264:C$267)</f>
        <v>0</v>
      </c>
      <c r="D270" s="84">
        <f>SUMIF($B$264:$B$267,"3",D$264:D$267)</f>
        <v>0</v>
      </c>
      <c r="E270" s="84">
        <f>SUMIF($B$264:$B$267,"3",E$264:E$267)</f>
        <v>0</v>
      </c>
      <c r="F270" s="143" t="e">
        <f t="shared" si="4"/>
        <v>#DIV/0!</v>
      </c>
    </row>
    <row r="271" spans="1:6" s="10" customFormat="1" ht="49.5">
      <c r="A271" s="69" t="s">
        <v>98</v>
      </c>
      <c r="B271" s="105"/>
      <c r="C271" s="85"/>
      <c r="D271" s="85"/>
      <c r="E271" s="85"/>
      <c r="F271" s="143"/>
    </row>
    <row r="272" spans="1:6" s="10" customFormat="1" ht="15.75">
      <c r="A272" s="68" t="s">
        <v>187</v>
      </c>
      <c r="B272" s="104"/>
      <c r="C272" s="87"/>
      <c r="D272" s="87"/>
      <c r="E272" s="87"/>
      <c r="F272" s="143"/>
    </row>
    <row r="273" spans="1:6" s="10" customFormat="1" ht="15.75">
      <c r="A273" s="64" t="s">
        <v>271</v>
      </c>
      <c r="B273" s="104"/>
      <c r="C273" s="87"/>
      <c r="D273" s="87"/>
      <c r="E273" s="87"/>
      <c r="F273" s="143"/>
    </row>
    <row r="274" spans="1:6" s="10" customFormat="1" ht="31.5" hidden="1">
      <c r="A274" s="89" t="s">
        <v>526</v>
      </c>
      <c r="B274" s="104"/>
      <c r="C274" s="87"/>
      <c r="D274" s="87"/>
      <c r="E274" s="87"/>
      <c r="F274" s="143" t="e">
        <f t="shared" si="4"/>
        <v>#DIV/0!</v>
      </c>
    </row>
    <row r="275" spans="1:6" s="10" customFormat="1" ht="31.5" hidden="1">
      <c r="A275" s="89" t="s">
        <v>283</v>
      </c>
      <c r="B275" s="104"/>
      <c r="C275" s="87"/>
      <c r="D275" s="87"/>
      <c r="E275" s="87"/>
      <c r="F275" s="143" t="e">
        <f t="shared" si="4"/>
        <v>#DIV/0!</v>
      </c>
    </row>
    <row r="276" spans="1:6" s="10" customFormat="1" ht="31.5" hidden="1">
      <c r="A276" s="89" t="s">
        <v>527</v>
      </c>
      <c r="B276" s="104"/>
      <c r="C276" s="87"/>
      <c r="D276" s="87"/>
      <c r="E276" s="87"/>
      <c r="F276" s="143" t="e">
        <f t="shared" si="4"/>
        <v>#DIV/0!</v>
      </c>
    </row>
    <row r="277" spans="1:6" s="10" customFormat="1" ht="31.5">
      <c r="A277" s="89" t="s">
        <v>282</v>
      </c>
      <c r="B277" s="105">
        <v>2</v>
      </c>
      <c r="C277" s="85"/>
      <c r="D277" s="87">
        <v>457</v>
      </c>
      <c r="E277" s="87">
        <v>457</v>
      </c>
      <c r="F277" s="143">
        <f t="shared" si="4"/>
        <v>100</v>
      </c>
    </row>
    <row r="278" spans="1:6" s="10" customFormat="1" ht="15.75" hidden="1">
      <c r="A278" s="89" t="s">
        <v>281</v>
      </c>
      <c r="B278" s="104"/>
      <c r="C278" s="87"/>
      <c r="D278" s="87"/>
      <c r="E278" s="87"/>
      <c r="F278" s="143" t="e">
        <f t="shared" si="4"/>
        <v>#DIV/0!</v>
      </c>
    </row>
    <row r="279" spans="1:6" s="10" customFormat="1" ht="15.75" hidden="1">
      <c r="A279" s="64" t="s">
        <v>273</v>
      </c>
      <c r="B279" s="104"/>
      <c r="C279" s="87"/>
      <c r="D279" s="87"/>
      <c r="E279" s="87"/>
      <c r="F279" s="143" t="e">
        <f t="shared" si="4"/>
        <v>#DIV/0!</v>
      </c>
    </row>
    <row r="280" spans="1:6" s="10" customFormat="1" ht="31.5" hidden="1">
      <c r="A280" s="64" t="s">
        <v>274</v>
      </c>
      <c r="B280" s="104"/>
      <c r="C280" s="87"/>
      <c r="D280" s="87"/>
      <c r="E280" s="87"/>
      <c r="F280" s="143" t="e">
        <f t="shared" si="4"/>
        <v>#DIV/0!</v>
      </c>
    </row>
    <row r="281" spans="1:6" s="10" customFormat="1" ht="31.5">
      <c r="A281" s="43" t="s">
        <v>187</v>
      </c>
      <c r="B281" s="104"/>
      <c r="C281" s="86">
        <f>SUM(C282:C284)</f>
        <v>0</v>
      </c>
      <c r="D281" s="86">
        <f>SUM(D282:D284)</f>
        <v>457</v>
      </c>
      <c r="E281" s="86">
        <f>SUM(E282:E284)</f>
        <v>457</v>
      </c>
      <c r="F281" s="143">
        <f t="shared" si="4"/>
        <v>100</v>
      </c>
    </row>
    <row r="282" spans="1:6" s="10" customFormat="1" ht="15.75">
      <c r="A282" s="89" t="s">
        <v>471</v>
      </c>
      <c r="B282" s="102">
        <v>1</v>
      </c>
      <c r="C282" s="84">
        <f>SUMIF($B$272:$B$281,"1",C$272:C$281)</f>
        <v>0</v>
      </c>
      <c r="D282" s="84">
        <f>SUMIF($B$272:$B$281,"1",D$272:D$281)</f>
        <v>0</v>
      </c>
      <c r="E282" s="84">
        <f>SUMIF($B$272:$B$281,"1",E$272:E$281)</f>
        <v>0</v>
      </c>
      <c r="F282" s="143"/>
    </row>
    <row r="283" spans="1:6" s="10" customFormat="1" ht="15.75">
      <c r="A283" s="89" t="s">
        <v>286</v>
      </c>
      <c r="B283" s="102">
        <v>2</v>
      </c>
      <c r="C283" s="84">
        <f>SUMIF($B$272:$B$281,"2",C$272:C$281)</f>
        <v>0</v>
      </c>
      <c r="D283" s="84">
        <f>SUMIF($B$272:$B$281,"2",D$272:D$281)</f>
        <v>457</v>
      </c>
      <c r="E283" s="84">
        <f>SUMIF($B$272:$B$281,"2",E$272:E$281)</f>
        <v>457</v>
      </c>
      <c r="F283" s="143">
        <f t="shared" si="4"/>
        <v>100</v>
      </c>
    </row>
    <row r="284" spans="1:6" s="10" customFormat="1" ht="15.75">
      <c r="A284" s="89" t="s">
        <v>142</v>
      </c>
      <c r="B284" s="102">
        <v>3</v>
      </c>
      <c r="C284" s="84">
        <f>SUMIF($B$272:$B$281,"3",C$272:C$281)</f>
        <v>0</v>
      </c>
      <c r="D284" s="84">
        <f>SUMIF($B$272:$B$281,"3",D$272:D$281)</f>
        <v>0</v>
      </c>
      <c r="E284" s="84">
        <f>SUMIF($B$272:$B$281,"3",E$272:E$281)</f>
        <v>0</v>
      </c>
      <c r="F284" s="143"/>
    </row>
    <row r="285" spans="1:6" s="10" customFormat="1" ht="15.75" hidden="1">
      <c r="A285" s="68" t="s">
        <v>188</v>
      </c>
      <c r="B285" s="104"/>
      <c r="C285" s="87"/>
      <c r="D285" s="87"/>
      <c r="E285" s="87"/>
      <c r="F285" s="143" t="e">
        <f t="shared" si="4"/>
        <v>#DIV/0!</v>
      </c>
    </row>
    <row r="286" spans="1:6" s="10" customFormat="1" ht="15.75" hidden="1">
      <c r="A286" s="64" t="s">
        <v>271</v>
      </c>
      <c r="B286" s="104"/>
      <c r="C286" s="87"/>
      <c r="D286" s="87"/>
      <c r="E286" s="87"/>
      <c r="F286" s="143" t="e">
        <f t="shared" si="4"/>
        <v>#DIV/0!</v>
      </c>
    </row>
    <row r="287" spans="1:6" s="10" customFormat="1" ht="31.5" hidden="1">
      <c r="A287" s="89" t="s">
        <v>526</v>
      </c>
      <c r="B287" s="104"/>
      <c r="C287" s="87"/>
      <c r="D287" s="87"/>
      <c r="E287" s="87"/>
      <c r="F287" s="143" t="e">
        <f t="shared" si="4"/>
        <v>#DIV/0!</v>
      </c>
    </row>
    <row r="288" spans="1:6" s="10" customFormat="1" ht="31.5" hidden="1">
      <c r="A288" s="89" t="s">
        <v>283</v>
      </c>
      <c r="B288" s="104"/>
      <c r="C288" s="87"/>
      <c r="D288" s="87"/>
      <c r="E288" s="87"/>
      <c r="F288" s="143" t="e">
        <f t="shared" si="4"/>
        <v>#DIV/0!</v>
      </c>
    </row>
    <row r="289" spans="1:6" s="10" customFormat="1" ht="31.5" hidden="1">
      <c r="A289" s="89" t="s">
        <v>527</v>
      </c>
      <c r="B289" s="104"/>
      <c r="C289" s="87"/>
      <c r="D289" s="87"/>
      <c r="E289" s="87"/>
      <c r="F289" s="143" t="e">
        <f t="shared" si="4"/>
        <v>#DIV/0!</v>
      </c>
    </row>
    <row r="290" spans="1:6" s="10" customFormat="1" ht="15.75" hidden="1">
      <c r="A290" s="89" t="s">
        <v>282</v>
      </c>
      <c r="B290" s="104"/>
      <c r="C290" s="87"/>
      <c r="D290" s="87"/>
      <c r="E290" s="87"/>
      <c r="F290" s="143" t="e">
        <f t="shared" si="4"/>
        <v>#DIV/0!</v>
      </c>
    </row>
    <row r="291" spans="1:6" s="10" customFormat="1" ht="15.75" hidden="1">
      <c r="A291" s="89" t="s">
        <v>281</v>
      </c>
      <c r="B291" s="104"/>
      <c r="C291" s="87"/>
      <c r="D291" s="87"/>
      <c r="E291" s="87"/>
      <c r="F291" s="143" t="e">
        <f t="shared" si="4"/>
        <v>#DIV/0!</v>
      </c>
    </row>
    <row r="292" spans="1:6" s="10" customFormat="1" ht="15.75" hidden="1">
      <c r="A292" s="64" t="s">
        <v>273</v>
      </c>
      <c r="B292" s="104"/>
      <c r="C292" s="87"/>
      <c r="D292" s="87"/>
      <c r="E292" s="87"/>
      <c r="F292" s="143" t="e">
        <f t="shared" si="4"/>
        <v>#DIV/0!</v>
      </c>
    </row>
    <row r="293" spans="1:6" s="10" customFormat="1" ht="31.5" hidden="1">
      <c r="A293" s="64" t="s">
        <v>274</v>
      </c>
      <c r="B293" s="104"/>
      <c r="C293" s="87"/>
      <c r="D293" s="87"/>
      <c r="E293" s="87"/>
      <c r="F293" s="143" t="e">
        <f t="shared" si="4"/>
        <v>#DIV/0!</v>
      </c>
    </row>
    <row r="294" spans="1:6" s="10" customFormat="1" ht="15.75" hidden="1">
      <c r="A294" s="43" t="s">
        <v>188</v>
      </c>
      <c r="B294" s="104"/>
      <c r="C294" s="86">
        <f>SUM(C295:C297)</f>
        <v>0</v>
      </c>
      <c r="D294" s="86">
        <f>SUM(D295:D297)</f>
        <v>0</v>
      </c>
      <c r="E294" s="86">
        <f>SUM(E295:E297)</f>
        <v>0</v>
      </c>
      <c r="F294" s="143" t="e">
        <f t="shared" si="4"/>
        <v>#DIV/0!</v>
      </c>
    </row>
    <row r="295" spans="1:6" s="10" customFormat="1" ht="15.75" hidden="1">
      <c r="A295" s="89" t="s">
        <v>471</v>
      </c>
      <c r="B295" s="102">
        <v>1</v>
      </c>
      <c r="C295" s="84">
        <f>SUMIF($B$285:$B$294,"1",C$285:C$294)</f>
        <v>0</v>
      </c>
      <c r="D295" s="84">
        <f>SUMIF($B$285:$B$294,"1",D$285:D$294)</f>
        <v>0</v>
      </c>
      <c r="E295" s="84">
        <f>SUMIF($B$285:$B$294,"1",E$285:E$294)</f>
        <v>0</v>
      </c>
      <c r="F295" s="143" t="e">
        <f t="shared" si="4"/>
        <v>#DIV/0!</v>
      </c>
    </row>
    <row r="296" spans="1:6" s="10" customFormat="1" ht="15.75" hidden="1">
      <c r="A296" s="89" t="s">
        <v>286</v>
      </c>
      <c r="B296" s="102">
        <v>2</v>
      </c>
      <c r="C296" s="84">
        <f>SUMIF($B$285:$B$294,"2",C$285:C$294)</f>
        <v>0</v>
      </c>
      <c r="D296" s="84">
        <f>SUMIF($B$285:$B$294,"2",D$285:D$294)</f>
        <v>0</v>
      </c>
      <c r="E296" s="84">
        <f>SUMIF($B$285:$B$294,"2",E$285:E$294)</f>
        <v>0</v>
      </c>
      <c r="F296" s="143" t="e">
        <f t="shared" si="4"/>
        <v>#DIV/0!</v>
      </c>
    </row>
    <row r="297" spans="1:6" s="10" customFormat="1" ht="15.75" hidden="1">
      <c r="A297" s="89" t="s">
        <v>142</v>
      </c>
      <c r="B297" s="102">
        <v>3</v>
      </c>
      <c r="C297" s="84">
        <f>SUMIF($B$285:$B$294,"3",C$285:C$294)</f>
        <v>0</v>
      </c>
      <c r="D297" s="84">
        <f>SUMIF($B$285:$B$294,"3",D$285:D$294)</f>
        <v>0</v>
      </c>
      <c r="E297" s="84">
        <f>SUMIF($B$285:$B$294,"3",E$285:E$294)</f>
        <v>0</v>
      </c>
      <c r="F297" s="143" t="e">
        <f t="shared" si="4"/>
        <v>#DIV/0!</v>
      </c>
    </row>
    <row r="298" spans="1:8" s="10" customFormat="1" ht="16.5">
      <c r="A298" s="69" t="s">
        <v>99</v>
      </c>
      <c r="B298" s="105"/>
      <c r="C298" s="109">
        <f>C87+C114+C144+C202++C223+C238+C251+C260+C267+C281+C294</f>
        <v>39225</v>
      </c>
      <c r="D298" s="109">
        <f>D87+D114+D144+D202++D223+D238+D251+D260+D267+D281+D294</f>
        <v>36310</v>
      </c>
      <c r="E298" s="109">
        <f>E87+E114+E144+E202++E223+E238+E251+E260+E267+E281+E294</f>
        <v>33712</v>
      </c>
      <c r="F298" s="143">
        <f t="shared" si="4"/>
        <v>92.84494629578629</v>
      </c>
      <c r="H298" s="10">
        <v>33711827</v>
      </c>
    </row>
    <row r="299" ht="15.75"/>
    <row r="300" ht="15.75"/>
    <row r="301" ht="15.75"/>
    <row r="302" ht="15.75" hidden="1">
      <c r="A302" s="116" t="s">
        <v>627</v>
      </c>
    </row>
    <row r="303" spans="1:3" ht="15.75" hidden="1">
      <c r="A303" s="116" t="s">
        <v>628</v>
      </c>
      <c r="C303" s="41">
        <v>4311</v>
      </c>
    </row>
    <row r="304" spans="1:3" ht="15.75" hidden="1">
      <c r="A304" s="116" t="s">
        <v>629</v>
      </c>
      <c r="C304" s="41">
        <v>28939</v>
      </c>
    </row>
    <row r="305" spans="1:3" ht="15.75" hidden="1">
      <c r="A305" s="116" t="s">
        <v>630</v>
      </c>
      <c r="C305" s="41">
        <v>-32140</v>
      </c>
    </row>
    <row r="306" spans="1:3" ht="15.75" hidden="1">
      <c r="A306" s="116" t="s">
        <v>631</v>
      </c>
      <c r="C306" s="41">
        <v>411</v>
      </c>
    </row>
    <row r="307" spans="1:3" ht="15.75" hidden="1">
      <c r="A307" s="116" t="s">
        <v>632</v>
      </c>
      <c r="C307" s="41">
        <v>3924</v>
      </c>
    </row>
    <row r="308" spans="1:3" ht="15.75" hidden="1">
      <c r="A308" s="116" t="s">
        <v>633</v>
      </c>
      <c r="C308" s="41">
        <f>SUM(C303:C307)</f>
        <v>5445</v>
      </c>
    </row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93"/>
  <sheetViews>
    <sheetView zoomScalePageLayoutView="0" workbookViewId="0" topLeftCell="A1">
      <selection activeCell="A98" sqref="A98:IV101"/>
    </sheetView>
  </sheetViews>
  <sheetFormatPr defaultColWidth="9.140625" defaultRowHeight="15"/>
  <cols>
    <col min="1" max="1" width="54.7109375" style="16" customWidth="1"/>
    <col min="2" max="2" width="5.7109375" style="103" customWidth="1"/>
    <col min="3" max="3" width="7.8515625" style="41" customWidth="1"/>
    <col min="4" max="5" width="9.57421875" style="41" customWidth="1"/>
    <col min="6" max="6" width="8.5742187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32.25" customHeight="1">
      <c r="A1" s="352" t="s">
        <v>556</v>
      </c>
      <c r="B1" s="352"/>
      <c r="C1" s="352"/>
      <c r="D1" s="352"/>
      <c r="E1" s="352"/>
      <c r="F1" s="352"/>
    </row>
    <row r="2" spans="1:6" ht="15.75">
      <c r="A2" s="316" t="s">
        <v>143</v>
      </c>
      <c r="B2" s="316"/>
      <c r="C2" s="316"/>
      <c r="D2" s="316"/>
      <c r="E2" s="316"/>
      <c r="F2" s="316"/>
    </row>
    <row r="3" spans="1:6" ht="15.75">
      <c r="A3" s="45"/>
      <c r="C3" s="45"/>
      <c r="D3" s="45"/>
      <c r="E3" s="45"/>
      <c r="F3" s="45"/>
    </row>
    <row r="4" spans="1:6" s="10" customFormat="1" ht="33.75" customHeight="1">
      <c r="A4" s="17" t="s">
        <v>9</v>
      </c>
      <c r="B4" s="17" t="s">
        <v>159</v>
      </c>
      <c r="C4" s="40" t="s">
        <v>197</v>
      </c>
      <c r="D4" s="40" t="s">
        <v>625</v>
      </c>
      <c r="E4" s="40" t="s">
        <v>624</v>
      </c>
      <c r="F4" s="40" t="s">
        <v>638</v>
      </c>
    </row>
    <row r="5" spans="1:6" s="10" customFormat="1" ht="16.5">
      <c r="A5" s="69" t="s">
        <v>97</v>
      </c>
      <c r="B5" s="105"/>
      <c r="C5" s="84"/>
      <c r="D5" s="84"/>
      <c r="E5" s="84"/>
      <c r="F5" s="84"/>
    </row>
    <row r="6" spans="1:6" s="10" customFormat="1" ht="15.75">
      <c r="A6" s="68" t="s">
        <v>90</v>
      </c>
      <c r="B6" s="104"/>
      <c r="C6" s="84"/>
      <c r="D6" s="84"/>
      <c r="E6" s="84"/>
      <c r="F6" s="84"/>
    </row>
    <row r="7" spans="1:8" s="10" customFormat="1" ht="15.75">
      <c r="A7" s="43" t="s">
        <v>196</v>
      </c>
      <c r="B7" s="104"/>
      <c r="C7" s="86">
        <f>SUM(C8:C10)</f>
        <v>8647</v>
      </c>
      <c r="D7" s="86">
        <f>SUM(D8:D10)</f>
        <v>7034</v>
      </c>
      <c r="E7" s="86">
        <f>SUM(E8:E10)</f>
        <v>6988</v>
      </c>
      <c r="F7" s="144">
        <f>E7/D7*100</f>
        <v>99.34603355132215</v>
      </c>
      <c r="H7" s="10">
        <v>6987404</v>
      </c>
    </row>
    <row r="8" spans="1:6" s="10" customFormat="1" ht="15.75">
      <c r="A8" s="89" t="s">
        <v>471</v>
      </c>
      <c r="B8" s="102">
        <v>1</v>
      </c>
      <c r="C8" s="84">
        <f>COFOG!C51</f>
        <v>0</v>
      </c>
      <c r="D8" s="84">
        <f>COFOG!D51</f>
        <v>0</v>
      </c>
      <c r="E8" s="84">
        <f>COFOG!E51</f>
        <v>0</v>
      </c>
      <c r="F8" s="144"/>
    </row>
    <row r="9" spans="1:6" s="10" customFormat="1" ht="15.75">
      <c r="A9" s="89" t="s">
        <v>286</v>
      </c>
      <c r="B9" s="102">
        <v>2</v>
      </c>
      <c r="C9" s="84">
        <f>COFOG!C52</f>
        <v>8117</v>
      </c>
      <c r="D9" s="84">
        <f>COFOG!D52</f>
        <v>6554</v>
      </c>
      <c r="E9" s="84">
        <f>COFOG!E52</f>
        <v>6508</v>
      </c>
      <c r="F9" s="144">
        <f aca="true" t="shared" si="0" ref="F9:F71">E9/D9*100</f>
        <v>99.29813854134879</v>
      </c>
    </row>
    <row r="10" spans="1:6" s="10" customFormat="1" ht="15.75">
      <c r="A10" s="89" t="s">
        <v>142</v>
      </c>
      <c r="B10" s="102">
        <v>3</v>
      </c>
      <c r="C10" s="84">
        <f>COFOG!C53</f>
        <v>530</v>
      </c>
      <c r="D10" s="84">
        <f>COFOG!D53</f>
        <v>480</v>
      </c>
      <c r="E10" s="84">
        <f>COFOG!E53</f>
        <v>480</v>
      </c>
      <c r="F10" s="144">
        <f t="shared" si="0"/>
        <v>100</v>
      </c>
    </row>
    <row r="11" spans="1:8" s="10" customFormat="1" ht="31.5">
      <c r="A11" s="43" t="s">
        <v>198</v>
      </c>
      <c r="B11" s="104"/>
      <c r="C11" s="86">
        <f>SUM(C12:C14)</f>
        <v>1660</v>
      </c>
      <c r="D11" s="86">
        <f>SUM(D12:D14)</f>
        <v>1429</v>
      </c>
      <c r="E11" s="86">
        <f>SUM(E12:E14)</f>
        <v>1406</v>
      </c>
      <c r="F11" s="144">
        <f t="shared" si="0"/>
        <v>98.39048285514346</v>
      </c>
      <c r="H11" s="10">
        <v>1406441</v>
      </c>
    </row>
    <row r="12" spans="1:6" s="10" customFormat="1" ht="15.75">
      <c r="A12" s="89" t="s">
        <v>471</v>
      </c>
      <c r="B12" s="102">
        <v>1</v>
      </c>
      <c r="C12" s="84">
        <f>COFOG!F51</f>
        <v>0</v>
      </c>
      <c r="D12" s="84">
        <f>COFOG!G51</f>
        <v>0</v>
      </c>
      <c r="E12" s="84">
        <f>COFOG!H51</f>
        <v>0</v>
      </c>
      <c r="F12" s="144"/>
    </row>
    <row r="13" spans="1:6" s="10" customFormat="1" ht="15.75">
      <c r="A13" s="89" t="s">
        <v>286</v>
      </c>
      <c r="B13" s="102">
        <v>2</v>
      </c>
      <c r="C13" s="84">
        <f>COFOG!F52</f>
        <v>1505</v>
      </c>
      <c r="D13" s="84">
        <f>COFOG!G52</f>
        <v>1299</v>
      </c>
      <c r="E13" s="84">
        <f>COFOG!H52</f>
        <v>1276</v>
      </c>
      <c r="F13" s="144">
        <f t="shared" si="0"/>
        <v>98.22940723633565</v>
      </c>
    </row>
    <row r="14" spans="1:6" s="10" customFormat="1" ht="15.75">
      <c r="A14" s="89" t="s">
        <v>142</v>
      </c>
      <c r="B14" s="102">
        <v>3</v>
      </c>
      <c r="C14" s="84">
        <f>COFOG!F53</f>
        <v>155</v>
      </c>
      <c r="D14" s="84">
        <f>COFOG!G53</f>
        <v>130</v>
      </c>
      <c r="E14" s="84">
        <f>COFOG!H53</f>
        <v>130</v>
      </c>
      <c r="F14" s="144">
        <f t="shared" si="0"/>
        <v>100</v>
      </c>
    </row>
    <row r="15" spans="1:8" s="10" customFormat="1" ht="15.75">
      <c r="A15" s="43" t="s">
        <v>199</v>
      </c>
      <c r="B15" s="104"/>
      <c r="C15" s="86">
        <f>SUM(C16:C18)</f>
        <v>9183</v>
      </c>
      <c r="D15" s="86">
        <f>SUM(D16:D18)</f>
        <v>11389</v>
      </c>
      <c r="E15" s="86">
        <f>SUM(E16:E18)</f>
        <v>8258</v>
      </c>
      <c r="F15" s="144">
        <f t="shared" si="0"/>
        <v>72.50856089208885</v>
      </c>
      <c r="H15" s="10">
        <v>8257432</v>
      </c>
    </row>
    <row r="16" spans="1:6" s="10" customFormat="1" ht="15.75">
      <c r="A16" s="89" t="s">
        <v>471</v>
      </c>
      <c r="B16" s="102">
        <v>1</v>
      </c>
      <c r="C16" s="84">
        <f>COFOG!I51</f>
        <v>0</v>
      </c>
      <c r="D16" s="84">
        <f>COFOG!J51</f>
        <v>0</v>
      </c>
      <c r="E16" s="84">
        <f>COFOG!K51</f>
        <v>0</v>
      </c>
      <c r="F16" s="144"/>
    </row>
    <row r="17" spans="1:6" s="10" customFormat="1" ht="15.75">
      <c r="A17" s="89" t="s">
        <v>286</v>
      </c>
      <c r="B17" s="102">
        <v>2</v>
      </c>
      <c r="C17" s="84">
        <f>COFOG!I52</f>
        <v>8883</v>
      </c>
      <c r="D17" s="84">
        <f>COFOG!J52</f>
        <v>11389</v>
      </c>
      <c r="E17" s="84">
        <f>COFOG!K52</f>
        <v>8258</v>
      </c>
      <c r="F17" s="144">
        <f t="shared" si="0"/>
        <v>72.50856089208885</v>
      </c>
    </row>
    <row r="18" spans="1:6" s="10" customFormat="1" ht="15.75">
      <c r="A18" s="89" t="s">
        <v>142</v>
      </c>
      <c r="B18" s="102">
        <v>3</v>
      </c>
      <c r="C18" s="84">
        <f>COFOG!I53</f>
        <v>300</v>
      </c>
      <c r="D18" s="84">
        <f>COFOG!J53</f>
        <v>0</v>
      </c>
      <c r="E18" s="84">
        <f>COFOG!K53</f>
        <v>0</v>
      </c>
      <c r="F18" s="144"/>
    </row>
    <row r="19" spans="1:6" s="10" customFormat="1" ht="15.75">
      <c r="A19" s="68" t="s">
        <v>200</v>
      </c>
      <c r="B19" s="104"/>
      <c r="C19" s="84"/>
      <c r="D19" s="84"/>
      <c r="E19" s="84"/>
      <c r="F19" s="144"/>
    </row>
    <row r="20" spans="1:6" s="10" customFormat="1" ht="15.75" hidden="1">
      <c r="A20" s="89" t="s">
        <v>205</v>
      </c>
      <c r="B20" s="104">
        <v>2</v>
      </c>
      <c r="C20" s="84"/>
      <c r="D20" s="84"/>
      <c r="E20" s="84"/>
      <c r="F20" s="144" t="e">
        <f t="shared" si="0"/>
        <v>#DIV/0!</v>
      </c>
    </row>
    <row r="21" spans="1:6" s="10" customFormat="1" ht="31.5">
      <c r="A21" s="111" t="s">
        <v>204</v>
      </c>
      <c r="B21" s="104"/>
      <c r="C21" s="84">
        <f>SUM(C22:C23)</f>
        <v>81</v>
      </c>
      <c r="D21" s="84">
        <f>SUM(D22:D23)</f>
        <v>81</v>
      </c>
      <c r="E21" s="84">
        <f>SUM(E22:E23)</f>
        <v>46</v>
      </c>
      <c r="F21" s="144">
        <f t="shared" si="0"/>
        <v>56.79012345679012</v>
      </c>
    </row>
    <row r="22" spans="1:6" s="10" customFormat="1" ht="47.25">
      <c r="A22" s="89" t="s">
        <v>225</v>
      </c>
      <c r="B22" s="104">
        <v>2</v>
      </c>
      <c r="C22" s="84">
        <v>81</v>
      </c>
      <c r="D22" s="84">
        <v>81</v>
      </c>
      <c r="E22" s="84">
        <v>46</v>
      </c>
      <c r="F22" s="144">
        <f t="shared" si="0"/>
        <v>56.79012345679012</v>
      </c>
    </row>
    <row r="23" spans="1:6" s="10" customFormat="1" ht="15.75" hidden="1">
      <c r="A23" s="89" t="s">
        <v>226</v>
      </c>
      <c r="B23" s="104">
        <v>2</v>
      </c>
      <c r="C23" s="84"/>
      <c r="D23" s="84"/>
      <c r="E23" s="84"/>
      <c r="F23" s="144" t="e">
        <f t="shared" si="0"/>
        <v>#DIV/0!</v>
      </c>
    </row>
    <row r="24" spans="1:6" s="10" customFormat="1" ht="15.75">
      <c r="A24" s="112" t="s">
        <v>201</v>
      </c>
      <c r="B24" s="104"/>
      <c r="C24" s="84">
        <f>SUM(C20:C21)</f>
        <v>81</v>
      </c>
      <c r="D24" s="84">
        <f>SUM(D20:D21)</f>
        <v>81</v>
      </c>
      <c r="E24" s="84">
        <f>SUM(E20:E21)</f>
        <v>46</v>
      </c>
      <c r="F24" s="144">
        <f t="shared" si="0"/>
        <v>56.79012345679012</v>
      </c>
    </row>
    <row r="25" spans="1:6" s="10" customFormat="1" ht="15.75" hidden="1">
      <c r="A25" s="64" t="s">
        <v>228</v>
      </c>
      <c r="B25" s="104"/>
      <c r="C25" s="84"/>
      <c r="D25" s="84"/>
      <c r="E25" s="84"/>
      <c r="F25" s="144" t="e">
        <f t="shared" si="0"/>
        <v>#DIV/0!</v>
      </c>
    </row>
    <row r="26" spans="1:6" s="10" customFormat="1" ht="15.75" hidden="1">
      <c r="A26" s="89" t="s">
        <v>224</v>
      </c>
      <c r="B26" s="104">
        <v>2</v>
      </c>
      <c r="C26" s="84"/>
      <c r="D26" s="84"/>
      <c r="E26" s="84"/>
      <c r="F26" s="144" t="e">
        <f t="shared" si="0"/>
        <v>#DIV/0!</v>
      </c>
    </row>
    <row r="27" spans="1:6" s="10" customFormat="1" ht="31.5" hidden="1">
      <c r="A27" s="89" t="s">
        <v>223</v>
      </c>
      <c r="B27" s="104">
        <v>2</v>
      </c>
      <c r="C27" s="84"/>
      <c r="D27" s="84"/>
      <c r="E27" s="84"/>
      <c r="F27" s="144" t="e">
        <f t="shared" si="0"/>
        <v>#DIV/0!</v>
      </c>
    </row>
    <row r="28" spans="1:6" s="10" customFormat="1" ht="31.5" hidden="1">
      <c r="A28" s="112" t="s">
        <v>202</v>
      </c>
      <c r="B28" s="104"/>
      <c r="C28" s="84">
        <f>SUM(C26:C27)</f>
        <v>0</v>
      </c>
      <c r="D28" s="84">
        <f>SUM(D26:D27)</f>
        <v>0</v>
      </c>
      <c r="E28" s="84">
        <f>SUM(E26:E27)</f>
        <v>0</v>
      </c>
      <c r="F28" s="144" t="e">
        <f t="shared" si="0"/>
        <v>#DIV/0!</v>
      </c>
    </row>
    <row r="29" spans="1:6" s="10" customFormat="1" ht="31.5">
      <c r="A29" s="89" t="s">
        <v>222</v>
      </c>
      <c r="B29" s="104">
        <v>2</v>
      </c>
      <c r="C29" s="84">
        <v>46</v>
      </c>
      <c r="D29" s="84">
        <v>91</v>
      </c>
      <c r="E29" s="84">
        <v>91</v>
      </c>
      <c r="F29" s="144">
        <f t="shared" si="0"/>
        <v>100</v>
      </c>
    </row>
    <row r="30" spans="1:6" s="10" customFormat="1" ht="31.5">
      <c r="A30" s="112" t="s">
        <v>221</v>
      </c>
      <c r="B30" s="104"/>
      <c r="C30" s="84">
        <f>SUM(C29)</f>
        <v>46</v>
      </c>
      <c r="D30" s="84">
        <f>SUM(D29)</f>
        <v>91</v>
      </c>
      <c r="E30" s="84">
        <f>SUM(E29)</f>
        <v>91</v>
      </c>
      <c r="F30" s="144">
        <f t="shared" si="0"/>
        <v>100</v>
      </c>
    </row>
    <row r="31" spans="1:6" s="10" customFormat="1" ht="15.75" hidden="1">
      <c r="A31" s="111" t="s">
        <v>227</v>
      </c>
      <c r="B31" s="104"/>
      <c r="C31" s="84"/>
      <c r="D31" s="84"/>
      <c r="E31" s="84"/>
      <c r="F31" s="144" t="e">
        <f t="shared" si="0"/>
        <v>#DIV/0!</v>
      </c>
    </row>
    <row r="32" spans="1:6" s="10" customFormat="1" ht="31.5">
      <c r="A32" s="89" t="s">
        <v>218</v>
      </c>
      <c r="B32" s="104">
        <v>2</v>
      </c>
      <c r="C32" s="84">
        <v>316</v>
      </c>
      <c r="D32" s="84">
        <v>307</v>
      </c>
      <c r="E32" s="84">
        <v>307</v>
      </c>
      <c r="F32" s="144">
        <f t="shared" si="0"/>
        <v>100</v>
      </c>
    </row>
    <row r="33" spans="1:6" s="10" customFormat="1" ht="31.5" hidden="1">
      <c r="A33" s="89" t="s">
        <v>217</v>
      </c>
      <c r="B33" s="104">
        <v>2</v>
      </c>
      <c r="C33" s="84"/>
      <c r="D33" s="84"/>
      <c r="E33" s="84"/>
      <c r="F33" s="144" t="e">
        <f t="shared" si="0"/>
        <v>#DIV/0!</v>
      </c>
    </row>
    <row r="34" spans="1:6" s="10" customFormat="1" ht="15.75">
      <c r="A34" s="112" t="s">
        <v>219</v>
      </c>
      <c r="B34" s="104"/>
      <c r="C34" s="84">
        <f>SUM(C32:C33)+C31</f>
        <v>316</v>
      </c>
      <c r="D34" s="84">
        <f>SUM(D32:D33)+D31</f>
        <v>307</v>
      </c>
      <c r="E34" s="84">
        <f>SUM(E32:E33)+E31</f>
        <v>307</v>
      </c>
      <c r="F34" s="144">
        <f t="shared" si="0"/>
        <v>100</v>
      </c>
    </row>
    <row r="35" spans="1:6" s="10" customFormat="1" ht="63" hidden="1">
      <c r="A35" s="110" t="s">
        <v>216</v>
      </c>
      <c r="B35" s="104">
        <v>2</v>
      </c>
      <c r="C35" s="84"/>
      <c r="D35" s="84"/>
      <c r="E35" s="84"/>
      <c r="F35" s="144" t="e">
        <f t="shared" si="0"/>
        <v>#DIV/0!</v>
      </c>
    </row>
    <row r="36" spans="1:6" s="10" customFormat="1" ht="63" hidden="1">
      <c r="A36" s="110" t="s">
        <v>216</v>
      </c>
      <c r="B36" s="104">
        <v>3</v>
      </c>
      <c r="C36" s="84"/>
      <c r="D36" s="84"/>
      <c r="E36" s="84"/>
      <c r="F36" s="144" t="e">
        <f t="shared" si="0"/>
        <v>#DIV/0!</v>
      </c>
    </row>
    <row r="37" spans="1:6" s="10" customFormat="1" ht="15.75" hidden="1">
      <c r="A37" s="112" t="s">
        <v>215</v>
      </c>
      <c r="B37" s="104"/>
      <c r="C37" s="84">
        <f>SUM(C35:C36)</f>
        <v>0</v>
      </c>
      <c r="D37" s="84">
        <f>SUM(D35:D36)</f>
        <v>0</v>
      </c>
      <c r="E37" s="84">
        <f>SUM(E35:E36)</f>
        <v>0</v>
      </c>
      <c r="F37" s="144" t="e">
        <f t="shared" si="0"/>
        <v>#DIV/0!</v>
      </c>
    </row>
    <row r="38" spans="1:6" s="10" customFormat="1" ht="31.5" hidden="1">
      <c r="A38" s="89" t="s">
        <v>206</v>
      </c>
      <c r="B38" s="104">
        <v>2</v>
      </c>
      <c r="C38" s="84"/>
      <c r="D38" s="84"/>
      <c r="E38" s="84"/>
      <c r="F38" s="144" t="e">
        <f t="shared" si="0"/>
        <v>#DIV/0!</v>
      </c>
    </row>
    <row r="39" spans="1:6" s="10" customFormat="1" ht="15.75" hidden="1">
      <c r="A39" s="89" t="s">
        <v>447</v>
      </c>
      <c r="B39" s="104">
        <v>2</v>
      </c>
      <c r="C39" s="84"/>
      <c r="D39" s="84"/>
      <c r="E39" s="84"/>
      <c r="F39" s="144" t="e">
        <f t="shared" si="0"/>
        <v>#DIV/0!</v>
      </c>
    </row>
    <row r="40" spans="1:6" s="10" customFormat="1" ht="15.75" hidden="1">
      <c r="A40" s="89" t="s">
        <v>448</v>
      </c>
      <c r="B40" s="104">
        <v>2</v>
      </c>
      <c r="C40" s="84"/>
      <c r="D40" s="84"/>
      <c r="E40" s="84"/>
      <c r="F40" s="144" t="e">
        <f t="shared" si="0"/>
        <v>#DIV/0!</v>
      </c>
    </row>
    <row r="41" spans="1:6" s="10" customFormat="1" ht="15.75" hidden="1">
      <c r="A41" s="89" t="s">
        <v>208</v>
      </c>
      <c r="B41" s="104"/>
      <c r="C41" s="84">
        <f>SUM(C39:C40)</f>
        <v>0</v>
      </c>
      <c r="D41" s="84">
        <f>SUM(D39:D40)</f>
        <v>0</v>
      </c>
      <c r="E41" s="84">
        <f>SUM(E39:E40)</f>
        <v>0</v>
      </c>
      <c r="F41" s="144" t="e">
        <f t="shared" si="0"/>
        <v>#DIV/0!</v>
      </c>
    </row>
    <row r="42" spans="1:6" s="10" customFormat="1" ht="31.5" hidden="1">
      <c r="A42" s="111" t="s">
        <v>210</v>
      </c>
      <c r="B42" s="104"/>
      <c r="C42" s="84">
        <f>SUM(C43:C43)</f>
        <v>0</v>
      </c>
      <c r="D42" s="84">
        <f>SUM(D43:D43)</f>
        <v>0</v>
      </c>
      <c r="E42" s="84">
        <f>SUM(E43:E43)</f>
        <v>0</v>
      </c>
      <c r="F42" s="144" t="e">
        <f t="shared" si="0"/>
        <v>#DIV/0!</v>
      </c>
    </row>
    <row r="43" spans="1:6" s="10" customFormat="1" ht="15.75" hidden="1">
      <c r="A43" s="89" t="s">
        <v>508</v>
      </c>
      <c r="B43" s="104"/>
      <c r="C43" s="84"/>
      <c r="D43" s="84"/>
      <c r="E43" s="84"/>
      <c r="F43" s="144" t="e">
        <f t="shared" si="0"/>
        <v>#DIV/0!</v>
      </c>
    </row>
    <row r="44" spans="1:6" s="10" customFormat="1" ht="31.5" hidden="1">
      <c r="A44" s="89" t="s">
        <v>207</v>
      </c>
      <c r="B44" s="104">
        <v>2</v>
      </c>
      <c r="C44" s="84"/>
      <c r="D44" s="84"/>
      <c r="E44" s="84"/>
      <c r="F44" s="144" t="e">
        <f t="shared" si="0"/>
        <v>#DIV/0!</v>
      </c>
    </row>
    <row r="45" spans="1:6" s="10" customFormat="1" ht="31.5" hidden="1">
      <c r="A45" s="89" t="s">
        <v>449</v>
      </c>
      <c r="B45" s="104">
        <v>2</v>
      </c>
      <c r="C45" s="84"/>
      <c r="D45" s="84"/>
      <c r="E45" s="84"/>
      <c r="F45" s="144" t="e">
        <f t="shared" si="0"/>
        <v>#DIV/0!</v>
      </c>
    </row>
    <row r="46" spans="1:6" s="10" customFormat="1" ht="31.5" hidden="1">
      <c r="A46" s="89" t="s">
        <v>450</v>
      </c>
      <c r="B46" s="104">
        <v>2</v>
      </c>
      <c r="C46" s="84"/>
      <c r="D46" s="84"/>
      <c r="E46" s="84"/>
      <c r="F46" s="144" t="e">
        <f t="shared" si="0"/>
        <v>#DIV/0!</v>
      </c>
    </row>
    <row r="47" spans="1:6" s="10" customFormat="1" ht="31.5" hidden="1">
      <c r="A47" s="89" t="s">
        <v>209</v>
      </c>
      <c r="B47" s="104"/>
      <c r="C47" s="84">
        <f>SUM(C45:C46)</f>
        <v>0</v>
      </c>
      <c r="D47" s="84">
        <f>SUM(D45:D46)</f>
        <v>0</v>
      </c>
      <c r="E47" s="84">
        <f>SUM(E45:E46)</f>
        <v>0</v>
      </c>
      <c r="F47" s="144" t="e">
        <f t="shared" si="0"/>
        <v>#DIV/0!</v>
      </c>
    </row>
    <row r="48" spans="1:6" s="10" customFormat="1" ht="15.75" hidden="1">
      <c r="A48" s="89" t="s">
        <v>211</v>
      </c>
      <c r="B48" s="104">
        <v>2</v>
      </c>
      <c r="C48" s="84"/>
      <c r="D48" s="84"/>
      <c r="E48" s="84"/>
      <c r="F48" s="144" t="e">
        <f t="shared" si="0"/>
        <v>#DIV/0!</v>
      </c>
    </row>
    <row r="49" spans="1:6" s="10" customFormat="1" ht="31.5" hidden="1">
      <c r="A49" s="89" t="s">
        <v>212</v>
      </c>
      <c r="B49" s="104">
        <v>2</v>
      </c>
      <c r="C49" s="84"/>
      <c r="D49" s="84"/>
      <c r="E49" s="84"/>
      <c r="F49" s="144" t="e">
        <f t="shared" si="0"/>
        <v>#DIV/0!</v>
      </c>
    </row>
    <row r="50" spans="1:6" s="10" customFormat="1" ht="31.5" hidden="1">
      <c r="A50" s="111" t="s">
        <v>213</v>
      </c>
      <c r="B50" s="104"/>
      <c r="C50" s="84">
        <f>SUM(C51)</f>
        <v>0</v>
      </c>
      <c r="D50" s="84">
        <f>SUM(D51)</f>
        <v>0</v>
      </c>
      <c r="E50" s="84">
        <f>SUM(E51)</f>
        <v>0</v>
      </c>
      <c r="F50" s="144" t="e">
        <f t="shared" si="0"/>
        <v>#DIV/0!</v>
      </c>
    </row>
    <row r="51" spans="1:6" s="10" customFormat="1" ht="15.75" hidden="1">
      <c r="A51" s="89" t="s">
        <v>220</v>
      </c>
      <c r="B51" s="104">
        <v>2</v>
      </c>
      <c r="C51" s="84"/>
      <c r="D51" s="84"/>
      <c r="E51" s="84"/>
      <c r="F51" s="144" t="e">
        <f t="shared" si="0"/>
        <v>#DIV/0!</v>
      </c>
    </row>
    <row r="52" spans="1:6" s="10" customFormat="1" ht="47.25" hidden="1">
      <c r="A52" s="89" t="s">
        <v>214</v>
      </c>
      <c r="B52" s="104"/>
      <c r="C52" s="84"/>
      <c r="D52" s="84"/>
      <c r="E52" s="84"/>
      <c r="F52" s="144" t="e">
        <f t="shared" si="0"/>
        <v>#DIV/0!</v>
      </c>
    </row>
    <row r="53" spans="1:6" s="10" customFormat="1" ht="15.75">
      <c r="A53" s="89" t="s">
        <v>486</v>
      </c>
      <c r="B53" s="104"/>
      <c r="C53" s="84">
        <f>C54+C73</f>
        <v>260</v>
      </c>
      <c r="D53" s="84">
        <f>D54+D73</f>
        <v>579</v>
      </c>
      <c r="E53" s="84">
        <f>E54+E73</f>
        <v>540</v>
      </c>
      <c r="F53" s="144">
        <f t="shared" si="0"/>
        <v>93.26424870466322</v>
      </c>
    </row>
    <row r="54" spans="1:6" s="10" customFormat="1" ht="15.75">
      <c r="A54" s="89" t="s">
        <v>487</v>
      </c>
      <c r="B54" s="104"/>
      <c r="C54" s="84">
        <f>SUM(C55:C72)</f>
        <v>260</v>
      </c>
      <c r="D54" s="84">
        <f>SUM(D55:D72)</f>
        <v>312</v>
      </c>
      <c r="E54" s="84">
        <f>SUM(E55:E72)</f>
        <v>273</v>
      </c>
      <c r="F54" s="144">
        <f t="shared" si="0"/>
        <v>87.5</v>
      </c>
    </row>
    <row r="55" spans="1:6" s="10" customFormat="1" ht="31.5">
      <c r="A55" s="89" t="s">
        <v>489</v>
      </c>
      <c r="B55" s="104">
        <v>2</v>
      </c>
      <c r="C55" s="84">
        <v>150</v>
      </c>
      <c r="D55" s="84">
        <v>19</v>
      </c>
      <c r="E55" s="130"/>
      <c r="F55" s="144">
        <f t="shared" si="0"/>
        <v>0</v>
      </c>
    </row>
    <row r="56" spans="1:6" s="10" customFormat="1" ht="47.25">
      <c r="A56" s="89" t="s">
        <v>496</v>
      </c>
      <c r="B56" s="104">
        <v>2</v>
      </c>
      <c r="C56" s="84"/>
      <c r="D56" s="84">
        <v>83</v>
      </c>
      <c r="E56" s="84">
        <v>83</v>
      </c>
      <c r="F56" s="144">
        <f t="shared" si="0"/>
        <v>100</v>
      </c>
    </row>
    <row r="57" spans="1:6" s="10" customFormat="1" ht="31.5" hidden="1">
      <c r="A57" s="89" t="s">
        <v>490</v>
      </c>
      <c r="B57" s="104">
        <v>2</v>
      </c>
      <c r="C57" s="84"/>
      <c r="D57" s="84"/>
      <c r="E57" s="84"/>
      <c r="F57" s="144" t="e">
        <f t="shared" si="0"/>
        <v>#DIV/0!</v>
      </c>
    </row>
    <row r="58" spans="1:6" s="10" customFormat="1" ht="31.5" hidden="1">
      <c r="A58" s="89" t="s">
        <v>497</v>
      </c>
      <c r="B58" s="104">
        <v>2</v>
      </c>
      <c r="C58" s="84"/>
      <c r="D58" s="84"/>
      <c r="E58" s="84"/>
      <c r="F58" s="144" t="e">
        <f t="shared" si="0"/>
        <v>#DIV/0!</v>
      </c>
    </row>
    <row r="59" spans="1:6" s="10" customFormat="1" ht="31.5">
      <c r="A59" s="89" t="s">
        <v>495</v>
      </c>
      <c r="B59" s="104">
        <v>2</v>
      </c>
      <c r="C59" s="84">
        <v>40</v>
      </c>
      <c r="D59" s="84">
        <v>40</v>
      </c>
      <c r="E59" s="84">
        <v>20</v>
      </c>
      <c r="F59" s="144">
        <f t="shared" si="0"/>
        <v>50</v>
      </c>
    </row>
    <row r="60" spans="1:6" s="10" customFormat="1" ht="15.75">
      <c r="A60" s="89" t="s">
        <v>626</v>
      </c>
      <c r="B60" s="104">
        <v>2</v>
      </c>
      <c r="C60" s="84"/>
      <c r="D60" s="84">
        <v>40</v>
      </c>
      <c r="E60" s="84">
        <v>40</v>
      </c>
      <c r="F60" s="144">
        <f t="shared" si="0"/>
        <v>100</v>
      </c>
    </row>
    <row r="61" spans="1:6" s="10" customFormat="1" ht="15.75" hidden="1">
      <c r="A61" s="89" t="s">
        <v>494</v>
      </c>
      <c r="B61" s="104">
        <v>2</v>
      </c>
      <c r="C61" s="84"/>
      <c r="D61" s="84"/>
      <c r="E61" s="84"/>
      <c r="F61" s="144" t="e">
        <f t="shared" si="0"/>
        <v>#DIV/0!</v>
      </c>
    </row>
    <row r="62" spans="1:6" s="10" customFormat="1" ht="15.75" hidden="1">
      <c r="A62" s="89" t="s">
        <v>493</v>
      </c>
      <c r="B62" s="104">
        <v>2</v>
      </c>
      <c r="C62" s="84"/>
      <c r="D62" s="84"/>
      <c r="E62" s="84"/>
      <c r="F62" s="144" t="e">
        <f t="shared" si="0"/>
        <v>#DIV/0!</v>
      </c>
    </row>
    <row r="63" spans="1:6" s="10" customFormat="1" ht="31.5">
      <c r="A63" s="89" t="s">
        <v>492</v>
      </c>
      <c r="B63" s="104">
        <v>2</v>
      </c>
      <c r="C63" s="84">
        <v>70</v>
      </c>
      <c r="D63" s="84">
        <v>90</v>
      </c>
      <c r="E63" s="84">
        <v>90</v>
      </c>
      <c r="F63" s="144">
        <f t="shared" si="0"/>
        <v>100</v>
      </c>
    </row>
    <row r="64" spans="1:6" s="10" customFormat="1" ht="15.75">
      <c r="A64" s="64" t="s">
        <v>622</v>
      </c>
      <c r="B64" s="104">
        <v>2</v>
      </c>
      <c r="C64" s="84"/>
      <c r="D64" s="84">
        <v>40</v>
      </c>
      <c r="E64" s="84">
        <v>40</v>
      </c>
      <c r="F64" s="144">
        <f t="shared" si="0"/>
        <v>100</v>
      </c>
    </row>
    <row r="65" spans="1:6" s="10" customFormat="1" ht="15.75" hidden="1">
      <c r="A65" s="89" t="s">
        <v>491</v>
      </c>
      <c r="B65" s="104">
        <v>2</v>
      </c>
      <c r="C65" s="84"/>
      <c r="D65" s="84"/>
      <c r="E65" s="84"/>
      <c r="F65" s="144" t="e">
        <f t="shared" si="0"/>
        <v>#DIV/0!</v>
      </c>
    </row>
    <row r="66" spans="1:6" s="10" customFormat="1" ht="15.75" hidden="1">
      <c r="A66" s="89" t="s">
        <v>601</v>
      </c>
      <c r="B66" s="104">
        <v>2</v>
      </c>
      <c r="C66" s="84"/>
      <c r="D66" s="84"/>
      <c r="E66" s="84"/>
      <c r="F66" s="144" t="e">
        <f t="shared" si="0"/>
        <v>#DIV/0!</v>
      </c>
    </row>
    <row r="67" spans="1:6" s="10" customFormat="1" ht="15.75" hidden="1">
      <c r="A67" s="89" t="s">
        <v>596</v>
      </c>
      <c r="B67" s="104">
        <v>2</v>
      </c>
      <c r="C67" s="84"/>
      <c r="D67" s="84"/>
      <c r="E67" s="84"/>
      <c r="F67" s="144" t="e">
        <f t="shared" si="0"/>
        <v>#DIV/0!</v>
      </c>
    </row>
    <row r="68" spans="1:6" s="10" customFormat="1" ht="31.5" hidden="1">
      <c r="A68" s="64" t="s">
        <v>597</v>
      </c>
      <c r="B68" s="104">
        <v>2</v>
      </c>
      <c r="C68" s="84"/>
      <c r="D68" s="84"/>
      <c r="E68" s="84"/>
      <c r="F68" s="144" t="e">
        <f t="shared" si="0"/>
        <v>#DIV/0!</v>
      </c>
    </row>
    <row r="69" spans="1:6" s="10" customFormat="1" ht="15.75" customHeight="1" hidden="1">
      <c r="A69" s="64" t="s">
        <v>598</v>
      </c>
      <c r="B69" s="104">
        <v>2</v>
      </c>
      <c r="C69" s="84"/>
      <c r="D69" s="84"/>
      <c r="E69" s="84"/>
      <c r="F69" s="144" t="e">
        <f t="shared" si="0"/>
        <v>#DIV/0!</v>
      </c>
    </row>
    <row r="70" spans="1:6" s="10" customFormat="1" ht="15.75" customHeight="1" hidden="1">
      <c r="A70" s="64" t="s">
        <v>599</v>
      </c>
      <c r="B70" s="104">
        <v>2</v>
      </c>
      <c r="C70" s="84"/>
      <c r="D70" s="84"/>
      <c r="E70" s="84"/>
      <c r="F70" s="144" t="e">
        <f t="shared" si="0"/>
        <v>#DIV/0!</v>
      </c>
    </row>
    <row r="71" spans="1:6" s="10" customFormat="1" ht="15.75" customHeight="1" hidden="1">
      <c r="A71" s="64" t="s">
        <v>600</v>
      </c>
      <c r="B71" s="104">
        <v>2</v>
      </c>
      <c r="C71" s="84"/>
      <c r="D71" s="84"/>
      <c r="E71" s="84"/>
      <c r="F71" s="144" t="e">
        <f t="shared" si="0"/>
        <v>#DIV/0!</v>
      </c>
    </row>
    <row r="72" spans="1:6" s="10" customFormat="1" ht="15.75" hidden="1">
      <c r="A72" s="89" t="s">
        <v>498</v>
      </c>
      <c r="B72" s="104">
        <v>2</v>
      </c>
      <c r="C72" s="84"/>
      <c r="D72" s="84"/>
      <c r="E72" s="84"/>
      <c r="F72" s="144" t="e">
        <f aca="true" t="shared" si="1" ref="F72:F135">E72/D72*100</f>
        <v>#DIV/0!</v>
      </c>
    </row>
    <row r="73" spans="1:6" s="140" customFormat="1" ht="15.75">
      <c r="A73" s="137" t="s">
        <v>488</v>
      </c>
      <c r="B73" s="138"/>
      <c r="C73" s="139">
        <f>SUM(C74:C82)</f>
        <v>0</v>
      </c>
      <c r="D73" s="139">
        <f>SUM(D74:D82)</f>
        <v>267</v>
      </c>
      <c r="E73" s="139">
        <f>SUM(E74:E82)</f>
        <v>267</v>
      </c>
      <c r="F73" s="144">
        <f t="shared" si="1"/>
        <v>100</v>
      </c>
    </row>
    <row r="74" spans="1:6" s="10" customFormat="1" ht="15.75" hidden="1">
      <c r="A74" s="89" t="s">
        <v>499</v>
      </c>
      <c r="B74" s="104">
        <v>2</v>
      </c>
      <c r="C74" s="84"/>
      <c r="D74" s="84"/>
      <c r="E74" s="84"/>
      <c r="F74" s="144" t="e">
        <f t="shared" si="1"/>
        <v>#DIV/0!</v>
      </c>
    </row>
    <row r="75" spans="1:6" s="10" customFormat="1" ht="31.5" hidden="1">
      <c r="A75" s="89" t="s">
        <v>500</v>
      </c>
      <c r="B75" s="104">
        <v>2</v>
      </c>
      <c r="C75" s="84"/>
      <c r="D75" s="84"/>
      <c r="E75" s="84"/>
      <c r="F75" s="144" t="e">
        <f t="shared" si="1"/>
        <v>#DIV/0!</v>
      </c>
    </row>
    <row r="76" spans="1:6" s="10" customFormat="1" ht="47.25" hidden="1">
      <c r="A76" s="89" t="s">
        <v>501</v>
      </c>
      <c r="B76" s="104">
        <v>2</v>
      </c>
      <c r="C76" s="84"/>
      <c r="D76" s="84"/>
      <c r="E76" s="84"/>
      <c r="F76" s="144" t="e">
        <f t="shared" si="1"/>
        <v>#DIV/0!</v>
      </c>
    </row>
    <row r="77" spans="1:6" s="10" customFormat="1" ht="15.75">
      <c r="A77" s="89" t="s">
        <v>502</v>
      </c>
      <c r="B77" s="104">
        <v>2</v>
      </c>
      <c r="C77" s="84"/>
      <c r="D77" s="84">
        <v>267</v>
      </c>
      <c r="E77" s="84">
        <v>267</v>
      </c>
      <c r="F77" s="144">
        <f t="shared" si="1"/>
        <v>100</v>
      </c>
    </row>
    <row r="78" spans="1:6" s="10" customFormat="1" ht="15.75" hidden="1">
      <c r="A78" s="89" t="s">
        <v>503</v>
      </c>
      <c r="B78" s="104">
        <v>2</v>
      </c>
      <c r="C78" s="84"/>
      <c r="D78" s="84"/>
      <c r="E78" s="84"/>
      <c r="F78" s="144" t="e">
        <f t="shared" si="1"/>
        <v>#DIV/0!</v>
      </c>
    </row>
    <row r="79" spans="1:6" s="10" customFormat="1" ht="15.75" hidden="1">
      <c r="A79" s="89" t="s">
        <v>504</v>
      </c>
      <c r="B79" s="104">
        <v>2</v>
      </c>
      <c r="C79" s="84"/>
      <c r="D79" s="84"/>
      <c r="E79" s="84"/>
      <c r="F79" s="144" t="e">
        <f t="shared" si="1"/>
        <v>#DIV/0!</v>
      </c>
    </row>
    <row r="80" spans="1:6" s="10" customFormat="1" ht="15.75" hidden="1">
      <c r="A80" s="89" t="s">
        <v>505</v>
      </c>
      <c r="B80" s="104">
        <v>2</v>
      </c>
      <c r="C80" s="84"/>
      <c r="D80" s="84"/>
      <c r="E80" s="84"/>
      <c r="F80" s="144" t="e">
        <f t="shared" si="1"/>
        <v>#DIV/0!</v>
      </c>
    </row>
    <row r="81" spans="1:6" s="10" customFormat="1" ht="15.75" hidden="1">
      <c r="A81" s="89" t="s">
        <v>506</v>
      </c>
      <c r="B81" s="104">
        <v>2</v>
      </c>
      <c r="C81" s="84"/>
      <c r="D81" s="84"/>
      <c r="E81" s="84"/>
      <c r="F81" s="144" t="e">
        <f t="shared" si="1"/>
        <v>#DIV/0!</v>
      </c>
    </row>
    <row r="82" spans="1:6" s="10" customFormat="1" ht="15.75" hidden="1">
      <c r="A82" s="89" t="s">
        <v>507</v>
      </c>
      <c r="B82" s="104">
        <v>2</v>
      </c>
      <c r="C82" s="84"/>
      <c r="D82" s="84"/>
      <c r="E82" s="84"/>
      <c r="F82" s="144" t="e">
        <f t="shared" si="1"/>
        <v>#DIV/0!</v>
      </c>
    </row>
    <row r="83" spans="1:6" s="10" customFormat="1" ht="15.75">
      <c r="A83" s="112" t="s">
        <v>203</v>
      </c>
      <c r="B83" s="104"/>
      <c r="C83" s="84">
        <f>SUM(C52:C53)+SUM(C47:C50)+C44+SUM(C41:C42)+C38</f>
        <v>260</v>
      </c>
      <c r="D83" s="84">
        <f>SUM(D52:D53)+SUM(D47:D50)+D44+SUM(D41:D42)+D38</f>
        <v>579</v>
      </c>
      <c r="E83" s="84">
        <f>SUM(E52:E53)+SUM(E47:E50)+E44+SUM(E41:E42)+E38</f>
        <v>540</v>
      </c>
      <c r="F83" s="144">
        <f t="shared" si="1"/>
        <v>93.26424870466322</v>
      </c>
    </row>
    <row r="84" spans="1:8" s="10" customFormat="1" ht="15.75">
      <c r="A84" s="43" t="s">
        <v>200</v>
      </c>
      <c r="B84" s="104"/>
      <c r="C84" s="86">
        <f>SUM(C85:C87)</f>
        <v>703</v>
      </c>
      <c r="D84" s="86">
        <f>SUM(D85:D87)</f>
        <v>1058</v>
      </c>
      <c r="E84" s="86">
        <f>SUM(E85:E87)</f>
        <v>984</v>
      </c>
      <c r="F84" s="144">
        <f t="shared" si="1"/>
        <v>93.00567107750473</v>
      </c>
      <c r="H84" s="10">
        <v>983800</v>
      </c>
    </row>
    <row r="85" spans="1:6" s="10" customFormat="1" ht="15.75">
      <c r="A85" s="89" t="s">
        <v>471</v>
      </c>
      <c r="B85" s="102">
        <v>1</v>
      </c>
      <c r="C85" s="84">
        <f>SUMIF($B$19:$B$84,"1",C$19:C$84)</f>
        <v>0</v>
      </c>
      <c r="D85" s="84">
        <f>SUMIF($B$19:$B$84,"1",D$19:D$84)</f>
        <v>0</v>
      </c>
      <c r="E85" s="84">
        <f>SUMIF($B$19:$B$84,"1",E$19:E$84)</f>
        <v>0</v>
      </c>
      <c r="F85" s="144"/>
    </row>
    <row r="86" spans="1:6" s="10" customFormat="1" ht="15.75">
      <c r="A86" s="89" t="s">
        <v>286</v>
      </c>
      <c r="B86" s="102">
        <v>2</v>
      </c>
      <c r="C86" s="84">
        <f>SUMIF($B$19:$B$84,"2",C$19:C$84)</f>
        <v>703</v>
      </c>
      <c r="D86" s="84">
        <f>SUMIF($B$19:$B$84,"2",D$19:D$84)</f>
        <v>1058</v>
      </c>
      <c r="E86" s="84">
        <f>SUMIF($B$19:$B$84,"2",E$19:E$84)</f>
        <v>984</v>
      </c>
      <c r="F86" s="144">
        <f t="shared" si="1"/>
        <v>93.00567107750473</v>
      </c>
    </row>
    <row r="87" spans="1:6" s="10" customFormat="1" ht="15.75">
      <c r="A87" s="89" t="s">
        <v>142</v>
      </c>
      <c r="B87" s="102">
        <v>3</v>
      </c>
      <c r="C87" s="84">
        <f>SUMIF($B$19:$B$84,"3",C$19:C$84)</f>
        <v>0</v>
      </c>
      <c r="D87" s="84">
        <f>SUMIF($B$19:$B$84,"3",D$19:D$84)</f>
        <v>0</v>
      </c>
      <c r="E87" s="84">
        <f>SUMIF($B$19:$B$84,"3",E$19:E$84)</f>
        <v>0</v>
      </c>
      <c r="F87" s="144"/>
    </row>
    <row r="88" spans="1:6" s="10" customFormat="1" ht="15.75">
      <c r="A88" s="67" t="s">
        <v>287</v>
      </c>
      <c r="B88" s="17"/>
      <c r="C88" s="84"/>
      <c r="D88" s="84"/>
      <c r="E88" s="84"/>
      <c r="F88" s="144"/>
    </row>
    <row r="89" spans="1:6" s="10" customFormat="1" ht="15.75" hidden="1">
      <c r="A89" s="64" t="s">
        <v>231</v>
      </c>
      <c r="B89" s="17"/>
      <c r="C89" s="84"/>
      <c r="D89" s="84"/>
      <c r="E89" s="84"/>
      <c r="F89" s="144"/>
    </row>
    <row r="90" spans="1:6" s="10" customFormat="1" ht="31.5" hidden="1">
      <c r="A90" s="64" t="s">
        <v>512</v>
      </c>
      <c r="B90" s="17"/>
      <c r="C90" s="84"/>
      <c r="D90" s="84"/>
      <c r="E90" s="84"/>
      <c r="F90" s="144"/>
    </row>
    <row r="91" spans="1:6" s="10" customFormat="1" ht="31.5" hidden="1">
      <c r="A91" s="64" t="s">
        <v>511</v>
      </c>
      <c r="B91" s="17"/>
      <c r="C91" s="84"/>
      <c r="D91" s="84"/>
      <c r="E91" s="84"/>
      <c r="F91" s="144"/>
    </row>
    <row r="92" spans="1:6" s="10" customFormat="1" ht="15.75" hidden="1">
      <c r="A92" s="64" t="s">
        <v>510</v>
      </c>
      <c r="B92" s="17"/>
      <c r="C92" s="84"/>
      <c r="D92" s="84"/>
      <c r="E92" s="84"/>
      <c r="F92" s="144"/>
    </row>
    <row r="93" spans="1:6" s="10" customFormat="1" ht="15.75" hidden="1">
      <c r="A93" s="64"/>
      <c r="B93" s="17"/>
      <c r="C93" s="84"/>
      <c r="D93" s="84"/>
      <c r="E93" s="84"/>
      <c r="F93" s="144"/>
    </row>
    <row r="94" spans="1:6" s="10" customFormat="1" ht="31.5" hidden="1">
      <c r="A94" s="64" t="s">
        <v>229</v>
      </c>
      <c r="B94" s="17"/>
      <c r="C94" s="84"/>
      <c r="D94" s="84"/>
      <c r="E94" s="84"/>
      <c r="F94" s="144"/>
    </row>
    <row r="95" spans="1:6" s="10" customFormat="1" ht="15.75" hidden="1">
      <c r="A95" s="64"/>
      <c r="B95" s="17"/>
      <c r="C95" s="84"/>
      <c r="D95" s="84"/>
      <c r="E95" s="84"/>
      <c r="F95" s="144"/>
    </row>
    <row r="96" spans="1:6" s="10" customFormat="1" ht="31.5" hidden="1">
      <c r="A96" s="64" t="s">
        <v>230</v>
      </c>
      <c r="B96" s="17"/>
      <c r="C96" s="84"/>
      <c r="D96" s="84"/>
      <c r="E96" s="84"/>
      <c r="F96" s="144"/>
    </row>
    <row r="97" spans="1:6" s="10" customFormat="1" ht="15.75" hidden="1">
      <c r="A97" s="64"/>
      <c r="B97" s="17"/>
      <c r="C97" s="84"/>
      <c r="D97" s="84"/>
      <c r="E97" s="84"/>
      <c r="F97" s="144"/>
    </row>
    <row r="98" spans="1:6" s="10" customFormat="1" ht="31.5" hidden="1">
      <c r="A98" s="64" t="s">
        <v>233</v>
      </c>
      <c r="B98" s="17"/>
      <c r="C98" s="84"/>
      <c r="D98" s="84"/>
      <c r="E98" s="84"/>
      <c r="F98" s="144"/>
    </row>
    <row r="99" spans="1:6" s="10" customFormat="1" ht="15.75" hidden="1">
      <c r="A99" s="89" t="s">
        <v>164</v>
      </c>
      <c r="B99" s="104">
        <v>2</v>
      </c>
      <c r="C99" s="84"/>
      <c r="D99" s="84"/>
      <c r="E99" s="84"/>
      <c r="F99" s="144"/>
    </row>
    <row r="100" spans="1:6" s="10" customFormat="1" ht="15.75" hidden="1">
      <c r="A100" s="88" t="s">
        <v>135</v>
      </c>
      <c r="B100" s="17"/>
      <c r="C100" s="84"/>
      <c r="D100" s="84"/>
      <c r="E100" s="84"/>
      <c r="F100" s="144"/>
    </row>
    <row r="101" spans="1:6" s="10" customFormat="1" ht="15.75" hidden="1">
      <c r="A101" s="111" t="s">
        <v>163</v>
      </c>
      <c r="B101" s="17"/>
      <c r="C101" s="84">
        <f>SUM(C99:C100)</f>
        <v>0</v>
      </c>
      <c r="D101" s="84">
        <f>SUM(D99:D100)</f>
        <v>0</v>
      </c>
      <c r="E101" s="84">
        <f>SUM(E99:E100)</f>
        <v>0</v>
      </c>
      <c r="F101" s="144"/>
    </row>
    <row r="102" spans="1:6" s="10" customFormat="1" ht="31.5">
      <c r="A102" s="89" t="s">
        <v>148</v>
      </c>
      <c r="B102" s="17">
        <v>2</v>
      </c>
      <c r="C102" s="84"/>
      <c r="D102" s="84">
        <v>100</v>
      </c>
      <c r="E102" s="84">
        <v>100</v>
      </c>
      <c r="F102" s="144">
        <f t="shared" si="1"/>
        <v>100</v>
      </c>
    </row>
    <row r="103" spans="1:6" s="10" customFormat="1" ht="15.75">
      <c r="A103" s="88" t="s">
        <v>239</v>
      </c>
      <c r="B103" s="104">
        <v>2</v>
      </c>
      <c r="C103" s="84">
        <v>-5</v>
      </c>
      <c r="D103" s="84">
        <v>-5</v>
      </c>
      <c r="E103" s="84">
        <v>-5</v>
      </c>
      <c r="F103" s="144">
        <f t="shared" si="1"/>
        <v>100</v>
      </c>
    </row>
    <row r="104" spans="1:6" s="10" customFormat="1" ht="15.75">
      <c r="A104" s="88" t="s">
        <v>549</v>
      </c>
      <c r="B104" s="104">
        <v>2</v>
      </c>
      <c r="C104" s="84">
        <v>15</v>
      </c>
      <c r="D104" s="84">
        <v>15</v>
      </c>
      <c r="E104" s="84">
        <v>15</v>
      </c>
      <c r="F104" s="144">
        <f t="shared" si="1"/>
        <v>100</v>
      </c>
    </row>
    <row r="105" spans="1:6" s="10" customFormat="1" ht="15.75">
      <c r="A105" s="88" t="s">
        <v>240</v>
      </c>
      <c r="B105" s="104">
        <v>2</v>
      </c>
      <c r="C105" s="84">
        <v>-4</v>
      </c>
      <c r="D105" s="84">
        <v>-4</v>
      </c>
      <c r="E105" s="84">
        <v>-4</v>
      </c>
      <c r="F105" s="144">
        <f t="shared" si="1"/>
        <v>100</v>
      </c>
    </row>
    <row r="106" spans="1:6" s="10" customFormat="1" ht="15.75">
      <c r="A106" s="88" t="s">
        <v>550</v>
      </c>
      <c r="B106" s="104">
        <v>2</v>
      </c>
      <c r="C106" s="84">
        <v>10</v>
      </c>
      <c r="D106" s="84">
        <v>10</v>
      </c>
      <c r="E106" s="84">
        <v>10</v>
      </c>
      <c r="F106" s="144">
        <f t="shared" si="1"/>
        <v>100</v>
      </c>
    </row>
    <row r="107" spans="1:6" s="10" customFormat="1" ht="15.75">
      <c r="A107" s="88" t="s">
        <v>241</v>
      </c>
      <c r="B107" s="104">
        <v>2</v>
      </c>
      <c r="C107" s="84">
        <v>-23</v>
      </c>
      <c r="D107" s="84">
        <v>-23</v>
      </c>
      <c r="E107" s="84">
        <v>-23</v>
      </c>
      <c r="F107" s="144">
        <f t="shared" si="1"/>
        <v>100</v>
      </c>
    </row>
    <row r="108" spans="1:6" s="10" customFormat="1" ht="15.75">
      <c r="A108" s="88" t="s">
        <v>551</v>
      </c>
      <c r="B108" s="104">
        <v>2</v>
      </c>
      <c r="C108" s="84">
        <v>49</v>
      </c>
      <c r="D108" s="84">
        <v>49</v>
      </c>
      <c r="E108" s="84">
        <v>49</v>
      </c>
      <c r="F108" s="144">
        <f t="shared" si="1"/>
        <v>100</v>
      </c>
    </row>
    <row r="109" spans="1:6" s="10" customFormat="1" ht="15.75" hidden="1">
      <c r="A109" s="88" t="s">
        <v>135</v>
      </c>
      <c r="B109" s="17"/>
      <c r="C109" s="84"/>
      <c r="D109" s="84"/>
      <c r="E109" s="84"/>
      <c r="F109" s="144" t="e">
        <f t="shared" si="1"/>
        <v>#DIV/0!</v>
      </c>
    </row>
    <row r="110" spans="1:6" s="10" customFormat="1" ht="15.75" hidden="1">
      <c r="A110" s="88" t="s">
        <v>135</v>
      </c>
      <c r="B110" s="17"/>
      <c r="C110" s="84"/>
      <c r="D110" s="84"/>
      <c r="E110" s="84"/>
      <c r="F110" s="144" t="e">
        <f t="shared" si="1"/>
        <v>#DIV/0!</v>
      </c>
    </row>
    <row r="111" spans="1:6" s="10" customFormat="1" ht="31.5">
      <c r="A111" s="111" t="s">
        <v>234</v>
      </c>
      <c r="B111" s="17"/>
      <c r="C111" s="84">
        <f>SUM(C102:C110)</f>
        <v>42</v>
      </c>
      <c r="D111" s="84">
        <f>SUM(D102:D110)</f>
        <v>142</v>
      </c>
      <c r="E111" s="84">
        <f>SUM(E102:E110)</f>
        <v>142</v>
      </c>
      <c r="F111" s="144">
        <f t="shared" si="1"/>
        <v>100</v>
      </c>
    </row>
    <row r="112" spans="1:6" s="10" customFormat="1" ht="15.75" hidden="1">
      <c r="A112" s="88" t="s">
        <v>165</v>
      </c>
      <c r="B112" s="104">
        <v>2</v>
      </c>
      <c r="C112" s="84"/>
      <c r="D112" s="84"/>
      <c r="E112" s="84"/>
      <c r="F112" s="144" t="e">
        <f t="shared" si="1"/>
        <v>#DIV/0!</v>
      </c>
    </row>
    <row r="113" spans="1:6" s="10" customFormat="1" ht="15.75" hidden="1">
      <c r="A113" s="88" t="s">
        <v>236</v>
      </c>
      <c r="B113" s="104">
        <v>2</v>
      </c>
      <c r="C113" s="84"/>
      <c r="D113" s="84"/>
      <c r="E113" s="84"/>
      <c r="F113" s="144" t="e">
        <f t="shared" si="1"/>
        <v>#DIV/0!</v>
      </c>
    </row>
    <row r="114" spans="1:6" s="10" customFormat="1" ht="15.75" hidden="1">
      <c r="A114" s="88" t="s">
        <v>237</v>
      </c>
      <c r="B114" s="104">
        <v>2</v>
      </c>
      <c r="C114" s="84"/>
      <c r="D114" s="84"/>
      <c r="E114" s="84"/>
      <c r="F114" s="144" t="e">
        <f t="shared" si="1"/>
        <v>#DIV/0!</v>
      </c>
    </row>
    <row r="115" spans="1:6" s="10" customFormat="1" ht="15.75" hidden="1">
      <c r="A115" s="88" t="s">
        <v>238</v>
      </c>
      <c r="B115" s="104">
        <v>2</v>
      </c>
      <c r="C115" s="84"/>
      <c r="D115" s="84"/>
      <c r="E115" s="84"/>
      <c r="F115" s="144" t="e">
        <f t="shared" si="1"/>
        <v>#DIV/0!</v>
      </c>
    </row>
    <row r="116" spans="1:6" s="10" customFormat="1" ht="15.75" hidden="1">
      <c r="A116" s="88" t="s">
        <v>169</v>
      </c>
      <c r="B116" s="104">
        <v>2</v>
      </c>
      <c r="C116" s="84"/>
      <c r="D116" s="84"/>
      <c r="E116" s="84"/>
      <c r="F116" s="144" t="e">
        <f t="shared" si="1"/>
        <v>#DIV/0!</v>
      </c>
    </row>
    <row r="117" spans="1:6" s="10" customFormat="1" ht="15.75" hidden="1">
      <c r="A117" s="88" t="s">
        <v>242</v>
      </c>
      <c r="B117" s="104">
        <v>2</v>
      </c>
      <c r="C117" s="84"/>
      <c r="D117" s="84"/>
      <c r="E117" s="84"/>
      <c r="F117" s="144" t="e">
        <f t="shared" si="1"/>
        <v>#DIV/0!</v>
      </c>
    </row>
    <row r="118" spans="1:6" s="10" customFormat="1" ht="15.75" hidden="1">
      <c r="A118" s="88" t="s">
        <v>244</v>
      </c>
      <c r="B118" s="17">
        <v>2</v>
      </c>
      <c r="C118" s="84"/>
      <c r="D118" s="84"/>
      <c r="E118" s="84"/>
      <c r="F118" s="144" t="e">
        <f t="shared" si="1"/>
        <v>#DIV/0!</v>
      </c>
    </row>
    <row r="119" spans="1:6" s="10" customFormat="1" ht="15.75" hidden="1">
      <c r="A119" s="88" t="s">
        <v>243</v>
      </c>
      <c r="B119" s="17">
        <v>2</v>
      </c>
      <c r="C119" s="84"/>
      <c r="D119" s="84"/>
      <c r="E119" s="84"/>
      <c r="F119" s="144" t="e">
        <f t="shared" si="1"/>
        <v>#DIV/0!</v>
      </c>
    </row>
    <row r="120" spans="1:6" s="10" customFormat="1" ht="15.75" hidden="1">
      <c r="A120" s="88" t="s">
        <v>135</v>
      </c>
      <c r="B120" s="17"/>
      <c r="C120" s="84"/>
      <c r="D120" s="84"/>
      <c r="E120" s="84"/>
      <c r="F120" s="144" t="e">
        <f t="shared" si="1"/>
        <v>#DIV/0!</v>
      </c>
    </row>
    <row r="121" spans="1:6" s="10" customFormat="1" ht="15.75">
      <c r="A121" s="88" t="s">
        <v>552</v>
      </c>
      <c r="B121" s="17">
        <v>2</v>
      </c>
      <c r="C121" s="84">
        <v>52</v>
      </c>
      <c r="D121" s="84">
        <v>52</v>
      </c>
      <c r="E121" s="84">
        <v>52</v>
      </c>
      <c r="F121" s="144">
        <f t="shared" si="1"/>
        <v>100</v>
      </c>
    </row>
    <row r="122" spans="1:6" s="10" customFormat="1" ht="15.75">
      <c r="A122" s="111" t="s">
        <v>235</v>
      </c>
      <c r="B122" s="17"/>
      <c r="C122" s="84">
        <f>SUM(C112:C121)</f>
        <v>52</v>
      </c>
      <c r="D122" s="84">
        <f>SUM(D112:D121)</f>
        <v>52</v>
      </c>
      <c r="E122" s="84">
        <f>SUM(E112:E121)</f>
        <v>52</v>
      </c>
      <c r="F122" s="144">
        <f t="shared" si="1"/>
        <v>100</v>
      </c>
    </row>
    <row r="123" spans="1:6" s="10" customFormat="1" ht="31.5">
      <c r="A123" s="112" t="s">
        <v>232</v>
      </c>
      <c r="B123" s="17"/>
      <c r="C123" s="84">
        <f>C101+C111+C122</f>
        <v>94</v>
      </c>
      <c r="D123" s="84">
        <f>D101+D111+D122</f>
        <v>194</v>
      </c>
      <c r="E123" s="84">
        <f>E101+E111+E122</f>
        <v>194</v>
      </c>
      <c r="F123" s="144">
        <f t="shared" si="1"/>
        <v>100</v>
      </c>
    </row>
    <row r="124" spans="1:6" s="10" customFormat="1" ht="15.75" hidden="1">
      <c r="A124" s="64"/>
      <c r="B124" s="104"/>
      <c r="C124" s="84"/>
      <c r="D124" s="84"/>
      <c r="E124" s="84"/>
      <c r="F124" s="144" t="e">
        <f t="shared" si="1"/>
        <v>#DIV/0!</v>
      </c>
    </row>
    <row r="125" spans="1:6" s="10" customFormat="1" ht="31.5" hidden="1">
      <c r="A125" s="64" t="s">
        <v>245</v>
      </c>
      <c r="B125" s="104"/>
      <c r="C125" s="84"/>
      <c r="D125" s="84"/>
      <c r="E125" s="84"/>
      <c r="F125" s="144"/>
    </row>
    <row r="126" spans="1:6" s="10" customFormat="1" ht="15.75">
      <c r="A126" s="89" t="s">
        <v>536</v>
      </c>
      <c r="B126" s="104">
        <v>2</v>
      </c>
      <c r="C126" s="84">
        <v>100</v>
      </c>
      <c r="D126" s="84">
        <v>100</v>
      </c>
      <c r="E126" s="84"/>
      <c r="F126" s="144">
        <f t="shared" si="1"/>
        <v>0</v>
      </c>
    </row>
    <row r="127" spans="1:6" s="10" customFormat="1" ht="31.5" hidden="1">
      <c r="A127" s="64" t="s">
        <v>246</v>
      </c>
      <c r="B127" s="104"/>
      <c r="C127" s="84">
        <f>SUM(C126)</f>
        <v>100</v>
      </c>
      <c r="D127" s="84">
        <f>SUM(D126)</f>
        <v>100</v>
      </c>
      <c r="E127" s="84">
        <f>SUM(E126)</f>
        <v>0</v>
      </c>
      <c r="F127" s="144">
        <f t="shared" si="1"/>
        <v>0</v>
      </c>
    </row>
    <row r="128" spans="1:6" s="10" customFormat="1" ht="15.75" hidden="1">
      <c r="A128" s="64" t="s">
        <v>247</v>
      </c>
      <c r="B128" s="104"/>
      <c r="C128" s="84"/>
      <c r="D128" s="84"/>
      <c r="E128" s="84"/>
      <c r="F128" s="144" t="e">
        <f t="shared" si="1"/>
        <v>#DIV/0!</v>
      </c>
    </row>
    <row r="129" spans="1:6" s="10" customFormat="1" ht="15.75" hidden="1">
      <c r="A129" s="64" t="s">
        <v>248</v>
      </c>
      <c r="B129" s="104"/>
      <c r="C129" s="84"/>
      <c r="D129" s="84"/>
      <c r="E129" s="84"/>
      <c r="F129" s="144" t="e">
        <f t="shared" si="1"/>
        <v>#DIV/0!</v>
      </c>
    </row>
    <row r="130" spans="1:6" s="10" customFormat="1" ht="15.75">
      <c r="A130" s="64" t="s">
        <v>607</v>
      </c>
      <c r="B130" s="104">
        <v>2</v>
      </c>
      <c r="C130" s="84"/>
      <c r="D130" s="84">
        <v>10</v>
      </c>
      <c r="E130" s="84">
        <v>10</v>
      </c>
      <c r="F130" s="144">
        <f t="shared" si="1"/>
        <v>100</v>
      </c>
    </row>
    <row r="131" spans="1:6" s="10" customFormat="1" ht="15.75">
      <c r="A131" s="89" t="s">
        <v>553</v>
      </c>
      <c r="B131" s="104">
        <v>2</v>
      </c>
      <c r="C131" s="84">
        <v>15</v>
      </c>
      <c r="D131" s="84">
        <v>10</v>
      </c>
      <c r="E131" s="84">
        <v>10</v>
      </c>
      <c r="F131" s="144">
        <f t="shared" si="1"/>
        <v>100</v>
      </c>
    </row>
    <row r="132" spans="1:6" s="10" customFormat="1" ht="15.75">
      <c r="A132" s="113" t="s">
        <v>249</v>
      </c>
      <c r="B132" s="104"/>
      <c r="C132" s="84">
        <f>SUM(C130:C131)</f>
        <v>15</v>
      </c>
      <c r="D132" s="84">
        <f>SUM(D130:D131)</f>
        <v>20</v>
      </c>
      <c r="E132" s="84">
        <f>SUM(E130:E131)</f>
        <v>20</v>
      </c>
      <c r="F132" s="144">
        <f t="shared" si="1"/>
        <v>100</v>
      </c>
    </row>
    <row r="133" spans="1:6" s="10" customFormat="1" ht="15.75" hidden="1">
      <c r="A133" s="89" t="s">
        <v>161</v>
      </c>
      <c r="B133" s="104">
        <v>2</v>
      </c>
      <c r="C133" s="84"/>
      <c r="D133" s="84"/>
      <c r="E133" s="84"/>
      <c r="F133" s="144" t="e">
        <f t="shared" si="1"/>
        <v>#DIV/0!</v>
      </c>
    </row>
    <row r="134" spans="1:6" s="10" customFormat="1" ht="15.75" hidden="1">
      <c r="A134" s="89"/>
      <c r="B134" s="104"/>
      <c r="C134" s="84"/>
      <c r="D134" s="84"/>
      <c r="E134" s="84"/>
      <c r="F134" s="144" t="e">
        <f t="shared" si="1"/>
        <v>#DIV/0!</v>
      </c>
    </row>
    <row r="135" spans="1:6" s="10" customFormat="1" ht="15.75" hidden="1">
      <c r="A135" s="113" t="s">
        <v>160</v>
      </c>
      <c r="B135" s="104"/>
      <c r="C135" s="84">
        <f>SUM(C133:C134)</f>
        <v>0</v>
      </c>
      <c r="D135" s="84">
        <f>SUM(D133:D134)</f>
        <v>0</v>
      </c>
      <c r="E135" s="84">
        <f>SUM(E133:E134)</f>
        <v>0</v>
      </c>
      <c r="F135" s="144" t="e">
        <f t="shared" si="1"/>
        <v>#DIV/0!</v>
      </c>
    </row>
    <row r="136" spans="1:6" s="10" customFormat="1" ht="15.75" hidden="1">
      <c r="A136" s="89" t="s">
        <v>162</v>
      </c>
      <c r="B136" s="104">
        <v>2</v>
      </c>
      <c r="C136" s="84"/>
      <c r="D136" s="84"/>
      <c r="E136" s="84"/>
      <c r="F136" s="144" t="e">
        <f aca="true" t="shared" si="2" ref="F136:F193">E136/D136*100</f>
        <v>#DIV/0!</v>
      </c>
    </row>
    <row r="137" spans="1:6" s="10" customFormat="1" ht="15.75" hidden="1">
      <c r="A137" s="88"/>
      <c r="B137" s="104"/>
      <c r="C137" s="84"/>
      <c r="D137" s="84"/>
      <c r="E137" s="84"/>
      <c r="F137" s="144" t="e">
        <f t="shared" si="2"/>
        <v>#DIV/0!</v>
      </c>
    </row>
    <row r="138" spans="1:6" s="10" customFormat="1" ht="15.75" hidden="1">
      <c r="A138" s="113" t="s">
        <v>250</v>
      </c>
      <c r="B138" s="104"/>
      <c r="C138" s="84">
        <f>SUM(C136:C137)</f>
        <v>0</v>
      </c>
      <c r="D138" s="84">
        <f>SUM(D136:D137)</f>
        <v>0</v>
      </c>
      <c r="E138" s="84">
        <f>SUM(E136:E137)</f>
        <v>0</v>
      </c>
      <c r="F138" s="144" t="e">
        <f t="shared" si="2"/>
        <v>#DIV/0!</v>
      </c>
    </row>
    <row r="139" spans="1:6" s="10" customFormat="1" ht="15.75" hidden="1">
      <c r="A139" s="68"/>
      <c r="B139" s="104"/>
      <c r="C139" s="84"/>
      <c r="D139" s="84"/>
      <c r="E139" s="84"/>
      <c r="F139" s="144" t="e">
        <f t="shared" si="2"/>
        <v>#DIV/0!</v>
      </c>
    </row>
    <row r="140" spans="1:6" s="10" customFormat="1" ht="15.75" hidden="1">
      <c r="A140" s="64"/>
      <c r="B140" s="104"/>
      <c r="C140" s="84"/>
      <c r="D140" s="84"/>
      <c r="E140" s="84"/>
      <c r="F140" s="144" t="e">
        <f t="shared" si="2"/>
        <v>#DIV/0!</v>
      </c>
    </row>
    <row r="141" spans="1:6" s="10" customFormat="1" ht="31.5">
      <c r="A141" s="112" t="s">
        <v>513</v>
      </c>
      <c r="B141" s="104"/>
      <c r="C141" s="84">
        <f>C132+C135+C138</f>
        <v>15</v>
      </c>
      <c r="D141" s="84">
        <f>D132+D135+D138</f>
        <v>20</v>
      </c>
      <c r="E141" s="84">
        <f>E132+E135+E138</f>
        <v>20</v>
      </c>
      <c r="F141" s="144">
        <f t="shared" si="2"/>
        <v>100</v>
      </c>
    </row>
    <row r="142" spans="1:6" s="10" customFormat="1" ht="15.75">
      <c r="A142" s="89" t="s">
        <v>269</v>
      </c>
      <c r="B142" s="104">
        <v>2</v>
      </c>
      <c r="C142" s="84">
        <v>200</v>
      </c>
      <c r="D142" s="84">
        <v>99</v>
      </c>
      <c r="E142" s="84"/>
      <c r="F142" s="144">
        <f t="shared" si="2"/>
        <v>0</v>
      </c>
    </row>
    <row r="143" spans="1:6" s="10" customFormat="1" ht="15.75" hidden="1">
      <c r="A143" s="89" t="s">
        <v>270</v>
      </c>
      <c r="B143" s="104">
        <v>2</v>
      </c>
      <c r="C143" s="84"/>
      <c r="D143" s="84"/>
      <c r="E143" s="84"/>
      <c r="F143" s="144" t="e">
        <f t="shared" si="2"/>
        <v>#DIV/0!</v>
      </c>
    </row>
    <row r="144" spans="1:6" s="10" customFormat="1" ht="15.75">
      <c r="A144" s="64" t="s">
        <v>514</v>
      </c>
      <c r="B144" s="104"/>
      <c r="C144" s="84">
        <f>SUM(C142:C143)</f>
        <v>200</v>
      </c>
      <c r="D144" s="84">
        <f>SUM(D142:D143)</f>
        <v>99</v>
      </c>
      <c r="E144" s="84">
        <f>SUM(E142:E143)</f>
        <v>0</v>
      </c>
      <c r="F144" s="144">
        <f t="shared" si="2"/>
        <v>0</v>
      </c>
    </row>
    <row r="145" spans="1:8" s="10" customFormat="1" ht="15.75">
      <c r="A145" s="66" t="s">
        <v>287</v>
      </c>
      <c r="B145" s="104"/>
      <c r="C145" s="86">
        <f>SUM(C146:C146:C148)</f>
        <v>409</v>
      </c>
      <c r="D145" s="86">
        <f>SUM(D146:D146:D148)</f>
        <v>413</v>
      </c>
      <c r="E145" s="86">
        <f>SUM(E146:E146:E148)</f>
        <v>214</v>
      </c>
      <c r="F145" s="144">
        <f t="shared" si="2"/>
        <v>51.81598062953995</v>
      </c>
      <c r="H145" s="10">
        <v>214000</v>
      </c>
    </row>
    <row r="146" spans="1:6" s="10" customFormat="1" ht="15.75">
      <c r="A146" s="89" t="s">
        <v>471</v>
      </c>
      <c r="B146" s="102">
        <v>1</v>
      </c>
      <c r="C146" s="84">
        <f>SUMIF($B$88:$B$145,"1",C$88:C$145)</f>
        <v>0</v>
      </c>
      <c r="D146" s="84">
        <f>SUMIF($B$88:$B$145,"1",D$88:D$145)</f>
        <v>0</v>
      </c>
      <c r="E146" s="84">
        <f>SUMIF($B$88:$B$145,"1",E$88:E$145)</f>
        <v>0</v>
      </c>
      <c r="F146" s="144"/>
    </row>
    <row r="147" spans="1:6" s="10" customFormat="1" ht="15.75">
      <c r="A147" s="89" t="s">
        <v>286</v>
      </c>
      <c r="B147" s="102">
        <v>2</v>
      </c>
      <c r="C147" s="84">
        <f>SUMIF($B$88:$B$145,"2",C$88:C$145)</f>
        <v>409</v>
      </c>
      <c r="D147" s="84">
        <f>SUMIF($B$88:$B$145,"2",D$88:D$145)</f>
        <v>413</v>
      </c>
      <c r="E147" s="84">
        <f>SUMIF($B$88:$B$145,"2",E$88:E$145)</f>
        <v>214</v>
      </c>
      <c r="F147" s="144">
        <f t="shared" si="2"/>
        <v>51.81598062953995</v>
      </c>
    </row>
    <row r="148" spans="1:6" s="10" customFormat="1" ht="15.75">
      <c r="A148" s="89" t="s">
        <v>142</v>
      </c>
      <c r="B148" s="102">
        <v>3</v>
      </c>
      <c r="C148" s="84">
        <f>SUMIF($B$88:$B$145,"3",C$88:C$145)</f>
        <v>0</v>
      </c>
      <c r="D148" s="84">
        <f>SUMIF($B$88:$B$145,"3",D$88:D$145)</f>
        <v>0</v>
      </c>
      <c r="E148" s="84">
        <f>SUMIF($B$88:$B$145,"3",E$88:E$145)</f>
        <v>0</v>
      </c>
      <c r="F148" s="144"/>
    </row>
    <row r="149" spans="1:6" ht="15.75">
      <c r="A149" s="68" t="s">
        <v>95</v>
      </c>
      <c r="B149" s="104"/>
      <c r="C149" s="84"/>
      <c r="D149" s="84"/>
      <c r="E149" s="84"/>
      <c r="F149" s="144"/>
    </row>
    <row r="150" spans="1:8" ht="15.75">
      <c r="A150" s="43" t="s">
        <v>288</v>
      </c>
      <c r="B150" s="104"/>
      <c r="C150" s="86">
        <f>SUM(C151:C153)</f>
        <v>3835</v>
      </c>
      <c r="D150" s="86">
        <f>SUM(D151:D153)</f>
        <v>292</v>
      </c>
      <c r="E150" s="86">
        <f>SUM(E151:E153)</f>
        <v>292</v>
      </c>
      <c r="F150" s="144">
        <f t="shared" si="2"/>
        <v>100</v>
      </c>
      <c r="H150" s="16">
        <v>291941</v>
      </c>
    </row>
    <row r="151" spans="1:6" ht="15.75">
      <c r="A151" s="89" t="s">
        <v>471</v>
      </c>
      <c r="B151" s="102">
        <v>1</v>
      </c>
      <c r="C151" s="84">
        <f>Felh!L25</f>
        <v>0</v>
      </c>
      <c r="D151" s="84">
        <f>Felh!N25</f>
        <v>0</v>
      </c>
      <c r="E151" s="84">
        <f>Felh!O25</f>
        <v>0</v>
      </c>
      <c r="F151" s="144"/>
    </row>
    <row r="152" spans="1:6" ht="15.75">
      <c r="A152" s="89" t="s">
        <v>286</v>
      </c>
      <c r="B152" s="102">
        <v>2</v>
      </c>
      <c r="C152" s="84">
        <f>Felh!L26</f>
        <v>3835</v>
      </c>
      <c r="D152" s="84">
        <f>Felh!N26</f>
        <v>292</v>
      </c>
      <c r="E152" s="84">
        <f>Felh!O26</f>
        <v>292</v>
      </c>
      <c r="F152" s="144">
        <f t="shared" si="2"/>
        <v>100</v>
      </c>
    </row>
    <row r="153" spans="1:6" ht="15.75">
      <c r="A153" s="89" t="s">
        <v>142</v>
      </c>
      <c r="B153" s="102">
        <v>3</v>
      </c>
      <c r="C153" s="84">
        <f>Felh!L27</f>
        <v>0</v>
      </c>
      <c r="D153" s="84">
        <f>Felh!N27</f>
        <v>0</v>
      </c>
      <c r="E153" s="84">
        <f>Felh!O27</f>
        <v>0</v>
      </c>
      <c r="F153" s="144"/>
    </row>
    <row r="154" spans="1:8" ht="15.75">
      <c r="A154" s="43" t="s">
        <v>289</v>
      </c>
      <c r="B154" s="104"/>
      <c r="C154" s="86">
        <f>SUM(C155:C157)</f>
        <v>7674</v>
      </c>
      <c r="D154" s="86">
        <f>SUM(D155:D157)</f>
        <v>6900</v>
      </c>
      <c r="E154" s="86">
        <f>SUM(E155:E157)</f>
        <v>6660</v>
      </c>
      <c r="F154" s="144">
        <f t="shared" si="2"/>
        <v>96.52173913043478</v>
      </c>
      <c r="H154" s="16">
        <v>6660304</v>
      </c>
    </row>
    <row r="155" spans="1:6" ht="15.75">
      <c r="A155" s="89" t="s">
        <v>471</v>
      </c>
      <c r="B155" s="102">
        <v>1</v>
      </c>
      <c r="C155" s="84">
        <f>Felh!L39</f>
        <v>0</v>
      </c>
      <c r="D155" s="84">
        <f>Felh!N39</f>
        <v>0</v>
      </c>
      <c r="E155" s="84">
        <f>Felh!O39</f>
        <v>0</v>
      </c>
      <c r="F155" s="144"/>
    </row>
    <row r="156" spans="1:6" ht="15.75">
      <c r="A156" s="89" t="s">
        <v>286</v>
      </c>
      <c r="B156" s="102">
        <v>2</v>
      </c>
      <c r="C156" s="84">
        <f>Felh!L40</f>
        <v>7674</v>
      </c>
      <c r="D156" s="84">
        <f>Felh!N40</f>
        <v>6900</v>
      </c>
      <c r="E156" s="84">
        <f>Felh!O40</f>
        <v>6660</v>
      </c>
      <c r="F156" s="144">
        <f t="shared" si="2"/>
        <v>96.52173913043478</v>
      </c>
    </row>
    <row r="157" spans="1:6" ht="15.75">
      <c r="A157" s="89" t="s">
        <v>142</v>
      </c>
      <c r="B157" s="102">
        <v>3</v>
      </c>
      <c r="C157" s="84">
        <f>Felh!L41</f>
        <v>0</v>
      </c>
      <c r="D157" s="84">
        <f>Felh!N41</f>
        <v>0</v>
      </c>
      <c r="E157" s="84">
        <f>Felh!O41</f>
        <v>0</v>
      </c>
      <c r="F157" s="144"/>
    </row>
    <row r="158" spans="1:8" ht="15.75">
      <c r="A158" s="43" t="s">
        <v>290</v>
      </c>
      <c r="B158" s="104"/>
      <c r="C158" s="86">
        <f>SUM(C159:C161)</f>
        <v>80</v>
      </c>
      <c r="D158" s="86">
        <f>SUM(D159:D161)</f>
        <v>80</v>
      </c>
      <c r="E158" s="86">
        <f>SUM(E159:E161)</f>
        <v>80</v>
      </c>
      <c r="F158" s="144">
        <f t="shared" si="2"/>
        <v>100</v>
      </c>
      <c r="H158" s="16">
        <v>79846</v>
      </c>
    </row>
    <row r="159" spans="1:6" ht="15.75">
      <c r="A159" s="89" t="s">
        <v>471</v>
      </c>
      <c r="B159" s="102">
        <v>1</v>
      </c>
      <c r="C159" s="84">
        <f>Felh!L59</f>
        <v>0</v>
      </c>
      <c r="D159" s="84">
        <f>Felh!N59</f>
        <v>0</v>
      </c>
      <c r="E159" s="84">
        <f>Felh!O59</f>
        <v>0</v>
      </c>
      <c r="F159" s="144"/>
    </row>
    <row r="160" spans="1:6" ht="15.75">
      <c r="A160" s="89" t="s">
        <v>286</v>
      </c>
      <c r="B160" s="102">
        <v>2</v>
      </c>
      <c r="C160" s="84">
        <f>Felh!L60</f>
        <v>80</v>
      </c>
      <c r="D160" s="84">
        <f>Felh!N60</f>
        <v>80</v>
      </c>
      <c r="E160" s="84">
        <f>Felh!O60</f>
        <v>80</v>
      </c>
      <c r="F160" s="144">
        <f t="shared" si="2"/>
        <v>100</v>
      </c>
    </row>
    <row r="161" spans="1:6" ht="15.75">
      <c r="A161" s="89" t="s">
        <v>142</v>
      </c>
      <c r="B161" s="102">
        <v>3</v>
      </c>
      <c r="C161" s="84">
        <f>Felh!L61</f>
        <v>0</v>
      </c>
      <c r="D161" s="84">
        <f>Felh!N61</f>
        <v>0</v>
      </c>
      <c r="E161" s="84">
        <f>Felh!O61</f>
        <v>0</v>
      </c>
      <c r="F161" s="144"/>
    </row>
    <row r="162" spans="1:6" ht="16.5">
      <c r="A162" s="70" t="s">
        <v>291</v>
      </c>
      <c r="B162" s="105"/>
      <c r="C162" s="84"/>
      <c r="D162" s="84"/>
      <c r="E162" s="84"/>
      <c r="F162" s="144"/>
    </row>
    <row r="163" spans="1:6" ht="15.75">
      <c r="A163" s="68" t="s">
        <v>145</v>
      </c>
      <c r="B163" s="104"/>
      <c r="C163" s="15"/>
      <c r="D163" s="15"/>
      <c r="E163" s="15"/>
      <c r="F163" s="144"/>
    </row>
    <row r="164" spans="1:6" ht="15.75">
      <c r="A164" s="64" t="s">
        <v>276</v>
      </c>
      <c r="B164" s="104"/>
      <c r="C164" s="15"/>
      <c r="D164" s="15"/>
      <c r="E164" s="15"/>
      <c r="F164" s="144"/>
    </row>
    <row r="165" spans="1:6" ht="31.5" hidden="1">
      <c r="A165" s="89" t="s">
        <v>515</v>
      </c>
      <c r="B165" s="104"/>
      <c r="C165" s="15"/>
      <c r="D165" s="15"/>
      <c r="E165" s="15"/>
      <c r="F165" s="144" t="e">
        <f t="shared" si="2"/>
        <v>#DIV/0!</v>
      </c>
    </row>
    <row r="166" spans="1:6" ht="31.5" hidden="1">
      <c r="A166" s="89" t="s">
        <v>278</v>
      </c>
      <c r="B166" s="104"/>
      <c r="C166" s="15"/>
      <c r="D166" s="15"/>
      <c r="E166" s="15"/>
      <c r="F166" s="144" t="e">
        <f t="shared" si="2"/>
        <v>#DIV/0!</v>
      </c>
    </row>
    <row r="167" spans="1:6" ht="31.5" hidden="1">
      <c r="A167" s="89" t="s">
        <v>516</v>
      </c>
      <c r="B167" s="104"/>
      <c r="C167" s="15"/>
      <c r="D167" s="15"/>
      <c r="E167" s="15"/>
      <c r="F167" s="144" t="e">
        <f t="shared" si="2"/>
        <v>#DIV/0!</v>
      </c>
    </row>
    <row r="168" spans="1:8" ht="31.5">
      <c r="A168" s="89" t="s">
        <v>279</v>
      </c>
      <c r="B168" s="104">
        <v>2</v>
      </c>
      <c r="C168" s="15"/>
      <c r="D168" s="15">
        <v>681</v>
      </c>
      <c r="E168" s="15">
        <v>224</v>
      </c>
      <c r="F168" s="144">
        <f t="shared" si="2"/>
        <v>32.8928046989721</v>
      </c>
      <c r="H168" s="16">
        <v>224352</v>
      </c>
    </row>
    <row r="169" spans="1:6" ht="15.75" hidden="1">
      <c r="A169" s="89" t="s">
        <v>280</v>
      </c>
      <c r="B169" s="104"/>
      <c r="C169" s="15"/>
      <c r="D169" s="15"/>
      <c r="E169" s="15"/>
      <c r="F169" s="144" t="e">
        <f t="shared" si="2"/>
        <v>#DIV/0!</v>
      </c>
    </row>
    <row r="170" spans="1:6" ht="31.5" hidden="1">
      <c r="A170" s="89" t="s">
        <v>529</v>
      </c>
      <c r="B170" s="104"/>
      <c r="C170" s="15"/>
      <c r="D170" s="15"/>
      <c r="E170" s="15"/>
      <c r="F170" s="144" t="e">
        <f t="shared" si="2"/>
        <v>#DIV/0!</v>
      </c>
    </row>
    <row r="171" spans="1:6" ht="15.75" hidden="1">
      <c r="A171" s="89" t="s">
        <v>284</v>
      </c>
      <c r="B171" s="104"/>
      <c r="C171" s="15"/>
      <c r="D171" s="15"/>
      <c r="E171" s="15"/>
      <c r="F171" s="144" t="e">
        <f t="shared" si="2"/>
        <v>#DIV/0!</v>
      </c>
    </row>
    <row r="172" spans="1:6" ht="15.75" hidden="1">
      <c r="A172" s="64" t="s">
        <v>285</v>
      </c>
      <c r="B172" s="104"/>
      <c r="C172" s="15"/>
      <c r="D172" s="15"/>
      <c r="E172" s="15"/>
      <c r="F172" s="144" t="e">
        <f t="shared" si="2"/>
        <v>#DIV/0!</v>
      </c>
    </row>
    <row r="173" spans="1:6" ht="31.5" hidden="1">
      <c r="A173" s="64" t="s">
        <v>277</v>
      </c>
      <c r="B173" s="104"/>
      <c r="C173" s="15"/>
      <c r="D173" s="15"/>
      <c r="E173" s="15"/>
      <c r="F173" s="144" t="e">
        <f t="shared" si="2"/>
        <v>#DIV/0!</v>
      </c>
    </row>
    <row r="174" spans="1:6" ht="15.75">
      <c r="A174" s="43" t="s">
        <v>145</v>
      </c>
      <c r="B174" s="104"/>
      <c r="C174" s="86">
        <f>SUM(C175:C177)</f>
        <v>0</v>
      </c>
      <c r="D174" s="86">
        <f>SUM(D175:D177)</f>
        <v>681</v>
      </c>
      <c r="E174" s="86">
        <f>SUM(E175:E177)</f>
        <v>224</v>
      </c>
      <c r="F174" s="144">
        <f t="shared" si="2"/>
        <v>32.8928046989721</v>
      </c>
    </row>
    <row r="175" spans="1:6" ht="15.75">
      <c r="A175" s="89" t="s">
        <v>471</v>
      </c>
      <c r="B175" s="102">
        <v>1</v>
      </c>
      <c r="C175" s="84">
        <f>SUMIF($B$163:$B$174,"1",C$163:C$174)</f>
        <v>0</v>
      </c>
      <c r="D175" s="84">
        <f>SUMIF($B$163:$B$174,"1",D$163:D$174)</f>
        <v>0</v>
      </c>
      <c r="E175" s="84">
        <f>SUMIF($B$163:$B$174,"1",E$163:E$174)</f>
        <v>0</v>
      </c>
      <c r="F175" s="144"/>
    </row>
    <row r="176" spans="1:6" ht="15.75">
      <c r="A176" s="89" t="s">
        <v>286</v>
      </c>
      <c r="B176" s="102">
        <v>2</v>
      </c>
      <c r="C176" s="84">
        <f>SUMIF($B$163:$B$174,"2",C$163:C$174)</f>
        <v>0</v>
      </c>
      <c r="D176" s="84">
        <f>SUMIF($B$163:$B$174,"2",D$163:D$174)</f>
        <v>681</v>
      </c>
      <c r="E176" s="84">
        <f>SUMIF($B$163:$B$174,"2",E$163:E$174)</f>
        <v>224</v>
      </c>
      <c r="F176" s="144">
        <f t="shared" si="2"/>
        <v>32.8928046989721</v>
      </c>
    </row>
    <row r="177" spans="1:6" ht="15.75">
      <c r="A177" s="89" t="s">
        <v>142</v>
      </c>
      <c r="B177" s="102">
        <v>3</v>
      </c>
      <c r="C177" s="84">
        <f>SUMIF($B$163:$B$174,"3",C$163:C$174)</f>
        <v>0</v>
      </c>
      <c r="D177" s="84">
        <f>SUMIF($B$163:$B$174,"3",D$163:D$174)</f>
        <v>0</v>
      </c>
      <c r="E177" s="84">
        <f>SUMIF($B$163:$B$174,"3",E$163:E$174)</f>
        <v>0</v>
      </c>
      <c r="F177" s="144"/>
    </row>
    <row r="178" spans="1:6" ht="15.75">
      <c r="A178" s="68" t="s">
        <v>146</v>
      </c>
      <c r="B178" s="104"/>
      <c r="C178" s="15"/>
      <c r="D178" s="15"/>
      <c r="E178" s="15"/>
      <c r="F178" s="144"/>
    </row>
    <row r="179" spans="1:6" ht="15.75" hidden="1">
      <c r="A179" s="64" t="s">
        <v>276</v>
      </c>
      <c r="B179" s="104"/>
      <c r="C179" s="15"/>
      <c r="D179" s="15"/>
      <c r="E179" s="15"/>
      <c r="F179" s="144" t="e">
        <f t="shared" si="2"/>
        <v>#DIV/0!</v>
      </c>
    </row>
    <row r="180" spans="1:6" ht="31.5" hidden="1">
      <c r="A180" s="89" t="s">
        <v>515</v>
      </c>
      <c r="B180" s="104"/>
      <c r="C180" s="15"/>
      <c r="D180" s="15"/>
      <c r="E180" s="15"/>
      <c r="F180" s="144" t="e">
        <f t="shared" si="2"/>
        <v>#DIV/0!</v>
      </c>
    </row>
    <row r="181" spans="1:6" ht="31.5" hidden="1">
      <c r="A181" s="89" t="s">
        <v>278</v>
      </c>
      <c r="B181" s="104"/>
      <c r="C181" s="15"/>
      <c r="D181" s="15"/>
      <c r="E181" s="15"/>
      <c r="F181" s="144" t="e">
        <f t="shared" si="2"/>
        <v>#DIV/0!</v>
      </c>
    </row>
    <row r="182" spans="1:8" ht="31.5">
      <c r="A182" s="89" t="s">
        <v>516</v>
      </c>
      <c r="B182" s="104">
        <v>2</v>
      </c>
      <c r="C182" s="15">
        <v>7034</v>
      </c>
      <c r="D182" s="15">
        <v>7034</v>
      </c>
      <c r="E182" s="15">
        <v>7034</v>
      </c>
      <c r="F182" s="144">
        <f t="shared" si="2"/>
        <v>100</v>
      </c>
      <c r="H182" s="16">
        <v>7034000</v>
      </c>
    </row>
    <row r="183" spans="1:6" ht="31.5" hidden="1">
      <c r="A183" s="89" t="s">
        <v>279</v>
      </c>
      <c r="B183" s="104"/>
      <c r="C183" s="15"/>
      <c r="D183" s="15"/>
      <c r="E183" s="15"/>
      <c r="F183" s="144" t="e">
        <f t="shared" si="2"/>
        <v>#DIV/0!</v>
      </c>
    </row>
    <row r="184" spans="1:6" ht="15.75" hidden="1">
      <c r="A184" s="89" t="s">
        <v>280</v>
      </c>
      <c r="B184" s="104"/>
      <c r="C184" s="15"/>
      <c r="D184" s="15"/>
      <c r="E184" s="15"/>
      <c r="F184" s="144" t="e">
        <f t="shared" si="2"/>
        <v>#DIV/0!</v>
      </c>
    </row>
    <row r="185" spans="1:6" ht="31.5" hidden="1">
      <c r="A185" s="89" t="s">
        <v>529</v>
      </c>
      <c r="B185" s="104"/>
      <c r="C185" s="15"/>
      <c r="D185" s="15"/>
      <c r="E185" s="15"/>
      <c r="F185" s="144" t="e">
        <f t="shared" si="2"/>
        <v>#DIV/0!</v>
      </c>
    </row>
    <row r="186" spans="1:6" ht="15.75" hidden="1">
      <c r="A186" s="89" t="s">
        <v>284</v>
      </c>
      <c r="B186" s="104"/>
      <c r="C186" s="15"/>
      <c r="D186" s="15"/>
      <c r="E186" s="15"/>
      <c r="F186" s="144" t="e">
        <f t="shared" si="2"/>
        <v>#DIV/0!</v>
      </c>
    </row>
    <row r="187" spans="1:6" ht="15.75" hidden="1">
      <c r="A187" s="64" t="s">
        <v>285</v>
      </c>
      <c r="B187" s="104"/>
      <c r="C187" s="15"/>
      <c r="D187" s="15"/>
      <c r="E187" s="15"/>
      <c r="F187" s="144" t="e">
        <f t="shared" si="2"/>
        <v>#DIV/0!</v>
      </c>
    </row>
    <row r="188" spans="1:6" ht="31.5" hidden="1">
      <c r="A188" s="64" t="s">
        <v>277</v>
      </c>
      <c r="B188" s="104"/>
      <c r="C188" s="15"/>
      <c r="D188" s="15"/>
      <c r="E188" s="15"/>
      <c r="F188" s="144" t="e">
        <f t="shared" si="2"/>
        <v>#DIV/0!</v>
      </c>
    </row>
    <row r="189" spans="1:6" ht="31.5">
      <c r="A189" s="43" t="s">
        <v>292</v>
      </c>
      <c r="B189" s="104"/>
      <c r="C189" s="86">
        <f>SUM(C190:C192)</f>
        <v>7034</v>
      </c>
      <c r="D189" s="86">
        <f>SUM(D190:D192)</f>
        <v>7034</v>
      </c>
      <c r="E189" s="86">
        <f>SUM(E190:E192)</f>
        <v>7034</v>
      </c>
      <c r="F189" s="144">
        <f t="shared" si="2"/>
        <v>100</v>
      </c>
    </row>
    <row r="190" spans="1:6" ht="15.75">
      <c r="A190" s="89" t="s">
        <v>471</v>
      </c>
      <c r="B190" s="102">
        <v>1</v>
      </c>
      <c r="C190" s="84">
        <f>SUMIF($B$178:$B$189,"1",C$178:C$189)</f>
        <v>0</v>
      </c>
      <c r="D190" s="84">
        <f>SUMIF($B$178:$B$189,"1",D$178:D$189)</f>
        <v>0</v>
      </c>
      <c r="E190" s="84">
        <f>SUMIF($B$178:$B$189,"1",E$178:E$189)</f>
        <v>0</v>
      </c>
      <c r="F190" s="144"/>
    </row>
    <row r="191" spans="1:6" ht="15.75">
      <c r="A191" s="89" t="s">
        <v>286</v>
      </c>
      <c r="B191" s="102">
        <v>2</v>
      </c>
      <c r="C191" s="84">
        <f>SUMIF($B$178:$B$189,"2",C$178:C$189)</f>
        <v>7034</v>
      </c>
      <c r="D191" s="84">
        <f>SUMIF($B$178:$B$189,"2",D$178:D$189)</f>
        <v>7034</v>
      </c>
      <c r="E191" s="84">
        <f>SUMIF($B$178:$B$189,"2",E$178:E$189)</f>
        <v>7034</v>
      </c>
      <c r="F191" s="144">
        <f t="shared" si="2"/>
        <v>100</v>
      </c>
    </row>
    <row r="192" spans="1:6" ht="15.75">
      <c r="A192" s="89" t="s">
        <v>142</v>
      </c>
      <c r="B192" s="102">
        <v>3</v>
      </c>
      <c r="C192" s="84">
        <f>SUMIF($B$178:$B$189,"3",C$178:C$189)</f>
        <v>0</v>
      </c>
      <c r="D192" s="84">
        <f>SUMIF($B$178:$B$189,"3",D$178:D$189)</f>
        <v>0</v>
      </c>
      <c r="E192" s="84">
        <f>SUMIF($B$178:$B$189,"3",E$178:E$189)</f>
        <v>0</v>
      </c>
      <c r="F192" s="144"/>
    </row>
    <row r="193" spans="1:8" ht="16.5">
      <c r="A193" s="69" t="s">
        <v>147</v>
      </c>
      <c r="B193" s="105"/>
      <c r="C193" s="18">
        <f>C7+C11+C15+C84+C145+C150+C154+C158+C174+C189</f>
        <v>39225</v>
      </c>
      <c r="D193" s="18">
        <f>D7+D11+D15+D84+D145+D150+D154+D158+D174+D189</f>
        <v>36310</v>
      </c>
      <c r="E193" s="18">
        <f>E7+E11+E15+E84+E145+E150+E154+E158+E174+E189</f>
        <v>32140</v>
      </c>
      <c r="F193" s="144">
        <f t="shared" si="2"/>
        <v>88.5155604516662</v>
      </c>
      <c r="H193" s="16">
        <v>32139520</v>
      </c>
    </row>
    <row r="387" ht="15.75"/>
    <row r="388" ht="15.75"/>
    <row r="389" ht="15.75"/>
    <row r="390" ht="15.75"/>
    <row r="391" ht="15.75"/>
    <row r="392" ht="15.75"/>
    <row r="393" ht="15.75"/>
    <row r="399" ht="15.75"/>
    <row r="400" ht="15.75"/>
    <row r="401" ht="15.75"/>
  </sheetData>
  <sheetProtection/>
  <mergeCells count="2">
    <mergeCell ref="A1:F1"/>
    <mergeCell ref="A2:F2"/>
  </mergeCells>
  <printOptions/>
  <pageMargins left="0.7086614173228347" right="0.7086614173228347" top="0.7480314960629921" bottom="0.5905511811023623" header="0.31496062992125984" footer="0.31496062992125984"/>
  <pageSetup fitToHeight="2" fitToWidth="1" horizontalDpi="600" verticalDpi="600" orientation="portrait" paperSize="9" scale="82" r:id="rId3"/>
  <headerFooter>
    <oddFooter>&amp;C&amp;P. oldal, összesen: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53"/>
  <sheetViews>
    <sheetView zoomScalePageLayoutView="0" workbookViewId="0" topLeftCell="A1">
      <pane xSplit="2" ySplit="5" topLeftCell="I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5" sqref="A35:IV37"/>
    </sheetView>
  </sheetViews>
  <sheetFormatPr defaultColWidth="9.140625" defaultRowHeight="15"/>
  <cols>
    <col min="1" max="1" width="54.8515625" style="2" customWidth="1"/>
    <col min="2" max="2" width="5.7109375" style="2" customWidth="1"/>
    <col min="3" max="5" width="9.00390625" style="2" customWidth="1"/>
    <col min="6" max="8" width="7.421875" style="2" customWidth="1"/>
    <col min="9" max="9" width="8.28125" style="2" customWidth="1"/>
    <col min="10" max="11" width="8.28125" style="16" customWidth="1"/>
    <col min="12" max="12" width="8.140625" style="2" customWidth="1"/>
    <col min="13" max="14" width="8.140625" style="16" customWidth="1"/>
    <col min="15" max="15" width="9.7109375" style="20" customWidth="1"/>
    <col min="16" max="17" width="8.57421875" style="20" customWidth="1"/>
    <col min="18" max="16384" width="9.140625" style="2" customWidth="1"/>
  </cols>
  <sheetData>
    <row r="1" spans="1:17" ht="15.75">
      <c r="A1" s="313" t="s">
        <v>556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132"/>
      <c r="Q1" s="141"/>
    </row>
    <row r="2" spans="1:17" ht="15.75">
      <c r="A2" s="313" t="s">
        <v>136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132"/>
      <c r="Q2" s="141"/>
    </row>
    <row r="4" spans="1:17" s="3" customFormat="1" ht="15.75" customHeight="1">
      <c r="A4" s="317" t="s">
        <v>322</v>
      </c>
      <c r="B4" s="353" t="s">
        <v>159</v>
      </c>
      <c r="C4" s="319" t="s">
        <v>137</v>
      </c>
      <c r="D4" s="320"/>
      <c r="E4" s="320"/>
      <c r="F4" s="319" t="s">
        <v>138</v>
      </c>
      <c r="G4" s="320"/>
      <c r="H4" s="320"/>
      <c r="I4" s="319" t="s">
        <v>29</v>
      </c>
      <c r="J4" s="320"/>
      <c r="K4" s="320"/>
      <c r="L4" s="319" t="s">
        <v>16</v>
      </c>
      <c r="M4" s="320"/>
      <c r="N4" s="320"/>
      <c r="O4" s="314" t="s">
        <v>5</v>
      </c>
      <c r="P4" s="314"/>
      <c r="Q4" s="314"/>
    </row>
    <row r="5" spans="1:17" s="3" customFormat="1" ht="31.5">
      <c r="A5" s="318"/>
      <c r="B5" s="354"/>
      <c r="C5" s="40" t="s">
        <v>197</v>
      </c>
      <c r="D5" s="40" t="s">
        <v>623</v>
      </c>
      <c r="E5" s="40" t="s">
        <v>624</v>
      </c>
      <c r="F5" s="40" t="s">
        <v>197</v>
      </c>
      <c r="G5" s="40" t="s">
        <v>623</v>
      </c>
      <c r="H5" s="40" t="s">
        <v>624</v>
      </c>
      <c r="I5" s="40" t="s">
        <v>197</v>
      </c>
      <c r="J5" s="40" t="s">
        <v>623</v>
      </c>
      <c r="K5" s="40" t="s">
        <v>624</v>
      </c>
      <c r="L5" s="40" t="s">
        <v>197</v>
      </c>
      <c r="M5" s="40" t="s">
        <v>623</v>
      </c>
      <c r="N5" s="40" t="s">
        <v>624</v>
      </c>
      <c r="O5" s="40" t="s">
        <v>197</v>
      </c>
      <c r="P5" s="40" t="s">
        <v>623</v>
      </c>
      <c r="Q5" s="40" t="s">
        <v>624</v>
      </c>
    </row>
    <row r="6" spans="1:21" s="3" customFormat="1" ht="31.5">
      <c r="A6" s="7" t="s">
        <v>293</v>
      </c>
      <c r="B6" s="101">
        <v>2</v>
      </c>
      <c r="C6" s="5">
        <v>2934</v>
      </c>
      <c r="D6" s="5">
        <v>3010</v>
      </c>
      <c r="E6" s="5">
        <v>2980</v>
      </c>
      <c r="F6" s="5">
        <v>805</v>
      </c>
      <c r="G6" s="5">
        <v>826</v>
      </c>
      <c r="H6" s="5">
        <v>809</v>
      </c>
      <c r="I6" s="5">
        <v>576</v>
      </c>
      <c r="J6" s="5">
        <v>496</v>
      </c>
      <c r="K6" s="5">
        <v>496</v>
      </c>
      <c r="L6" s="5">
        <v>156</v>
      </c>
      <c r="M6" s="5">
        <v>45</v>
      </c>
      <c r="N6" s="5">
        <v>28</v>
      </c>
      <c r="O6" s="5">
        <f aca="true" t="shared" si="0" ref="O6:O53">C6+F6+I6+L6</f>
        <v>4471</v>
      </c>
      <c r="P6" s="5">
        <f aca="true" t="shared" si="1" ref="P6:P53">D6+G6+J6+M6</f>
        <v>4377</v>
      </c>
      <c r="Q6" s="5">
        <f aca="true" t="shared" si="2" ref="Q6:Q53">E6+H6+K6+N6</f>
        <v>4313</v>
      </c>
      <c r="R6" s="131"/>
      <c r="S6" s="131"/>
      <c r="T6" s="131"/>
      <c r="U6" s="131"/>
    </row>
    <row r="7" spans="1:21" s="3" customFormat="1" ht="47.25">
      <c r="A7" s="7" t="s">
        <v>573</v>
      </c>
      <c r="B7" s="101">
        <v>3</v>
      </c>
      <c r="C7" s="5">
        <v>480</v>
      </c>
      <c r="D7" s="5">
        <v>480</v>
      </c>
      <c r="E7" s="5">
        <v>480</v>
      </c>
      <c r="F7" s="5">
        <v>130</v>
      </c>
      <c r="G7" s="5">
        <v>130</v>
      </c>
      <c r="H7" s="5">
        <v>130</v>
      </c>
      <c r="I7" s="5"/>
      <c r="J7" s="5"/>
      <c r="K7" s="5"/>
      <c r="L7" s="5"/>
      <c r="M7" s="5"/>
      <c r="N7" s="5"/>
      <c r="O7" s="5">
        <f t="shared" si="0"/>
        <v>610</v>
      </c>
      <c r="P7" s="5">
        <f t="shared" si="1"/>
        <v>610</v>
      </c>
      <c r="Q7" s="5">
        <f t="shared" si="2"/>
        <v>610</v>
      </c>
      <c r="R7" s="131"/>
      <c r="S7" s="131"/>
      <c r="T7" s="131"/>
      <c r="U7" s="131"/>
    </row>
    <row r="8" spans="1:21" s="3" customFormat="1" ht="15.75">
      <c r="A8" s="7" t="s">
        <v>538</v>
      </c>
      <c r="B8" s="101">
        <v>3</v>
      </c>
      <c r="C8" s="5">
        <v>50</v>
      </c>
      <c r="D8" s="5"/>
      <c r="E8" s="5"/>
      <c r="F8" s="5">
        <v>25</v>
      </c>
      <c r="G8" s="5"/>
      <c r="H8" s="5"/>
      <c r="I8" s="5"/>
      <c r="J8" s="5"/>
      <c r="K8" s="5"/>
      <c r="L8" s="5"/>
      <c r="M8" s="5"/>
      <c r="N8" s="5"/>
      <c r="O8" s="5">
        <f t="shared" si="0"/>
        <v>75</v>
      </c>
      <c r="P8" s="5">
        <f t="shared" si="1"/>
        <v>0</v>
      </c>
      <c r="Q8" s="5">
        <f t="shared" si="2"/>
        <v>0</v>
      </c>
      <c r="R8" s="131"/>
      <c r="S8" s="131"/>
      <c r="T8" s="131"/>
      <c r="U8" s="131"/>
    </row>
    <row r="9" spans="1:21" s="3" customFormat="1" ht="15.75">
      <c r="A9" s="7" t="s">
        <v>594</v>
      </c>
      <c r="B9" s="101">
        <v>2</v>
      </c>
      <c r="C9" s="5"/>
      <c r="D9" s="5"/>
      <c r="E9" s="5"/>
      <c r="F9" s="5"/>
      <c r="G9" s="5"/>
      <c r="H9" s="5"/>
      <c r="I9" s="5"/>
      <c r="J9" s="5">
        <v>3906</v>
      </c>
      <c r="K9" s="5">
        <v>1344</v>
      </c>
      <c r="L9" s="5"/>
      <c r="M9" s="5"/>
      <c r="N9" s="5"/>
      <c r="O9" s="5">
        <f t="shared" si="0"/>
        <v>0</v>
      </c>
      <c r="P9" s="5">
        <f t="shared" si="1"/>
        <v>3906</v>
      </c>
      <c r="Q9" s="5">
        <f t="shared" si="2"/>
        <v>1344</v>
      </c>
      <c r="R9" s="131"/>
      <c r="S9" s="131"/>
      <c r="T9" s="131"/>
      <c r="U9" s="131"/>
    </row>
    <row r="10" spans="1:21" s="3" customFormat="1" ht="15.75">
      <c r="A10" s="7" t="s">
        <v>294</v>
      </c>
      <c r="B10" s="101">
        <v>2</v>
      </c>
      <c r="C10" s="5">
        <v>50</v>
      </c>
      <c r="D10" s="5">
        <v>50</v>
      </c>
      <c r="E10" s="5">
        <v>43</v>
      </c>
      <c r="F10" s="5">
        <v>13</v>
      </c>
      <c r="G10" s="5">
        <v>13</v>
      </c>
      <c r="H10" s="5">
        <v>10</v>
      </c>
      <c r="I10" s="5">
        <v>350</v>
      </c>
      <c r="J10" s="5">
        <v>507</v>
      </c>
      <c r="K10" s="5">
        <v>452</v>
      </c>
      <c r="L10" s="5">
        <v>95</v>
      </c>
      <c r="M10" s="5">
        <v>137</v>
      </c>
      <c r="N10" s="5">
        <v>116</v>
      </c>
      <c r="O10" s="5">
        <f t="shared" si="0"/>
        <v>508</v>
      </c>
      <c r="P10" s="5">
        <f t="shared" si="1"/>
        <v>707</v>
      </c>
      <c r="Q10" s="5">
        <f t="shared" si="2"/>
        <v>621</v>
      </c>
      <c r="R10" s="131"/>
      <c r="S10" s="131"/>
      <c r="T10" s="131"/>
      <c r="U10" s="131"/>
    </row>
    <row r="11" spans="1:21" s="3" customFormat="1" ht="31.5">
      <c r="A11" s="7" t="s">
        <v>295</v>
      </c>
      <c r="B11" s="101">
        <v>2</v>
      </c>
      <c r="C11" s="5"/>
      <c r="D11" s="5"/>
      <c r="E11" s="5"/>
      <c r="F11" s="5"/>
      <c r="G11" s="5"/>
      <c r="H11" s="5"/>
      <c r="I11" s="5">
        <v>120</v>
      </c>
      <c r="J11" s="5">
        <v>20</v>
      </c>
      <c r="K11" s="5">
        <v>18</v>
      </c>
      <c r="L11" s="5">
        <v>32</v>
      </c>
      <c r="M11" s="5">
        <v>5</v>
      </c>
      <c r="N11" s="5">
        <v>3</v>
      </c>
      <c r="O11" s="5">
        <f t="shared" si="0"/>
        <v>152</v>
      </c>
      <c r="P11" s="5">
        <f t="shared" si="1"/>
        <v>25</v>
      </c>
      <c r="Q11" s="5">
        <f t="shared" si="2"/>
        <v>21</v>
      </c>
      <c r="R11" s="131"/>
      <c r="S11" s="131"/>
      <c r="T11" s="131"/>
      <c r="U11" s="131"/>
    </row>
    <row r="12" spans="1:21" s="3" customFormat="1" ht="15.75">
      <c r="A12" s="7" t="s">
        <v>296</v>
      </c>
      <c r="B12" s="101">
        <v>2</v>
      </c>
      <c r="C12" s="5"/>
      <c r="D12" s="5"/>
      <c r="E12" s="5"/>
      <c r="F12" s="5"/>
      <c r="G12" s="5"/>
      <c r="H12" s="5"/>
      <c r="I12" s="5">
        <v>10</v>
      </c>
      <c r="J12" s="5">
        <v>10</v>
      </c>
      <c r="K12" s="5">
        <v>5</v>
      </c>
      <c r="L12" s="5">
        <v>3</v>
      </c>
      <c r="M12" s="5">
        <v>3</v>
      </c>
      <c r="N12" s="5"/>
      <c r="O12" s="5">
        <f t="shared" si="0"/>
        <v>13</v>
      </c>
      <c r="P12" s="5">
        <f t="shared" si="1"/>
        <v>13</v>
      </c>
      <c r="Q12" s="5">
        <f t="shared" si="2"/>
        <v>5</v>
      </c>
      <c r="R12" s="131"/>
      <c r="S12" s="131"/>
      <c r="T12" s="131"/>
      <c r="U12" s="131"/>
    </row>
    <row r="13" spans="1:21" s="3" customFormat="1" ht="15.75" hidden="1">
      <c r="A13" s="7" t="s">
        <v>297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31"/>
      <c r="S13" s="131"/>
      <c r="T13" s="131"/>
      <c r="U13" s="131"/>
    </row>
    <row r="14" spans="1:21" s="3" customFormat="1" ht="15.75">
      <c r="A14" s="7" t="s">
        <v>298</v>
      </c>
      <c r="B14" s="101">
        <v>2</v>
      </c>
      <c r="C14" s="5">
        <v>309</v>
      </c>
      <c r="D14" s="5"/>
      <c r="E14" s="5"/>
      <c r="F14" s="5">
        <v>42</v>
      </c>
      <c r="G14" s="5"/>
      <c r="H14" s="5"/>
      <c r="I14" s="5"/>
      <c r="J14" s="5"/>
      <c r="K14" s="5"/>
      <c r="L14" s="5"/>
      <c r="M14" s="5"/>
      <c r="N14" s="5"/>
      <c r="O14" s="5">
        <f t="shared" si="0"/>
        <v>351</v>
      </c>
      <c r="P14" s="5">
        <f t="shared" si="1"/>
        <v>0</v>
      </c>
      <c r="Q14" s="5">
        <f t="shared" si="2"/>
        <v>0</v>
      </c>
      <c r="R14" s="131"/>
      <c r="S14" s="131"/>
      <c r="T14" s="131"/>
      <c r="U14" s="131"/>
    </row>
    <row r="15" spans="1:21" s="3" customFormat="1" ht="15.75">
      <c r="A15" s="7" t="s">
        <v>299</v>
      </c>
      <c r="B15" s="101">
        <v>2</v>
      </c>
      <c r="C15" s="5">
        <v>4060</v>
      </c>
      <c r="D15" s="5">
        <v>2573</v>
      </c>
      <c r="E15" s="5">
        <v>2573</v>
      </c>
      <c r="F15" s="5">
        <v>548</v>
      </c>
      <c r="G15" s="5">
        <v>361</v>
      </c>
      <c r="H15" s="5">
        <v>361</v>
      </c>
      <c r="I15" s="5">
        <v>45</v>
      </c>
      <c r="J15" s="5">
        <v>45</v>
      </c>
      <c r="K15" s="5">
        <v>26</v>
      </c>
      <c r="L15" s="5">
        <v>4</v>
      </c>
      <c r="M15" s="5">
        <v>4</v>
      </c>
      <c r="N15" s="5">
        <v>4</v>
      </c>
      <c r="O15" s="5">
        <f t="shared" si="0"/>
        <v>4657</v>
      </c>
      <c r="P15" s="5">
        <f t="shared" si="1"/>
        <v>2983</v>
      </c>
      <c r="Q15" s="5">
        <f t="shared" si="2"/>
        <v>2964</v>
      </c>
      <c r="R15" s="131"/>
      <c r="S15" s="131"/>
      <c r="T15" s="131"/>
      <c r="U15" s="131"/>
    </row>
    <row r="16" spans="1:21" s="3" customFormat="1" ht="15.75" hidden="1">
      <c r="A16" s="7" t="s">
        <v>300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31"/>
      <c r="S16" s="131"/>
      <c r="T16" s="131"/>
      <c r="U16" s="131"/>
    </row>
    <row r="17" spans="1:21" s="3" customFormat="1" ht="15.75" hidden="1">
      <c r="A17" s="7" t="s">
        <v>301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31"/>
      <c r="S17" s="131"/>
      <c r="T17" s="131"/>
      <c r="U17" s="131"/>
    </row>
    <row r="18" spans="1:21" s="3" customFormat="1" ht="15.75" hidden="1">
      <c r="A18" s="7" t="s">
        <v>302</v>
      </c>
      <c r="B18" s="101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  <c r="R18" s="131"/>
      <c r="S18" s="131"/>
      <c r="T18" s="131"/>
      <c r="U18" s="131"/>
    </row>
    <row r="19" spans="1:21" s="3" customFormat="1" ht="15.75">
      <c r="A19" s="7" t="s">
        <v>303</v>
      </c>
      <c r="B19" s="101">
        <v>2</v>
      </c>
      <c r="C19" s="5"/>
      <c r="D19" s="5"/>
      <c r="E19" s="5"/>
      <c r="F19" s="5"/>
      <c r="G19" s="5"/>
      <c r="H19" s="5"/>
      <c r="I19" s="5">
        <v>1537</v>
      </c>
      <c r="J19" s="5">
        <v>1385</v>
      </c>
      <c r="K19" s="5">
        <v>1385</v>
      </c>
      <c r="L19" s="5">
        <v>415</v>
      </c>
      <c r="M19" s="5">
        <v>370</v>
      </c>
      <c r="N19" s="5">
        <v>370</v>
      </c>
      <c r="O19" s="5">
        <f t="shared" si="0"/>
        <v>1952</v>
      </c>
      <c r="P19" s="5">
        <f t="shared" si="1"/>
        <v>1755</v>
      </c>
      <c r="Q19" s="5">
        <f t="shared" si="2"/>
        <v>1755</v>
      </c>
      <c r="R19" s="131"/>
      <c r="S19" s="131"/>
      <c r="T19" s="131"/>
      <c r="U19" s="131"/>
    </row>
    <row r="20" spans="1:21" s="3" customFormat="1" ht="31.5">
      <c r="A20" s="7" t="s">
        <v>539</v>
      </c>
      <c r="B20" s="101">
        <v>2</v>
      </c>
      <c r="C20" s="5"/>
      <c r="D20" s="5"/>
      <c r="E20" s="5"/>
      <c r="F20" s="5"/>
      <c r="G20" s="5"/>
      <c r="H20" s="5"/>
      <c r="I20" s="5">
        <v>100</v>
      </c>
      <c r="J20" s="5">
        <v>100</v>
      </c>
      <c r="K20" s="5">
        <v>100</v>
      </c>
      <c r="L20" s="5">
        <v>27</v>
      </c>
      <c r="M20" s="5">
        <v>27</v>
      </c>
      <c r="N20" s="5">
        <v>27</v>
      </c>
      <c r="O20" s="5">
        <f t="shared" si="0"/>
        <v>127</v>
      </c>
      <c r="P20" s="5">
        <f t="shared" si="1"/>
        <v>127</v>
      </c>
      <c r="Q20" s="5">
        <f t="shared" si="2"/>
        <v>127</v>
      </c>
      <c r="R20" s="131"/>
      <c r="S20" s="131"/>
      <c r="T20" s="131"/>
      <c r="U20" s="131"/>
    </row>
    <row r="21" spans="1:21" s="3" customFormat="1" ht="15.75">
      <c r="A21" s="7" t="s">
        <v>304</v>
      </c>
      <c r="B21" s="101">
        <v>2</v>
      </c>
      <c r="C21" s="5"/>
      <c r="D21" s="5"/>
      <c r="E21" s="5"/>
      <c r="F21" s="5"/>
      <c r="G21" s="5"/>
      <c r="H21" s="5"/>
      <c r="I21" s="5">
        <v>50</v>
      </c>
      <c r="J21" s="5"/>
      <c r="K21" s="5"/>
      <c r="L21" s="5">
        <v>13</v>
      </c>
      <c r="M21" s="5"/>
      <c r="N21" s="5"/>
      <c r="O21" s="5">
        <f t="shared" si="0"/>
        <v>63</v>
      </c>
      <c r="P21" s="5">
        <f t="shared" si="1"/>
        <v>0</v>
      </c>
      <c r="Q21" s="5">
        <f t="shared" si="2"/>
        <v>0</v>
      </c>
      <c r="R21" s="131"/>
      <c r="S21" s="131"/>
      <c r="T21" s="131"/>
      <c r="U21" s="131"/>
    </row>
    <row r="22" spans="1:21" s="3" customFormat="1" ht="31.5">
      <c r="A22" s="7" t="s">
        <v>305</v>
      </c>
      <c r="B22" s="101">
        <v>2</v>
      </c>
      <c r="C22" s="5"/>
      <c r="D22" s="5"/>
      <c r="E22" s="5"/>
      <c r="F22" s="5"/>
      <c r="G22" s="5"/>
      <c r="H22" s="5"/>
      <c r="I22" s="5">
        <v>50</v>
      </c>
      <c r="J22" s="5">
        <v>60</v>
      </c>
      <c r="K22" s="5">
        <v>60</v>
      </c>
      <c r="L22" s="5">
        <v>13</v>
      </c>
      <c r="M22" s="5">
        <v>16</v>
      </c>
      <c r="N22" s="5">
        <v>16</v>
      </c>
      <c r="O22" s="5">
        <f t="shared" si="0"/>
        <v>63</v>
      </c>
      <c r="P22" s="5">
        <f t="shared" si="1"/>
        <v>76</v>
      </c>
      <c r="Q22" s="5">
        <f t="shared" si="2"/>
        <v>76</v>
      </c>
      <c r="R22" s="131"/>
      <c r="S22" s="131"/>
      <c r="T22" s="131"/>
      <c r="U22" s="131"/>
    </row>
    <row r="23" spans="1:21" s="3" customFormat="1" ht="15.75" hidden="1">
      <c r="A23" s="7" t="s">
        <v>306</v>
      </c>
      <c r="B23" s="101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  <c r="R23" s="131"/>
      <c r="S23" s="131"/>
      <c r="T23" s="131"/>
      <c r="U23" s="131"/>
    </row>
    <row r="24" spans="1:21" s="3" customFormat="1" ht="15.75">
      <c r="A24" s="7" t="s">
        <v>307</v>
      </c>
      <c r="B24" s="101">
        <v>2</v>
      </c>
      <c r="C24" s="5"/>
      <c r="D24" s="5"/>
      <c r="E24" s="5"/>
      <c r="F24" s="5"/>
      <c r="G24" s="5"/>
      <c r="H24" s="5"/>
      <c r="I24" s="5">
        <v>10</v>
      </c>
      <c r="J24" s="5">
        <v>10</v>
      </c>
      <c r="K24" s="5"/>
      <c r="L24" s="5">
        <v>3</v>
      </c>
      <c r="M24" s="5">
        <v>3</v>
      </c>
      <c r="N24" s="5"/>
      <c r="O24" s="5">
        <f t="shared" si="0"/>
        <v>13</v>
      </c>
      <c r="P24" s="5">
        <f t="shared" si="1"/>
        <v>13</v>
      </c>
      <c r="Q24" s="5">
        <f t="shared" si="2"/>
        <v>0</v>
      </c>
      <c r="R24" s="131"/>
      <c r="S24" s="131"/>
      <c r="T24" s="131"/>
      <c r="U24" s="131"/>
    </row>
    <row r="25" spans="1:21" s="3" customFormat="1" ht="15.75">
      <c r="A25" s="7" t="s">
        <v>308</v>
      </c>
      <c r="B25" s="101">
        <v>2</v>
      </c>
      <c r="C25" s="5"/>
      <c r="D25" s="5"/>
      <c r="E25" s="5"/>
      <c r="F25" s="5"/>
      <c r="G25" s="5"/>
      <c r="H25" s="5"/>
      <c r="I25" s="5">
        <v>500</v>
      </c>
      <c r="J25" s="5">
        <v>458</v>
      </c>
      <c r="K25" s="5">
        <v>456</v>
      </c>
      <c r="L25" s="5">
        <v>135</v>
      </c>
      <c r="M25" s="5">
        <v>124</v>
      </c>
      <c r="N25" s="5">
        <v>118</v>
      </c>
      <c r="O25" s="5">
        <f t="shared" si="0"/>
        <v>635</v>
      </c>
      <c r="P25" s="5">
        <f t="shared" si="1"/>
        <v>582</v>
      </c>
      <c r="Q25" s="5">
        <f t="shared" si="2"/>
        <v>574</v>
      </c>
      <c r="R25" s="131"/>
      <c r="S25" s="131"/>
      <c r="T25" s="131"/>
      <c r="U25" s="131"/>
    </row>
    <row r="26" spans="1:21" s="3" customFormat="1" ht="15.75">
      <c r="A26" s="7" t="s">
        <v>540</v>
      </c>
      <c r="B26" s="101">
        <v>2</v>
      </c>
      <c r="C26" s="5">
        <v>94</v>
      </c>
      <c r="D26" s="5">
        <v>94</v>
      </c>
      <c r="E26" s="5">
        <v>93</v>
      </c>
      <c r="F26" s="5">
        <v>25</v>
      </c>
      <c r="G26" s="5">
        <v>25</v>
      </c>
      <c r="H26" s="5">
        <v>24</v>
      </c>
      <c r="I26" s="5">
        <v>407</v>
      </c>
      <c r="J26" s="5">
        <v>257</v>
      </c>
      <c r="K26" s="5">
        <v>250</v>
      </c>
      <c r="L26" s="5">
        <v>111</v>
      </c>
      <c r="M26" s="5">
        <v>70</v>
      </c>
      <c r="N26" s="5">
        <v>63</v>
      </c>
      <c r="O26" s="5">
        <f t="shared" si="0"/>
        <v>637</v>
      </c>
      <c r="P26" s="5">
        <f t="shared" si="1"/>
        <v>446</v>
      </c>
      <c r="Q26" s="5">
        <f t="shared" si="2"/>
        <v>430</v>
      </c>
      <c r="R26" s="131"/>
      <c r="S26" s="131"/>
      <c r="T26" s="131"/>
      <c r="U26" s="131"/>
    </row>
    <row r="27" spans="1:21" s="3" customFormat="1" ht="15.75">
      <c r="A27" s="7" t="s">
        <v>541</v>
      </c>
      <c r="B27" s="101">
        <v>2</v>
      </c>
      <c r="C27" s="5">
        <v>50</v>
      </c>
      <c r="D27" s="5">
        <v>50</v>
      </c>
      <c r="E27" s="5">
        <v>42</v>
      </c>
      <c r="F27" s="5">
        <v>13</v>
      </c>
      <c r="G27" s="5">
        <v>13</v>
      </c>
      <c r="H27" s="5">
        <v>12</v>
      </c>
      <c r="I27" s="5">
        <v>485</v>
      </c>
      <c r="J27" s="5">
        <v>657</v>
      </c>
      <c r="K27" s="5">
        <v>657</v>
      </c>
      <c r="L27" s="5">
        <v>131</v>
      </c>
      <c r="M27" s="5">
        <v>168</v>
      </c>
      <c r="N27" s="5">
        <v>168</v>
      </c>
      <c r="O27" s="5">
        <f t="shared" si="0"/>
        <v>679</v>
      </c>
      <c r="P27" s="5">
        <f t="shared" si="1"/>
        <v>888</v>
      </c>
      <c r="Q27" s="5">
        <f t="shared" si="2"/>
        <v>879</v>
      </c>
      <c r="R27" s="131"/>
      <c r="S27" s="131"/>
      <c r="T27" s="131"/>
      <c r="U27" s="131"/>
    </row>
    <row r="28" spans="1:21" s="3" customFormat="1" ht="31.5">
      <c r="A28" s="7" t="s">
        <v>565</v>
      </c>
      <c r="B28" s="101">
        <v>3</v>
      </c>
      <c r="C28" s="5"/>
      <c r="D28" s="5"/>
      <c r="E28" s="5"/>
      <c r="F28" s="5"/>
      <c r="G28" s="5"/>
      <c r="H28" s="5"/>
      <c r="I28" s="5">
        <v>236</v>
      </c>
      <c r="J28" s="5"/>
      <c r="K28" s="5"/>
      <c r="L28" s="5">
        <v>64</v>
      </c>
      <c r="M28" s="5"/>
      <c r="N28" s="5"/>
      <c r="O28" s="5">
        <f t="shared" si="0"/>
        <v>300</v>
      </c>
      <c r="P28" s="5">
        <f t="shared" si="1"/>
        <v>0</v>
      </c>
      <c r="Q28" s="5">
        <f t="shared" si="2"/>
        <v>0</v>
      </c>
      <c r="R28" s="131"/>
      <c r="S28" s="131"/>
      <c r="T28" s="131"/>
      <c r="U28" s="131"/>
    </row>
    <row r="29" spans="1:21" s="3" customFormat="1" ht="15.75">
      <c r="A29" s="7" t="s">
        <v>542</v>
      </c>
      <c r="B29" s="101">
        <v>2</v>
      </c>
      <c r="C29" s="5"/>
      <c r="D29" s="5"/>
      <c r="E29" s="5"/>
      <c r="F29" s="5"/>
      <c r="G29" s="5"/>
      <c r="H29" s="5"/>
      <c r="I29" s="5">
        <v>15</v>
      </c>
      <c r="J29" s="5">
        <v>15</v>
      </c>
      <c r="K29" s="5"/>
      <c r="L29" s="5"/>
      <c r="M29" s="5"/>
      <c r="N29" s="5"/>
      <c r="O29" s="5">
        <f t="shared" si="0"/>
        <v>15</v>
      </c>
      <c r="P29" s="5">
        <f t="shared" si="1"/>
        <v>15</v>
      </c>
      <c r="Q29" s="5">
        <f t="shared" si="2"/>
        <v>0</v>
      </c>
      <c r="R29" s="131"/>
      <c r="S29" s="131"/>
      <c r="T29" s="131"/>
      <c r="U29" s="131"/>
    </row>
    <row r="30" spans="1:21" s="3" customFormat="1" ht="15.75">
      <c r="A30" s="7" t="s">
        <v>309</v>
      </c>
      <c r="B30" s="101">
        <v>2</v>
      </c>
      <c r="C30" s="5"/>
      <c r="D30" s="5"/>
      <c r="E30" s="5"/>
      <c r="F30" s="5"/>
      <c r="G30" s="5"/>
      <c r="H30" s="5"/>
      <c r="I30" s="5">
        <v>100</v>
      </c>
      <c r="J30" s="5">
        <v>127</v>
      </c>
      <c r="K30" s="5">
        <v>127</v>
      </c>
      <c r="L30" s="5">
        <v>27</v>
      </c>
      <c r="M30" s="5">
        <v>30</v>
      </c>
      <c r="N30" s="5">
        <v>28</v>
      </c>
      <c r="O30" s="5">
        <f t="shared" si="0"/>
        <v>127</v>
      </c>
      <c r="P30" s="5">
        <f t="shared" si="1"/>
        <v>157</v>
      </c>
      <c r="Q30" s="5">
        <f t="shared" si="2"/>
        <v>155</v>
      </c>
      <c r="R30" s="131"/>
      <c r="S30" s="131"/>
      <c r="T30" s="131"/>
      <c r="U30" s="131"/>
    </row>
    <row r="31" spans="1:21" s="3" customFormat="1" ht="15.75" hidden="1">
      <c r="A31" s="7" t="s">
        <v>310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131"/>
      <c r="S31" s="131"/>
      <c r="T31" s="131"/>
      <c r="U31" s="131"/>
    </row>
    <row r="32" spans="1:21" s="3" customFormat="1" ht="31.5" hidden="1">
      <c r="A32" s="7" t="s">
        <v>311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31"/>
      <c r="S32" s="131"/>
      <c r="T32" s="131"/>
      <c r="U32" s="131"/>
    </row>
    <row r="33" spans="1:21" s="3" customFormat="1" ht="15.75">
      <c r="A33" s="7" t="s">
        <v>312</v>
      </c>
      <c r="B33" s="101">
        <v>2</v>
      </c>
      <c r="C33" s="5"/>
      <c r="D33" s="5"/>
      <c r="E33" s="5"/>
      <c r="F33" s="5"/>
      <c r="G33" s="5"/>
      <c r="H33" s="5"/>
      <c r="I33" s="5">
        <v>7</v>
      </c>
      <c r="J33" s="5"/>
      <c r="K33" s="5"/>
      <c r="L33" s="5"/>
      <c r="M33" s="5"/>
      <c r="N33" s="5"/>
      <c r="O33" s="5">
        <f t="shared" si="0"/>
        <v>7</v>
      </c>
      <c r="P33" s="5">
        <f t="shared" si="1"/>
        <v>0</v>
      </c>
      <c r="Q33" s="5">
        <f t="shared" si="2"/>
        <v>0</v>
      </c>
      <c r="R33" s="131"/>
      <c r="S33" s="131"/>
      <c r="T33" s="131"/>
      <c r="U33" s="131"/>
    </row>
    <row r="34" spans="1:21" s="3" customFormat="1" ht="15.75">
      <c r="A34" s="7" t="s">
        <v>313</v>
      </c>
      <c r="B34" s="101">
        <v>2</v>
      </c>
      <c r="C34" s="5"/>
      <c r="D34" s="5"/>
      <c r="E34" s="5"/>
      <c r="F34" s="5"/>
      <c r="G34" s="5"/>
      <c r="H34" s="5"/>
      <c r="I34" s="5"/>
      <c r="J34" s="5">
        <v>7</v>
      </c>
      <c r="K34" s="5">
        <v>5</v>
      </c>
      <c r="L34" s="5"/>
      <c r="M34" s="5"/>
      <c r="N34" s="5"/>
      <c r="O34" s="5">
        <f t="shared" si="0"/>
        <v>0</v>
      </c>
      <c r="P34" s="5">
        <f t="shared" si="1"/>
        <v>7</v>
      </c>
      <c r="Q34" s="5">
        <f t="shared" si="2"/>
        <v>5</v>
      </c>
      <c r="R34" s="131"/>
      <c r="S34" s="131"/>
      <c r="T34" s="131"/>
      <c r="U34" s="131"/>
    </row>
    <row r="35" spans="1:21" s="3" customFormat="1" ht="15.75" hidden="1">
      <c r="A35" s="7" t="s">
        <v>314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131"/>
      <c r="S35" s="131"/>
      <c r="T35" s="131"/>
      <c r="U35" s="131"/>
    </row>
    <row r="36" spans="1:21" s="3" customFormat="1" ht="31.5" hidden="1">
      <c r="A36" s="7" t="s">
        <v>315</v>
      </c>
      <c r="B36" s="101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  <c r="R36" s="131"/>
      <c r="S36" s="131"/>
      <c r="T36" s="131"/>
      <c r="U36" s="131"/>
    </row>
    <row r="37" spans="1:21" s="3" customFormat="1" ht="31.5" hidden="1">
      <c r="A37" s="7" t="s">
        <v>316</v>
      </c>
      <c r="B37" s="101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  <c r="R37" s="131"/>
      <c r="S37" s="131"/>
      <c r="T37" s="131"/>
      <c r="U37" s="131"/>
    </row>
    <row r="38" spans="1:21" s="3" customFormat="1" ht="15.75">
      <c r="A38" s="7" t="s">
        <v>317</v>
      </c>
      <c r="B38" s="101">
        <v>2</v>
      </c>
      <c r="C38" s="5"/>
      <c r="D38" s="5"/>
      <c r="E38" s="5"/>
      <c r="F38" s="5"/>
      <c r="G38" s="5"/>
      <c r="H38" s="5"/>
      <c r="I38" s="5">
        <v>30</v>
      </c>
      <c r="J38" s="5">
        <v>30</v>
      </c>
      <c r="K38" s="5">
        <v>3</v>
      </c>
      <c r="L38" s="5">
        <v>8</v>
      </c>
      <c r="M38" s="5">
        <v>8</v>
      </c>
      <c r="N38" s="5">
        <v>1</v>
      </c>
      <c r="O38" s="5">
        <f t="shared" si="0"/>
        <v>38</v>
      </c>
      <c r="P38" s="5">
        <f t="shared" si="1"/>
        <v>38</v>
      </c>
      <c r="Q38" s="5">
        <f t="shared" si="2"/>
        <v>4</v>
      </c>
      <c r="R38" s="131"/>
      <c r="S38" s="131"/>
      <c r="T38" s="131"/>
      <c r="U38" s="131"/>
    </row>
    <row r="39" spans="1:21" s="3" customFormat="1" ht="15.75">
      <c r="A39" s="7" t="s">
        <v>318</v>
      </c>
      <c r="B39" s="101">
        <v>2</v>
      </c>
      <c r="C39" s="5"/>
      <c r="D39" s="5"/>
      <c r="E39" s="5"/>
      <c r="F39" s="5"/>
      <c r="G39" s="5"/>
      <c r="H39" s="5"/>
      <c r="I39" s="5">
        <v>10</v>
      </c>
      <c r="J39" s="5">
        <v>10</v>
      </c>
      <c r="K39" s="5"/>
      <c r="L39" s="5">
        <v>3</v>
      </c>
      <c r="M39" s="5">
        <v>3</v>
      </c>
      <c r="N39" s="5"/>
      <c r="O39" s="5">
        <f t="shared" si="0"/>
        <v>13</v>
      </c>
      <c r="P39" s="5">
        <f t="shared" si="1"/>
        <v>13</v>
      </c>
      <c r="Q39" s="5">
        <f t="shared" si="2"/>
        <v>0</v>
      </c>
      <c r="R39" s="131"/>
      <c r="S39" s="131"/>
      <c r="T39" s="131"/>
      <c r="U39" s="131"/>
    </row>
    <row r="40" spans="1:21" s="3" customFormat="1" ht="15.75">
      <c r="A40" s="7" t="s">
        <v>319</v>
      </c>
      <c r="B40" s="101">
        <v>2</v>
      </c>
      <c r="C40" s="5">
        <v>220</v>
      </c>
      <c r="D40" s="5">
        <v>222</v>
      </c>
      <c r="E40" s="5">
        <v>222</v>
      </c>
      <c r="F40" s="5">
        <v>59</v>
      </c>
      <c r="G40" s="5">
        <v>61</v>
      </c>
      <c r="H40" s="5">
        <v>60</v>
      </c>
      <c r="I40" s="5">
        <v>300</v>
      </c>
      <c r="J40" s="5">
        <v>150</v>
      </c>
      <c r="K40" s="5">
        <v>150</v>
      </c>
      <c r="L40" s="5">
        <v>81</v>
      </c>
      <c r="M40" s="5">
        <v>40</v>
      </c>
      <c r="N40" s="5">
        <v>40</v>
      </c>
      <c r="O40" s="5">
        <f t="shared" si="0"/>
        <v>660</v>
      </c>
      <c r="P40" s="5">
        <f t="shared" si="1"/>
        <v>473</v>
      </c>
      <c r="Q40" s="5">
        <f t="shared" si="2"/>
        <v>472</v>
      </c>
      <c r="R40" s="131"/>
      <c r="S40" s="131"/>
      <c r="T40" s="131"/>
      <c r="U40" s="131"/>
    </row>
    <row r="41" spans="1:21" s="3" customFormat="1" ht="31.5">
      <c r="A41" s="7" t="s">
        <v>320</v>
      </c>
      <c r="B41" s="101">
        <v>2</v>
      </c>
      <c r="C41" s="5"/>
      <c r="D41" s="5"/>
      <c r="E41" s="5"/>
      <c r="F41" s="5"/>
      <c r="G41" s="5"/>
      <c r="H41" s="5"/>
      <c r="I41" s="5">
        <v>1228</v>
      </c>
      <c r="J41" s="5">
        <v>590</v>
      </c>
      <c r="K41" s="5">
        <v>590</v>
      </c>
      <c r="L41" s="5">
        <v>331</v>
      </c>
      <c r="M41" s="5">
        <v>131</v>
      </c>
      <c r="N41" s="5">
        <v>118</v>
      </c>
      <c r="O41" s="5">
        <f t="shared" si="0"/>
        <v>1559</v>
      </c>
      <c r="P41" s="5">
        <f t="shared" si="1"/>
        <v>721</v>
      </c>
      <c r="Q41" s="5">
        <f t="shared" si="2"/>
        <v>708</v>
      </c>
      <c r="R41" s="131"/>
      <c r="S41" s="131"/>
      <c r="T41" s="131"/>
      <c r="U41" s="131"/>
    </row>
    <row r="42" spans="1:21" s="3" customFormat="1" ht="31.5">
      <c r="A42" s="7" t="s">
        <v>543</v>
      </c>
      <c r="B42" s="101">
        <v>2</v>
      </c>
      <c r="C42" s="5"/>
      <c r="D42" s="5"/>
      <c r="E42" s="5"/>
      <c r="F42" s="5"/>
      <c r="G42" s="5"/>
      <c r="H42" s="5"/>
      <c r="I42" s="5">
        <v>220</v>
      </c>
      <c r="J42" s="5">
        <v>220</v>
      </c>
      <c r="K42" s="5">
        <v>157</v>
      </c>
      <c r="L42" s="5"/>
      <c r="M42" s="5"/>
      <c r="N42" s="5"/>
      <c r="O42" s="5">
        <f t="shared" si="0"/>
        <v>220</v>
      </c>
      <c r="P42" s="5">
        <f t="shared" si="1"/>
        <v>220</v>
      </c>
      <c r="Q42" s="5">
        <f t="shared" si="2"/>
        <v>157</v>
      </c>
      <c r="R42" s="131"/>
      <c r="S42" s="131"/>
      <c r="T42" s="131"/>
      <c r="U42" s="131"/>
    </row>
    <row r="43" spans="1:21" s="3" customFormat="1" ht="15.75">
      <c r="A43" s="7" t="s">
        <v>586</v>
      </c>
      <c r="B43" s="101">
        <v>2</v>
      </c>
      <c r="C43" s="5">
        <v>400</v>
      </c>
      <c r="D43" s="5">
        <v>555</v>
      </c>
      <c r="E43" s="5">
        <v>555</v>
      </c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400</v>
      </c>
      <c r="P43" s="5">
        <f t="shared" si="1"/>
        <v>555</v>
      </c>
      <c r="Q43" s="5">
        <f t="shared" si="2"/>
        <v>555</v>
      </c>
      <c r="R43" s="131"/>
      <c r="S43" s="131"/>
      <c r="T43" s="131"/>
      <c r="U43" s="131"/>
    </row>
    <row r="44" spans="1:21" s="3" customFormat="1" ht="15.75">
      <c r="A44" s="7" t="s">
        <v>321</v>
      </c>
      <c r="B44" s="101">
        <v>2</v>
      </c>
      <c r="C44" s="5"/>
      <c r="D44" s="5"/>
      <c r="E44" s="5"/>
      <c r="F44" s="5"/>
      <c r="G44" s="5"/>
      <c r="H44" s="5"/>
      <c r="I44" s="5">
        <v>747</v>
      </c>
      <c r="J44" s="5">
        <v>747</v>
      </c>
      <c r="K44" s="5">
        <v>691</v>
      </c>
      <c r="L44" s="5">
        <v>202</v>
      </c>
      <c r="M44" s="5">
        <v>202</v>
      </c>
      <c r="N44" s="5">
        <v>186</v>
      </c>
      <c r="O44" s="5">
        <f t="shared" si="0"/>
        <v>949</v>
      </c>
      <c r="P44" s="5">
        <f t="shared" si="1"/>
        <v>949</v>
      </c>
      <c r="Q44" s="5">
        <f t="shared" si="2"/>
        <v>877</v>
      </c>
      <c r="R44" s="131"/>
      <c r="S44" s="131"/>
      <c r="T44" s="131"/>
      <c r="U44" s="131"/>
    </row>
    <row r="45" spans="1:21" s="3" customFormat="1" ht="15.75">
      <c r="A45" s="7" t="s">
        <v>544</v>
      </c>
      <c r="B45" s="101">
        <v>2</v>
      </c>
      <c r="C45" s="5"/>
      <c r="D45" s="5"/>
      <c r="E45" s="5"/>
      <c r="F45" s="5"/>
      <c r="G45" s="5"/>
      <c r="H45" s="5"/>
      <c r="I45" s="5">
        <v>181</v>
      </c>
      <c r="J45" s="5">
        <v>181</v>
      </c>
      <c r="K45" s="5"/>
      <c r="L45" s="5">
        <v>15</v>
      </c>
      <c r="M45" s="5">
        <v>15</v>
      </c>
      <c r="N45" s="5"/>
      <c r="O45" s="5">
        <f t="shared" si="0"/>
        <v>196</v>
      </c>
      <c r="P45" s="5">
        <f t="shared" si="1"/>
        <v>196</v>
      </c>
      <c r="Q45" s="5">
        <f t="shared" si="2"/>
        <v>0</v>
      </c>
      <c r="R45" s="131"/>
      <c r="S45" s="131"/>
      <c r="T45" s="131"/>
      <c r="U45" s="131"/>
    </row>
    <row r="46" spans="1:21" s="3" customFormat="1" ht="15.75">
      <c r="A46" s="7" t="s">
        <v>170</v>
      </c>
      <c r="B46" s="101"/>
      <c r="C46" s="5"/>
      <c r="D46" s="5"/>
      <c r="E46" s="5"/>
      <c r="F46" s="5"/>
      <c r="G46" s="5"/>
      <c r="H46" s="5"/>
      <c r="I46" s="5">
        <f>SUM(I47:I49)</f>
        <v>1869</v>
      </c>
      <c r="J46" s="5">
        <f>SUM(J47:J49)</f>
        <v>1401</v>
      </c>
      <c r="K46" s="5">
        <f>SUM(K47:K49)</f>
        <v>1286</v>
      </c>
      <c r="L46" s="5"/>
      <c r="M46" s="5"/>
      <c r="N46" s="5"/>
      <c r="O46" s="5">
        <f t="shared" si="0"/>
        <v>1869</v>
      </c>
      <c r="P46" s="5">
        <f t="shared" si="1"/>
        <v>1401</v>
      </c>
      <c r="Q46" s="5">
        <f t="shared" si="2"/>
        <v>1286</v>
      </c>
      <c r="R46" s="131"/>
      <c r="S46" s="131"/>
      <c r="T46" s="131"/>
      <c r="U46" s="131"/>
    </row>
    <row r="47" spans="1:21" s="3" customFormat="1" ht="15.75">
      <c r="A47" s="89" t="s">
        <v>471</v>
      </c>
      <c r="B47" s="101">
        <v>1</v>
      </c>
      <c r="C47" s="5"/>
      <c r="D47" s="5"/>
      <c r="E47" s="5"/>
      <c r="F47" s="5"/>
      <c r="G47" s="5"/>
      <c r="H47" s="5"/>
      <c r="I47" s="84">
        <f>SUMIF($B$6:$B$46,"1",L$6:L$46)</f>
        <v>0</v>
      </c>
      <c r="J47" s="84">
        <f>SUMIF($B$6:$B$46,"1",M$6:M$46)</f>
        <v>0</v>
      </c>
      <c r="K47" s="84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  <c r="R47" s="131"/>
      <c r="S47" s="131"/>
      <c r="T47" s="131"/>
      <c r="U47" s="131"/>
    </row>
    <row r="48" spans="1:21" s="3" customFormat="1" ht="15.75">
      <c r="A48" s="89" t="s">
        <v>286</v>
      </c>
      <c r="B48" s="101">
        <v>2</v>
      </c>
      <c r="C48" s="5"/>
      <c r="D48" s="5"/>
      <c r="E48" s="5"/>
      <c r="F48" s="5"/>
      <c r="G48" s="5"/>
      <c r="H48" s="5"/>
      <c r="I48" s="84">
        <f>SUMIF($B$6:$B$46,"2",L$6:L$46)</f>
        <v>1805</v>
      </c>
      <c r="J48" s="84">
        <f>SUMIF($B$6:$B$46,"2",M$6:M$46)</f>
        <v>1401</v>
      </c>
      <c r="K48" s="84">
        <f>SUMIF($B$6:$B$46,"2",N$6:N$46)</f>
        <v>1286</v>
      </c>
      <c r="L48" s="5"/>
      <c r="M48" s="5"/>
      <c r="N48" s="5"/>
      <c r="O48" s="5">
        <f t="shared" si="0"/>
        <v>1805</v>
      </c>
      <c r="P48" s="5">
        <f t="shared" si="1"/>
        <v>1401</v>
      </c>
      <c r="Q48" s="5">
        <f t="shared" si="2"/>
        <v>1286</v>
      </c>
      <c r="R48" s="131"/>
      <c r="S48" s="131"/>
      <c r="T48" s="131"/>
      <c r="U48" s="131"/>
    </row>
    <row r="49" spans="1:21" s="3" customFormat="1" ht="15.75">
      <c r="A49" s="89" t="s">
        <v>142</v>
      </c>
      <c r="B49" s="101">
        <v>3</v>
      </c>
      <c r="C49" s="5"/>
      <c r="D49" s="5"/>
      <c r="E49" s="5"/>
      <c r="F49" s="5"/>
      <c r="G49" s="5"/>
      <c r="H49" s="5"/>
      <c r="I49" s="84">
        <f>SUMIF($B$6:$B$46,"3",L$6:L$46)</f>
        <v>64</v>
      </c>
      <c r="J49" s="84">
        <f>SUMIF($B$6:$B$46,"3",M$6:M$46)</f>
        <v>0</v>
      </c>
      <c r="K49" s="84">
        <f>SUMIF($B$6:$B$46,"3",N$6:N$46)</f>
        <v>0</v>
      </c>
      <c r="L49" s="5"/>
      <c r="M49" s="5"/>
      <c r="N49" s="5"/>
      <c r="O49" s="5">
        <f t="shared" si="0"/>
        <v>64</v>
      </c>
      <c r="P49" s="5">
        <f t="shared" si="1"/>
        <v>0</v>
      </c>
      <c r="Q49" s="5">
        <f t="shared" si="2"/>
        <v>0</v>
      </c>
      <c r="R49" s="131"/>
      <c r="S49" s="131"/>
      <c r="T49" s="131"/>
      <c r="U49" s="131"/>
    </row>
    <row r="50" spans="1:21" s="3" customFormat="1" ht="15.75">
      <c r="A50" s="8" t="s">
        <v>484</v>
      </c>
      <c r="B50" s="101"/>
      <c r="C50" s="14">
        <f aca="true" t="shared" si="3" ref="C50:N50">SUM(C51:C53)</f>
        <v>8647</v>
      </c>
      <c r="D50" s="14">
        <f t="shared" si="3"/>
        <v>7034</v>
      </c>
      <c r="E50" s="14">
        <f t="shared" si="3"/>
        <v>6988</v>
      </c>
      <c r="F50" s="14">
        <f t="shared" si="3"/>
        <v>1660</v>
      </c>
      <c r="G50" s="14">
        <f t="shared" si="3"/>
        <v>1429</v>
      </c>
      <c r="H50" s="14">
        <f t="shared" si="3"/>
        <v>1406</v>
      </c>
      <c r="I50" s="14">
        <f t="shared" si="3"/>
        <v>9183</v>
      </c>
      <c r="J50" s="14">
        <f t="shared" si="3"/>
        <v>11389</v>
      </c>
      <c r="K50" s="14">
        <f t="shared" si="3"/>
        <v>8258</v>
      </c>
      <c r="L50" s="14">
        <f t="shared" si="3"/>
        <v>0</v>
      </c>
      <c r="M50" s="14">
        <f t="shared" si="3"/>
        <v>0</v>
      </c>
      <c r="N50" s="14">
        <f t="shared" si="3"/>
        <v>0</v>
      </c>
      <c r="O50" s="14">
        <f t="shared" si="0"/>
        <v>19490</v>
      </c>
      <c r="P50" s="14">
        <f t="shared" si="1"/>
        <v>19852</v>
      </c>
      <c r="Q50" s="14">
        <f t="shared" si="2"/>
        <v>16652</v>
      </c>
      <c r="R50" s="131"/>
      <c r="S50" s="131"/>
      <c r="T50" s="131"/>
      <c r="U50" s="131"/>
    </row>
    <row r="51" spans="1:21" s="3" customFormat="1" ht="15.75">
      <c r="A51" s="89" t="s">
        <v>471</v>
      </c>
      <c r="B51" s="101">
        <v>1</v>
      </c>
      <c r="C51" s="84">
        <f aca="true" t="shared" si="4" ref="C51:K51">SUMIF($B$6:$B$50,"1",C$6:C$50)</f>
        <v>0</v>
      </c>
      <c r="D51" s="84">
        <f t="shared" si="4"/>
        <v>0</v>
      </c>
      <c r="E51" s="84">
        <f t="shared" si="4"/>
        <v>0</v>
      </c>
      <c r="F51" s="84">
        <f t="shared" si="4"/>
        <v>0</v>
      </c>
      <c r="G51" s="84">
        <f t="shared" si="4"/>
        <v>0</v>
      </c>
      <c r="H51" s="84">
        <f t="shared" si="4"/>
        <v>0</v>
      </c>
      <c r="I51" s="84">
        <f t="shared" si="4"/>
        <v>0</v>
      </c>
      <c r="J51" s="84">
        <f t="shared" si="4"/>
        <v>0</v>
      </c>
      <c r="K51" s="84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  <c r="R51" s="131"/>
      <c r="S51" s="131"/>
      <c r="T51" s="131"/>
      <c r="U51" s="131"/>
    </row>
    <row r="52" spans="1:21" s="3" customFormat="1" ht="15.75">
      <c r="A52" s="89" t="s">
        <v>286</v>
      </c>
      <c r="B52" s="101">
        <v>2</v>
      </c>
      <c r="C52" s="84">
        <f aca="true" t="shared" si="5" ref="C52:K52">SUMIF($B$6:$B$50,"2",C$6:C$50)</f>
        <v>8117</v>
      </c>
      <c r="D52" s="84">
        <f t="shared" si="5"/>
        <v>6554</v>
      </c>
      <c r="E52" s="84">
        <f t="shared" si="5"/>
        <v>6508</v>
      </c>
      <c r="F52" s="84">
        <f t="shared" si="5"/>
        <v>1505</v>
      </c>
      <c r="G52" s="84">
        <f t="shared" si="5"/>
        <v>1299</v>
      </c>
      <c r="H52" s="84">
        <f t="shared" si="5"/>
        <v>1276</v>
      </c>
      <c r="I52" s="84">
        <f t="shared" si="5"/>
        <v>8883</v>
      </c>
      <c r="J52" s="84">
        <f t="shared" si="5"/>
        <v>11389</v>
      </c>
      <c r="K52" s="84">
        <f t="shared" si="5"/>
        <v>8258</v>
      </c>
      <c r="L52" s="5"/>
      <c r="M52" s="5"/>
      <c r="N52" s="5"/>
      <c r="O52" s="5">
        <f t="shared" si="0"/>
        <v>18505</v>
      </c>
      <c r="P52" s="5">
        <f t="shared" si="1"/>
        <v>19242</v>
      </c>
      <c r="Q52" s="5">
        <f t="shared" si="2"/>
        <v>16042</v>
      </c>
      <c r="R52" s="131"/>
      <c r="S52" s="131"/>
      <c r="T52" s="131"/>
      <c r="U52" s="131"/>
    </row>
    <row r="53" spans="1:21" s="3" customFormat="1" ht="15.75">
      <c r="A53" s="89" t="s">
        <v>142</v>
      </c>
      <c r="B53" s="101">
        <v>3</v>
      </c>
      <c r="C53" s="84">
        <f aca="true" t="shared" si="6" ref="C53:K53">SUMIF($B$6:$B$50,"3",C$6:C$50)</f>
        <v>530</v>
      </c>
      <c r="D53" s="84">
        <f t="shared" si="6"/>
        <v>480</v>
      </c>
      <c r="E53" s="84">
        <f t="shared" si="6"/>
        <v>480</v>
      </c>
      <c r="F53" s="84">
        <f t="shared" si="6"/>
        <v>155</v>
      </c>
      <c r="G53" s="84">
        <f t="shared" si="6"/>
        <v>130</v>
      </c>
      <c r="H53" s="84">
        <f t="shared" si="6"/>
        <v>130</v>
      </c>
      <c r="I53" s="84">
        <f t="shared" si="6"/>
        <v>300</v>
      </c>
      <c r="J53" s="84">
        <f t="shared" si="6"/>
        <v>0</v>
      </c>
      <c r="K53" s="84">
        <f t="shared" si="6"/>
        <v>0</v>
      </c>
      <c r="L53" s="5"/>
      <c r="M53" s="5"/>
      <c r="N53" s="5"/>
      <c r="O53" s="5">
        <f t="shared" si="0"/>
        <v>985</v>
      </c>
      <c r="P53" s="5">
        <f t="shared" si="1"/>
        <v>610</v>
      </c>
      <c r="Q53" s="5">
        <f t="shared" si="2"/>
        <v>610</v>
      </c>
      <c r="R53" s="131"/>
      <c r="S53" s="131"/>
      <c r="T53" s="131"/>
      <c r="U53" s="131"/>
    </row>
  </sheetData>
  <sheetProtection/>
  <mergeCells count="9">
    <mergeCell ref="F4:H4"/>
    <mergeCell ref="I4:K4"/>
    <mergeCell ref="L4:N4"/>
    <mergeCell ref="O4:Q4"/>
    <mergeCell ref="A1:O1"/>
    <mergeCell ref="A2:O2"/>
    <mergeCell ref="A4:A5"/>
    <mergeCell ref="B4:B5"/>
    <mergeCell ref="C4:E4"/>
  </mergeCells>
  <printOptions horizontalCentered="1"/>
  <pageMargins left="0.31496062992125984" right="0.2755905511811024" top="0.7480314960629921" bottom="0.7480314960629921" header="0.31496062992125984" footer="0.31496062992125984"/>
  <pageSetup fitToHeight="2" fitToWidth="1" horizontalDpi="600" verticalDpi="600" orientation="landscape" paperSize="9" scale="76" r:id="rId1"/>
  <headerFoot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6" s="25" customFormat="1" ht="48.75" customHeight="1">
      <c r="A1" s="355" t="s">
        <v>569</v>
      </c>
      <c r="B1" s="355"/>
      <c r="C1" s="355"/>
      <c r="D1" s="355"/>
      <c r="E1" s="355"/>
      <c r="F1" s="123"/>
    </row>
    <row r="2" spans="1:5" s="25" customFormat="1" ht="13.5" customHeight="1">
      <c r="A2" s="121"/>
      <c r="B2" s="121"/>
      <c r="C2" s="121"/>
      <c r="D2" s="121"/>
      <c r="E2" s="121"/>
    </row>
    <row r="3" spans="1:5" s="25" customFormat="1" ht="40.5" customHeight="1">
      <c r="A3" s="356" t="s">
        <v>563</v>
      </c>
      <c r="B3" s="356"/>
      <c r="C3" s="356"/>
      <c r="D3" s="356"/>
      <c r="E3" s="356"/>
    </row>
    <row r="4" spans="1:5" s="25" customFormat="1" ht="14.25" customHeight="1">
      <c r="A4" s="26"/>
      <c r="B4" s="26"/>
      <c r="C4" s="26"/>
      <c r="D4" s="26"/>
      <c r="E4" s="26"/>
    </row>
    <row r="5" spans="1:6" s="29" customFormat="1" ht="21.75" customHeight="1">
      <c r="A5" s="118" t="s">
        <v>9</v>
      </c>
      <c r="B5" s="27" t="s">
        <v>102</v>
      </c>
      <c r="C5" s="27" t="s">
        <v>445</v>
      </c>
      <c r="D5" s="27" t="s">
        <v>477</v>
      </c>
      <c r="E5" s="27" t="s">
        <v>5</v>
      </c>
      <c r="F5" s="28"/>
    </row>
    <row r="6" spans="1:5" ht="15">
      <c r="A6" s="30" t="s">
        <v>475</v>
      </c>
      <c r="B6" s="31">
        <v>5500</v>
      </c>
      <c r="C6" s="31">
        <v>5100</v>
      </c>
      <c r="D6" s="31">
        <v>4950</v>
      </c>
      <c r="E6" s="31">
        <f aca="true" t="shared" si="0" ref="E6:E21">SUM(B6:D6)</f>
        <v>15550</v>
      </c>
    </row>
    <row r="7" spans="1:5" ht="15">
      <c r="A7" s="30" t="s">
        <v>473</v>
      </c>
      <c r="B7" s="31"/>
      <c r="C7" s="31"/>
      <c r="D7" s="31"/>
      <c r="E7" s="31">
        <f t="shared" si="0"/>
        <v>0</v>
      </c>
    </row>
    <row r="8" spans="1:5" ht="15">
      <c r="A8" s="30" t="s">
        <v>33</v>
      </c>
      <c r="B8" s="31">
        <v>10</v>
      </c>
      <c r="C8" s="31">
        <v>6</v>
      </c>
      <c r="D8" s="31">
        <v>2</v>
      </c>
      <c r="E8" s="31">
        <f t="shared" si="0"/>
        <v>18</v>
      </c>
    </row>
    <row r="9" spans="1:5" ht="32.25" customHeight="1">
      <c r="A9" s="33" t="s">
        <v>34</v>
      </c>
      <c r="B9" s="31">
        <v>65</v>
      </c>
      <c r="C9" s="31">
        <v>60</v>
      </c>
      <c r="D9" s="31">
        <v>57</v>
      </c>
      <c r="E9" s="31">
        <f t="shared" si="0"/>
        <v>182</v>
      </c>
    </row>
    <row r="10" spans="1:5" ht="20.25" customHeight="1">
      <c r="A10" s="30" t="s">
        <v>35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36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474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49</v>
      </c>
      <c r="B13" s="35">
        <f>SUM(B6:B12)</f>
        <v>5575</v>
      </c>
      <c r="C13" s="35">
        <f>SUM(C6:C12)</f>
        <v>5166</v>
      </c>
      <c r="D13" s="35">
        <f>SUM(D6:D12)</f>
        <v>5009</v>
      </c>
      <c r="E13" s="35">
        <f>SUM(E6:E12)</f>
        <v>15750</v>
      </c>
    </row>
    <row r="14" spans="1:5" ht="15">
      <c r="A14" s="34" t="s">
        <v>50</v>
      </c>
      <c r="B14" s="35">
        <f>ROUNDDOWN(B13*0.5,0)</f>
        <v>2787</v>
      </c>
      <c r="C14" s="35">
        <f>ROUNDDOWN(C13*0.5,0)</f>
        <v>2583</v>
      </c>
      <c r="D14" s="35">
        <f>ROUNDDOWN(D13*0.5,0)</f>
        <v>2504</v>
      </c>
      <c r="E14" s="35">
        <f t="shared" si="0"/>
        <v>7874</v>
      </c>
    </row>
    <row r="15" spans="1:5" ht="19.5" customHeight="1">
      <c r="A15" s="33" t="s">
        <v>38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45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40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41</v>
      </c>
      <c r="B18" s="31"/>
      <c r="C18" s="31"/>
      <c r="D18" s="31"/>
      <c r="E18" s="31">
        <f t="shared" si="0"/>
        <v>0</v>
      </c>
    </row>
    <row r="19" spans="1:5" ht="15">
      <c r="A19" s="30" t="s">
        <v>42</v>
      </c>
      <c r="B19" s="31"/>
      <c r="C19" s="31"/>
      <c r="D19" s="31"/>
      <c r="E19" s="31">
        <f t="shared" si="0"/>
        <v>0</v>
      </c>
    </row>
    <row r="20" spans="1:5" ht="15">
      <c r="A20" s="30" t="s">
        <v>46</v>
      </c>
      <c r="B20" s="31"/>
      <c r="C20" s="31"/>
      <c r="D20" s="31"/>
      <c r="E20" s="31">
        <f t="shared" si="0"/>
        <v>0</v>
      </c>
    </row>
    <row r="21" spans="1:5" ht="24">
      <c r="A21" s="33" t="s">
        <v>101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53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54</v>
      </c>
      <c r="B23" s="35">
        <f>B14-B22</f>
        <v>2787</v>
      </c>
      <c r="C23" s="35">
        <f>C14-C22</f>
        <v>2583</v>
      </c>
      <c r="D23" s="35">
        <f>D14-D22</f>
        <v>2504</v>
      </c>
      <c r="E23" s="35">
        <f>E14-E22</f>
        <v>7874</v>
      </c>
    </row>
    <row r="24" spans="1:5" s="36" customFormat="1" ht="25.5" customHeight="1">
      <c r="A24" s="38" t="s">
        <v>66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57" t="s">
        <v>463</v>
      </c>
      <c r="B26" s="357"/>
      <c r="C26" s="357"/>
      <c r="D26" s="357"/>
      <c r="E26" s="357"/>
    </row>
    <row r="27" ht="18.75" customHeight="1"/>
    <row r="28" ht="15">
      <c r="A28" s="100" t="s">
        <v>485</v>
      </c>
    </row>
    <row r="29" spans="1:3" ht="15">
      <c r="A29" s="39" t="s">
        <v>567</v>
      </c>
      <c r="C29" s="65"/>
    </row>
    <row r="30" ht="15">
      <c r="C30" s="65"/>
    </row>
    <row r="31" spans="1:4" ht="15">
      <c r="A31" s="65" t="s">
        <v>466</v>
      </c>
      <c r="B31" s="28"/>
      <c r="D31" s="65" t="s">
        <v>568</v>
      </c>
    </row>
    <row r="32" spans="1:4" ht="15">
      <c r="A32" s="65" t="s">
        <v>467</v>
      </c>
      <c r="B32" s="28"/>
      <c r="D32" s="65" t="s">
        <v>89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58" t="s">
        <v>462</v>
      </c>
      <c r="B1" s="358"/>
      <c r="C1" s="358"/>
      <c r="D1" s="358"/>
      <c r="E1" s="358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58" t="s">
        <v>125</v>
      </c>
      <c r="B3" s="358"/>
      <c r="C3" s="358"/>
      <c r="D3" s="358"/>
      <c r="E3" s="358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58" t="s">
        <v>465</v>
      </c>
      <c r="B5" s="358"/>
      <c r="C5" s="358"/>
      <c r="D5" s="358"/>
      <c r="E5" s="358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48</v>
      </c>
      <c r="C7" s="27" t="s">
        <v>102</v>
      </c>
      <c r="D7" s="27" t="s">
        <v>445</v>
      </c>
      <c r="E7" s="27" t="s">
        <v>5</v>
      </c>
      <c r="F7" s="28"/>
    </row>
    <row r="8" spans="1:5" ht="15">
      <c r="A8" s="30" t="s">
        <v>31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32</v>
      </c>
      <c r="B9" s="31"/>
      <c r="C9" s="31"/>
      <c r="D9" s="31"/>
      <c r="E9" s="31">
        <f t="shared" si="0"/>
        <v>0</v>
      </c>
    </row>
    <row r="10" spans="1:5" ht="15">
      <c r="A10" s="30" t="s">
        <v>33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34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35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36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37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49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50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51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38</v>
      </c>
      <c r="B18" s="31"/>
      <c r="C18" s="31"/>
      <c r="D18" s="31"/>
      <c r="E18" s="31">
        <f t="shared" si="0"/>
        <v>0</v>
      </c>
    </row>
    <row r="19" spans="1:5" ht="15">
      <c r="A19" s="30" t="s">
        <v>39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40</v>
      </c>
      <c r="B20" s="31"/>
      <c r="C20" s="31"/>
      <c r="D20" s="31"/>
      <c r="E20" s="31">
        <f t="shared" si="0"/>
        <v>0</v>
      </c>
    </row>
    <row r="21" spans="1:5" ht="15">
      <c r="A21" s="30" t="s">
        <v>41</v>
      </c>
      <c r="B21" s="31"/>
      <c r="C21" s="31"/>
      <c r="D21" s="31"/>
      <c r="E21" s="31">
        <f t="shared" si="0"/>
        <v>0</v>
      </c>
    </row>
    <row r="22" spans="1:5" ht="15">
      <c r="A22" s="30" t="s">
        <v>42</v>
      </c>
      <c r="B22" s="31"/>
      <c r="C22" s="31"/>
      <c r="D22" s="31"/>
      <c r="E22" s="31">
        <f t="shared" si="0"/>
        <v>0</v>
      </c>
    </row>
    <row r="23" spans="1:5" ht="15">
      <c r="A23" s="30" t="s">
        <v>43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44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52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38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45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40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41</v>
      </c>
      <c r="B29" s="31"/>
      <c r="C29" s="31"/>
      <c r="D29" s="31"/>
      <c r="E29" s="31">
        <f t="shared" si="0"/>
        <v>0</v>
      </c>
    </row>
    <row r="30" spans="1:5" ht="15">
      <c r="A30" s="30" t="s">
        <v>42</v>
      </c>
      <c r="B30" s="31"/>
      <c r="C30" s="31"/>
      <c r="D30" s="31"/>
      <c r="E30" s="31">
        <f t="shared" si="0"/>
        <v>0</v>
      </c>
    </row>
    <row r="31" spans="1:5" ht="15">
      <c r="A31" s="30" t="s">
        <v>46</v>
      </c>
      <c r="B31" s="31"/>
      <c r="C31" s="31"/>
      <c r="D31" s="31"/>
      <c r="E31" s="31">
        <f t="shared" si="0"/>
        <v>0</v>
      </c>
    </row>
    <row r="32" spans="1:5" ht="15">
      <c r="A32" s="33" t="s">
        <v>44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53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54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57" t="s">
        <v>463</v>
      </c>
      <c r="B36" s="357"/>
      <c r="C36" s="357"/>
      <c r="D36" s="357"/>
      <c r="E36" s="357"/>
    </row>
    <row r="37" ht="18.75" customHeight="1"/>
    <row r="38" ht="15">
      <c r="A38" s="100" t="s">
        <v>464</v>
      </c>
    </row>
    <row r="39" spans="1:3" ht="15">
      <c r="A39" s="39" t="s">
        <v>126</v>
      </c>
      <c r="C39" s="65"/>
    </row>
    <row r="40" ht="15">
      <c r="C40" s="65" t="s">
        <v>127</v>
      </c>
    </row>
    <row r="41" ht="15">
      <c r="C41" s="65" t="s">
        <v>89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9">
      <selection activeCell="C9" sqref="C9:C10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9" width="9.140625" style="22" customWidth="1"/>
    <col min="10" max="16384" width="9.140625" style="22" customWidth="1"/>
  </cols>
  <sheetData>
    <row r="1" spans="1:9" s="16" customFormat="1" ht="15.75">
      <c r="A1" s="315" t="s">
        <v>557</v>
      </c>
      <c r="B1" s="315"/>
      <c r="C1" s="315"/>
      <c r="D1" s="315"/>
      <c r="E1" s="315"/>
      <c r="F1" s="315"/>
      <c r="G1" s="315"/>
      <c r="H1" s="315"/>
      <c r="I1" s="315"/>
    </row>
    <row r="2" spans="1:9" s="16" customFormat="1" ht="15.75">
      <c r="A2" s="316" t="s">
        <v>480</v>
      </c>
      <c r="B2" s="316"/>
      <c r="C2" s="316"/>
      <c r="D2" s="316"/>
      <c r="E2" s="316"/>
      <c r="F2" s="316"/>
      <c r="G2" s="316"/>
      <c r="H2" s="316"/>
      <c r="I2" s="316"/>
    </row>
    <row r="3" spans="1:9" s="16" customFormat="1" ht="15.75">
      <c r="A3" s="316" t="s">
        <v>193</v>
      </c>
      <c r="B3" s="316"/>
      <c r="C3" s="316"/>
      <c r="D3" s="316"/>
      <c r="E3" s="316"/>
      <c r="F3" s="316"/>
      <c r="G3" s="316"/>
      <c r="H3" s="316"/>
      <c r="I3" s="316"/>
    </row>
    <row r="4" spans="1:9" ht="15.75">
      <c r="A4" s="316" t="s">
        <v>194</v>
      </c>
      <c r="B4" s="316"/>
      <c r="C4" s="316"/>
      <c r="D4" s="316"/>
      <c r="E4" s="316"/>
      <c r="F4" s="316"/>
      <c r="G4" s="316"/>
      <c r="H4" s="316"/>
      <c r="I4" s="316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58</v>
      </c>
      <c r="H6" s="46" t="s">
        <v>59</v>
      </c>
      <c r="I6" s="46" t="s">
        <v>60</v>
      </c>
    </row>
    <row r="7" spans="1:9" s="3" customFormat="1" ht="15.75">
      <c r="A7" s="1">
        <v>1</v>
      </c>
      <c r="B7" s="317" t="s">
        <v>9</v>
      </c>
      <c r="C7" s="319" t="s">
        <v>48</v>
      </c>
      <c r="D7" s="320"/>
      <c r="E7" s="321"/>
      <c r="F7" s="4" t="s">
        <v>102</v>
      </c>
      <c r="G7" s="4" t="s">
        <v>445</v>
      </c>
      <c r="H7" s="4" t="s">
        <v>477</v>
      </c>
      <c r="I7" s="4" t="s">
        <v>5</v>
      </c>
    </row>
    <row r="8" spans="1:9" s="3" customFormat="1" ht="31.5">
      <c r="A8" s="1">
        <v>2</v>
      </c>
      <c r="B8" s="318"/>
      <c r="C8" s="6" t="s">
        <v>4</v>
      </c>
      <c r="D8" s="6" t="s">
        <v>623</v>
      </c>
      <c r="E8" s="6" t="s">
        <v>624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472</v>
      </c>
      <c r="C9" s="15">
        <f>Bevételek!C121+Bevételek!C122+Bevételek!C124+Bevételek!C125+Bevételek!C131</f>
        <v>6299</v>
      </c>
      <c r="D9" s="15">
        <f>Bevételek!D121+Bevételek!D122+Bevételek!D124+Bevételek!D125+Bevételek!D131</f>
        <v>2906</v>
      </c>
      <c r="E9" s="15">
        <f>Bevételek!E121+Bevételek!E122+Bevételek!E124+Bevételek!E125+Bevételek!E131</f>
        <v>542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473</v>
      </c>
      <c r="C10" s="15">
        <f>Bevételek!C168+Bevételek!C169+Bevételek!C170</f>
        <v>0</v>
      </c>
      <c r="D10" s="15">
        <f>Bevételek!D168+Bevételek!D169+Bevételek!D170</f>
        <v>0</v>
      </c>
      <c r="E10" s="15">
        <f>Bevételek!E168+Bevételek!E169+Bevételek!E170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33</v>
      </c>
      <c r="C11" s="15">
        <f>Bevételek!C129+Bevételek!C143+Bevételek!C153</f>
        <v>15</v>
      </c>
      <c r="D11" s="15">
        <f>Bevételek!D129+Bevételek!D143+Bevételek!D153</f>
        <v>15</v>
      </c>
      <c r="E11" s="15">
        <f>Bevételek!E129+Bevételek!E143+Bevételek!E153</f>
        <v>15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34</v>
      </c>
      <c r="C12" s="15">
        <f>Bevételek!C152+Bevételek!C165+Bevételek!C166+Bevételek!C167+Bevételek!C208+Bevételek!C213+Bevételek!C218</f>
        <v>68</v>
      </c>
      <c r="D12" s="15">
        <f>Bevételek!D152+Bevételek!D165+Bevételek!D166+Bevételek!D167+Bevételek!D208+Bevételek!D213+Bevételek!D218</f>
        <v>218</v>
      </c>
      <c r="E12" s="15">
        <f>Bevételek!E152+Bevételek!E165+Bevételek!E166+Bevételek!E167+Bevételek!E208+Bevételek!E213+Bevételek!E218</f>
        <v>216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35</v>
      </c>
      <c r="C13" s="15">
        <f>Bevételek!C220</f>
        <v>0</v>
      </c>
      <c r="D13" s="15">
        <f>Bevételek!D220</f>
        <v>0</v>
      </c>
      <c r="E13" s="15">
        <f>Bevételek!E220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36</v>
      </c>
      <c r="C14" s="15">
        <f>Bevételek!C219</f>
        <v>0</v>
      </c>
      <c r="D14" s="15">
        <f>Bevételek!D219</f>
        <v>0</v>
      </c>
      <c r="E14" s="15">
        <f>Bevételek!E219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474</v>
      </c>
      <c r="C15" s="15">
        <f>Bevételek!C48+Bevételek!C104+Bevételek!C229+Bevételek!C244</f>
        <v>0</v>
      </c>
      <c r="D15" s="15">
        <f>Bevételek!D48+Bevételek!D104+Bevételek!D229+Bevételek!D244</f>
        <v>0</v>
      </c>
      <c r="E15" s="15">
        <f>Bevételek!E48+Bevételek!E104+Bevételek!E229+Bevételek!E244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62</v>
      </c>
      <c r="C16" s="18">
        <f>SUM(C9:C15)</f>
        <v>6382</v>
      </c>
      <c r="D16" s="18">
        <f>SUM(D9:D15)</f>
        <v>3139</v>
      </c>
      <c r="E16" s="18">
        <f>SUM(E9:E15)</f>
        <v>773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63</v>
      </c>
      <c r="C17" s="18">
        <f>ROUNDDOWN(C16*0.5,0)</f>
        <v>3191</v>
      </c>
      <c r="D17" s="18">
        <f>ROUNDDOWN(D16*0.5,0)</f>
        <v>1569</v>
      </c>
      <c r="E17" s="18">
        <f>ROUNDDOWN(E16*0.5,0)</f>
        <v>386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101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64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65</v>
      </c>
      <c r="C26" s="18">
        <f>C17-C25</f>
        <v>3191</v>
      </c>
      <c r="D26" s="18">
        <f>D17-D25</f>
        <v>1569</v>
      </c>
      <c r="E26" s="18">
        <f>E17-E25</f>
        <v>386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469</v>
      </c>
      <c r="C27" s="18">
        <f aca="true" t="shared" si="2" ref="C27:I27">SUM(C28:C32)</f>
        <v>7034</v>
      </c>
      <c r="D27" s="18">
        <f t="shared" si="2"/>
        <v>7034</v>
      </c>
      <c r="E27" s="18">
        <f>SUM(E28:E32)</f>
        <v>7034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7034</v>
      </c>
      <c r="J27" s="32"/>
    </row>
    <row r="28" spans="1:10" ht="30">
      <c r="A28" s="1">
        <v>22</v>
      </c>
      <c r="B28" s="47" t="s">
        <v>476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139</v>
      </c>
      <c r="C29" s="15">
        <v>7034</v>
      </c>
      <c r="D29" s="15">
        <v>7034</v>
      </c>
      <c r="E29" s="15">
        <v>7034</v>
      </c>
      <c r="F29" s="15">
        <v>0</v>
      </c>
      <c r="G29" s="15">
        <v>0</v>
      </c>
      <c r="H29" s="15">
        <v>0</v>
      </c>
      <c r="I29" s="15">
        <f>C29+F29+G29+H29</f>
        <v>7034</v>
      </c>
      <c r="J29" s="32"/>
    </row>
    <row r="30" spans="1:10" ht="30">
      <c r="A30" s="1">
        <v>24</v>
      </c>
      <c r="B30" s="47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100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468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35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8" r:id="rId1"/>
  <headerFooter>
    <oddHeader>&amp;R&amp;"Arial,Normál"&amp;10 3. melléklet az 5/2016.(V.6.)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9" sqref="C9:C10"/>
    </sheetView>
  </sheetViews>
  <sheetFormatPr defaultColWidth="9.140625" defaultRowHeight="15"/>
  <cols>
    <col min="1" max="1" width="4.57421875" style="152" customWidth="1"/>
    <col min="2" max="2" width="57.7109375" style="128" bestFit="1" customWidth="1"/>
    <col min="3" max="3" width="16.8515625" style="153" customWidth="1"/>
    <col min="4" max="16384" width="9.140625" style="128" customWidth="1"/>
  </cols>
  <sheetData>
    <row r="1" spans="1:3" ht="18.75">
      <c r="A1" s="315" t="s">
        <v>660</v>
      </c>
      <c r="B1" s="315"/>
      <c r="C1" s="315"/>
    </row>
    <row r="2" spans="1:3" ht="18.75">
      <c r="A2" s="316" t="s">
        <v>639</v>
      </c>
      <c r="B2" s="316"/>
      <c r="C2" s="316"/>
    </row>
    <row r="3" spans="1:3" ht="18.75">
      <c r="A3" s="142"/>
      <c r="B3" s="142"/>
      <c r="C3" s="145"/>
    </row>
    <row r="4" spans="1:3" ht="18.75">
      <c r="A4" s="1"/>
      <c r="B4" s="1" t="s">
        <v>0</v>
      </c>
      <c r="C4" s="146" t="s">
        <v>1</v>
      </c>
    </row>
    <row r="5" spans="1:3" ht="18.75">
      <c r="A5" s="1">
        <v>1</v>
      </c>
      <c r="B5" s="147" t="s">
        <v>9</v>
      </c>
      <c r="C5" s="148" t="s">
        <v>640</v>
      </c>
    </row>
    <row r="6" spans="1:3" ht="18.75">
      <c r="A6" s="1">
        <v>2</v>
      </c>
      <c r="B6" s="149" t="s">
        <v>641</v>
      </c>
      <c r="C6" s="150">
        <v>28481</v>
      </c>
    </row>
    <row r="7" spans="1:3" ht="18.75">
      <c r="A7" s="1">
        <v>3</v>
      </c>
      <c r="B7" s="149" t="s">
        <v>642</v>
      </c>
      <c r="C7" s="150">
        <v>24882</v>
      </c>
    </row>
    <row r="8" spans="1:3" ht="18.75">
      <c r="A8" s="1">
        <v>4</v>
      </c>
      <c r="B8" s="149" t="s">
        <v>643</v>
      </c>
      <c r="C8" s="151">
        <f>C6-C7</f>
        <v>3599</v>
      </c>
    </row>
    <row r="9" spans="1:3" ht="18.75">
      <c r="A9" s="1">
        <v>5</v>
      </c>
      <c r="B9" s="149" t="s">
        <v>644</v>
      </c>
      <c r="C9" s="150">
        <v>5231</v>
      </c>
    </row>
    <row r="10" spans="1:3" ht="18.75">
      <c r="A10" s="1">
        <v>6</v>
      </c>
      <c r="B10" s="149" t="s">
        <v>645</v>
      </c>
      <c r="C10" s="150">
        <v>7258</v>
      </c>
    </row>
    <row r="11" spans="1:3" ht="18.75">
      <c r="A11" s="1">
        <v>7</v>
      </c>
      <c r="B11" s="149" t="s">
        <v>646</v>
      </c>
      <c r="C11" s="151">
        <f>C9-C10</f>
        <v>-2027</v>
      </c>
    </row>
    <row r="12" spans="1:3" s="129" customFormat="1" ht="18.75">
      <c r="A12" s="1">
        <v>8</v>
      </c>
      <c r="B12" s="149" t="s">
        <v>647</v>
      </c>
      <c r="C12" s="151">
        <f>C8+C11</f>
        <v>1572</v>
      </c>
    </row>
    <row r="13" spans="1:3" ht="18.75">
      <c r="A13" s="1">
        <v>9</v>
      </c>
      <c r="B13" s="149" t="s">
        <v>648</v>
      </c>
      <c r="C13" s="150">
        <v>0</v>
      </c>
    </row>
    <row r="14" spans="1:3" ht="18.75">
      <c r="A14" s="1">
        <v>10</v>
      </c>
      <c r="B14" s="149" t="s">
        <v>649</v>
      </c>
      <c r="C14" s="150">
        <v>0</v>
      </c>
    </row>
    <row r="15" spans="1:3" ht="18.75">
      <c r="A15" s="1">
        <v>11</v>
      </c>
      <c r="B15" s="149" t="s">
        <v>650</v>
      </c>
      <c r="C15" s="151">
        <f>C13-C14</f>
        <v>0</v>
      </c>
    </row>
    <row r="16" spans="1:3" ht="18.75">
      <c r="A16" s="1">
        <v>12</v>
      </c>
      <c r="B16" s="149" t="s">
        <v>651</v>
      </c>
      <c r="C16" s="150">
        <v>0</v>
      </c>
    </row>
    <row r="17" spans="1:3" ht="18.75">
      <c r="A17" s="1">
        <v>13</v>
      </c>
      <c r="B17" s="149" t="s">
        <v>652</v>
      </c>
      <c r="C17" s="150">
        <v>0</v>
      </c>
    </row>
    <row r="18" spans="1:3" s="129" customFormat="1" ht="18.75">
      <c r="A18" s="1">
        <v>14</v>
      </c>
      <c r="B18" s="149" t="s">
        <v>653</v>
      </c>
      <c r="C18" s="151">
        <f>C16+C17</f>
        <v>0</v>
      </c>
    </row>
    <row r="19" spans="1:3" s="129" customFormat="1" ht="18.75">
      <c r="A19" s="1">
        <v>15</v>
      </c>
      <c r="B19" s="149" t="s">
        <v>654</v>
      </c>
      <c r="C19" s="151">
        <f>C15+C18</f>
        <v>0</v>
      </c>
    </row>
    <row r="20" spans="1:3" s="129" customFormat="1" ht="18.75">
      <c r="A20" s="1">
        <v>16</v>
      </c>
      <c r="B20" s="149" t="s">
        <v>655</v>
      </c>
      <c r="C20" s="151">
        <f>C12+C19</f>
        <v>1572</v>
      </c>
    </row>
    <row r="21" spans="1:3" s="129" customFormat="1" ht="18.75">
      <c r="A21" s="1">
        <v>17</v>
      </c>
      <c r="B21" s="149" t="s">
        <v>656</v>
      </c>
      <c r="C21" s="151">
        <v>1572</v>
      </c>
    </row>
    <row r="22" spans="1:3" s="129" customFormat="1" ht="18.75">
      <c r="A22" s="1">
        <v>18</v>
      </c>
      <c r="B22" s="149" t="s">
        <v>657</v>
      </c>
      <c r="C22" s="151">
        <f>C12-C21</f>
        <v>0</v>
      </c>
    </row>
    <row r="23" spans="1:3" s="129" customFormat="1" ht="18.75">
      <c r="A23" s="1">
        <v>19</v>
      </c>
      <c r="B23" s="149" t="s">
        <v>658</v>
      </c>
      <c r="C23" s="151">
        <f>C19*0.1</f>
        <v>0</v>
      </c>
    </row>
    <row r="24" spans="1:3" s="129" customFormat="1" ht="18.75">
      <c r="A24" s="1">
        <v>20</v>
      </c>
      <c r="B24" s="149" t="s">
        <v>659</v>
      </c>
      <c r="C24" s="151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 4. melléklet az 5/2016.(V.6.)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C9" sqref="C9:C10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13" t="s">
        <v>660</v>
      </c>
      <c r="B1" s="313"/>
      <c r="C1" s="313"/>
      <c r="D1" s="313"/>
      <c r="E1" s="313"/>
      <c r="F1" s="313"/>
    </row>
    <row r="2" spans="1:6" s="2" customFormat="1" ht="15.75">
      <c r="A2" s="313" t="s">
        <v>661</v>
      </c>
      <c r="B2" s="313"/>
      <c r="C2" s="313"/>
      <c r="D2" s="313"/>
      <c r="E2" s="313"/>
      <c r="F2" s="313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7"/>
      <c r="B5" s="157" t="s">
        <v>0</v>
      </c>
      <c r="C5" s="157" t="s">
        <v>1</v>
      </c>
      <c r="D5" s="157" t="s">
        <v>2</v>
      </c>
      <c r="E5" s="157" t="s">
        <v>3</v>
      </c>
      <c r="F5" s="157" t="s">
        <v>6</v>
      </c>
      <c r="G5" s="157" t="s">
        <v>58</v>
      </c>
    </row>
    <row r="6" spans="1:7" ht="15.75">
      <c r="A6" s="157">
        <v>1</v>
      </c>
      <c r="B6" s="90" t="s">
        <v>662</v>
      </c>
      <c r="C6" s="158">
        <v>42004</v>
      </c>
      <c r="D6" s="158">
        <v>42004</v>
      </c>
      <c r="E6" s="90" t="s">
        <v>663</v>
      </c>
      <c r="F6" s="158">
        <v>42004</v>
      </c>
      <c r="G6" s="158">
        <v>42004</v>
      </c>
    </row>
    <row r="7" spans="1:7" ht="15.75">
      <c r="A7" s="157">
        <v>2</v>
      </c>
      <c r="B7" s="159" t="s">
        <v>664</v>
      </c>
      <c r="C7" s="156">
        <v>77214294</v>
      </c>
      <c r="D7" s="156">
        <v>80599080</v>
      </c>
      <c r="E7" s="159" t="s">
        <v>665</v>
      </c>
      <c r="F7" s="156">
        <v>69748232</v>
      </c>
      <c r="G7" s="156">
        <v>63784481</v>
      </c>
    </row>
    <row r="8" spans="1:7" ht="15.75">
      <c r="A8" s="157">
        <v>3</v>
      </c>
      <c r="B8" s="159" t="s">
        <v>666</v>
      </c>
      <c r="C8" s="156">
        <v>0</v>
      </c>
      <c r="D8" s="156">
        <v>0</v>
      </c>
      <c r="E8" s="159" t="s">
        <v>667</v>
      </c>
      <c r="F8" s="156">
        <v>7288489</v>
      </c>
      <c r="G8" s="156">
        <v>4471701</v>
      </c>
    </row>
    <row r="9" spans="1:7" ht="15.75">
      <c r="A9" s="157">
        <v>4</v>
      </c>
      <c r="B9" s="159" t="s">
        <v>668</v>
      </c>
      <c r="C9" s="156">
        <v>4311028</v>
      </c>
      <c r="D9" s="156">
        <v>5445431</v>
      </c>
      <c r="E9" s="322" t="s">
        <v>669</v>
      </c>
      <c r="F9" s="324">
        <v>0</v>
      </c>
      <c r="G9" s="324">
        <v>0</v>
      </c>
    </row>
    <row r="10" spans="1:7" ht="15.75">
      <c r="A10" s="157">
        <v>5</v>
      </c>
      <c r="B10" s="159" t="s">
        <v>670</v>
      </c>
      <c r="C10" s="156">
        <v>803609</v>
      </c>
      <c r="D10" s="156">
        <v>876424</v>
      </c>
      <c r="E10" s="323"/>
      <c r="F10" s="325"/>
      <c r="G10" s="325"/>
    </row>
    <row r="11" spans="1:7" ht="15.75">
      <c r="A11" s="157">
        <v>6</v>
      </c>
      <c r="B11" s="159" t="s">
        <v>671</v>
      </c>
      <c r="C11" s="156">
        <v>433795</v>
      </c>
      <c r="D11" s="156">
        <v>0</v>
      </c>
      <c r="E11" s="326" t="s">
        <v>672</v>
      </c>
      <c r="F11" s="309">
        <v>5736241</v>
      </c>
      <c r="G11" s="309">
        <v>18664753</v>
      </c>
    </row>
    <row r="12" spans="1:7" ht="15.75">
      <c r="A12" s="157">
        <v>7</v>
      </c>
      <c r="B12" s="159" t="s">
        <v>673</v>
      </c>
      <c r="C12" s="156">
        <v>10236</v>
      </c>
      <c r="D12" s="156">
        <v>0</v>
      </c>
      <c r="E12" s="326"/>
      <c r="F12" s="309"/>
      <c r="G12" s="309"/>
    </row>
    <row r="13" spans="1:7" ht="15.75">
      <c r="A13" s="157">
        <v>8</v>
      </c>
      <c r="B13" s="160" t="s">
        <v>674</v>
      </c>
      <c r="C13" s="161">
        <f>SUM(C7:C12)</f>
        <v>82772962</v>
      </c>
      <c r="D13" s="161">
        <f>SUM(D7:D12)</f>
        <v>86920935</v>
      </c>
      <c r="E13" s="160" t="s">
        <v>675</v>
      </c>
      <c r="F13" s="161">
        <f>SUM(F7:F12)</f>
        <v>82772962</v>
      </c>
      <c r="G13" s="161">
        <f>SUM(G7:G12)</f>
        <v>86920935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&amp;R&amp;"Arial,Normál"&amp;10 5. melléklet az 5/2016.(V.6.)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4"/>
  <sheetViews>
    <sheetView zoomScalePageLayoutView="0" workbookViewId="0" topLeftCell="A5">
      <selection activeCell="C9" sqref="C9:C10"/>
    </sheetView>
  </sheetViews>
  <sheetFormatPr defaultColWidth="9.140625" defaultRowHeight="15"/>
  <cols>
    <col min="1" max="1" width="5.7109375" style="0" customWidth="1"/>
    <col min="2" max="2" width="68.28125" style="0" customWidth="1"/>
    <col min="3" max="3" width="9.140625" style="127" customWidth="1"/>
    <col min="4" max="4" width="9.421875" style="127" customWidth="1"/>
    <col min="5" max="9" width="9.140625" style="127" customWidth="1"/>
  </cols>
  <sheetData>
    <row r="1" spans="1:9" s="2" customFormat="1" ht="15.75">
      <c r="A1" s="313" t="s">
        <v>558</v>
      </c>
      <c r="B1" s="313"/>
      <c r="C1" s="313"/>
      <c r="D1" s="313"/>
      <c r="E1" s="313"/>
      <c r="F1" s="313"/>
      <c r="G1" s="313"/>
      <c r="H1" s="313"/>
      <c r="I1" s="313"/>
    </row>
    <row r="2" spans="1:9" s="2" customFormat="1" ht="15.75">
      <c r="A2" s="313" t="s">
        <v>30</v>
      </c>
      <c r="B2" s="313"/>
      <c r="C2" s="313"/>
      <c r="D2" s="313"/>
      <c r="E2" s="313"/>
      <c r="F2" s="313"/>
      <c r="G2" s="313"/>
      <c r="H2" s="313"/>
      <c r="I2" s="313"/>
    </row>
    <row r="3" spans="1:9" s="10" customFormat="1" ht="15.75">
      <c r="A3" s="2"/>
      <c r="B3" s="2"/>
      <c r="C3" s="125"/>
      <c r="D3" s="125"/>
      <c r="E3" s="125"/>
      <c r="F3" s="125"/>
      <c r="G3" s="125"/>
      <c r="H3" s="125"/>
      <c r="I3" s="125"/>
    </row>
    <row r="4" spans="1:10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58</v>
      </c>
      <c r="H4" s="1" t="s">
        <v>59</v>
      </c>
      <c r="I4" s="1" t="s">
        <v>60</v>
      </c>
      <c r="J4" s="1" t="s">
        <v>105</v>
      </c>
    </row>
    <row r="5" spans="1:10" s="10" customFormat="1" ht="15.75">
      <c r="A5" s="1">
        <v>1</v>
      </c>
      <c r="B5" s="327" t="s">
        <v>9</v>
      </c>
      <c r="C5" s="6" t="s">
        <v>584</v>
      </c>
      <c r="D5" s="6" t="s">
        <v>583</v>
      </c>
      <c r="E5" s="329" t="s">
        <v>48</v>
      </c>
      <c r="F5" s="330"/>
      <c r="G5" s="6" t="s">
        <v>102</v>
      </c>
      <c r="H5" s="6" t="s">
        <v>445</v>
      </c>
      <c r="I5" s="331" t="s">
        <v>5</v>
      </c>
      <c r="J5" s="331"/>
    </row>
    <row r="6" spans="1:10" s="10" customFormat="1" ht="31.5">
      <c r="A6" s="1">
        <v>2</v>
      </c>
      <c r="B6" s="328"/>
      <c r="C6" s="6" t="s">
        <v>585</v>
      </c>
      <c r="D6" s="6" t="s">
        <v>585</v>
      </c>
      <c r="E6" s="6" t="s">
        <v>4</v>
      </c>
      <c r="F6" s="155" t="s">
        <v>624</v>
      </c>
      <c r="G6" s="6" t="s">
        <v>4</v>
      </c>
      <c r="H6" s="6" t="s">
        <v>4</v>
      </c>
      <c r="I6" s="6" t="s">
        <v>4</v>
      </c>
      <c r="J6" s="6" t="s">
        <v>624</v>
      </c>
    </row>
    <row r="7" spans="1:10" s="10" customFormat="1" ht="31.5">
      <c r="A7" s="1">
        <v>3</v>
      </c>
      <c r="B7" s="7" t="s">
        <v>18</v>
      </c>
      <c r="C7" s="14">
        <f aca="true" t="shared" si="0" ref="C7:H7">C11+C17</f>
        <v>170</v>
      </c>
      <c r="D7" s="14">
        <f t="shared" si="0"/>
        <v>18483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>E7+G7+H7+D7+C7</f>
        <v>18653</v>
      </c>
      <c r="J7" s="14">
        <f>C7+D7+F7+G7+H7</f>
        <v>18653</v>
      </c>
    </row>
    <row r="8" spans="1:10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E8+G8+H8+D8+C8</f>
        <v>0</v>
      </c>
      <c r="J8" s="14">
        <f aca="true" t="shared" si="1" ref="J8:J34">C8+D8+F8+G8+H8</f>
        <v>0</v>
      </c>
    </row>
    <row r="9" spans="1:10" s="10" customFormat="1" ht="15.75" hidden="1">
      <c r="A9" s="1"/>
      <c r="B9" s="7" t="s">
        <v>20</v>
      </c>
      <c r="C9" s="126"/>
      <c r="D9" s="126"/>
      <c r="E9" s="5"/>
      <c r="F9" s="5"/>
      <c r="G9" s="5"/>
      <c r="H9" s="5"/>
      <c r="I9" s="14"/>
      <c r="J9" s="14">
        <f t="shared" si="1"/>
        <v>0</v>
      </c>
    </row>
    <row r="10" spans="1:10" s="10" customFormat="1" ht="15.75">
      <c r="A10" s="1">
        <v>5</v>
      </c>
      <c r="B10" s="7" t="s">
        <v>576</v>
      </c>
      <c r="C10" s="126"/>
      <c r="D10" s="126"/>
      <c r="E10" s="5"/>
      <c r="F10" s="5"/>
      <c r="G10" s="5"/>
      <c r="H10" s="5"/>
      <c r="I10" s="14"/>
      <c r="J10" s="14"/>
    </row>
    <row r="11" spans="1:10" s="10" customFormat="1" ht="15.75">
      <c r="A11" s="1">
        <v>6</v>
      </c>
      <c r="B11" s="7" t="s">
        <v>22</v>
      </c>
      <c r="C11" s="5">
        <v>60</v>
      </c>
      <c r="D11" s="5">
        <v>11067</v>
      </c>
      <c r="E11" s="5">
        <v>0</v>
      </c>
      <c r="F11" s="5">
        <v>0</v>
      </c>
      <c r="G11" s="5">
        <v>0</v>
      </c>
      <c r="H11" s="5">
        <v>0</v>
      </c>
      <c r="I11" s="14">
        <f>E11+G11+H11+D11+C11</f>
        <v>11127</v>
      </c>
      <c r="J11" s="14">
        <f t="shared" si="1"/>
        <v>11127</v>
      </c>
    </row>
    <row r="12" spans="1:10" s="10" customFormat="1" ht="15.75">
      <c r="A12" s="1">
        <v>7</v>
      </c>
      <c r="B12" s="7" t="s">
        <v>23</v>
      </c>
      <c r="C12" s="5">
        <v>60</v>
      </c>
      <c r="D12" s="5">
        <v>3439</v>
      </c>
      <c r="E12" s="5">
        <v>-1242</v>
      </c>
      <c r="F12" s="5">
        <v>-1242</v>
      </c>
      <c r="G12" s="5">
        <v>0</v>
      </c>
      <c r="H12" s="5">
        <v>0</v>
      </c>
      <c r="I12" s="14">
        <f>E12+G12+H12+D12+C12</f>
        <v>2257</v>
      </c>
      <c r="J12" s="14">
        <f t="shared" si="1"/>
        <v>2257</v>
      </c>
    </row>
    <row r="13" spans="1:10" s="10" customFormat="1" ht="15.75">
      <c r="A13" s="1">
        <v>8</v>
      </c>
      <c r="B13" s="7" t="s">
        <v>26</v>
      </c>
      <c r="C13" s="5">
        <v>0</v>
      </c>
      <c r="D13" s="5">
        <v>4043</v>
      </c>
      <c r="E13" s="5">
        <v>4827</v>
      </c>
      <c r="F13" s="5">
        <v>4827</v>
      </c>
      <c r="G13" s="5">
        <v>0</v>
      </c>
      <c r="H13" s="5">
        <v>0</v>
      </c>
      <c r="I13" s="14">
        <f>E13+G13+H13+D13+C13</f>
        <v>8870</v>
      </c>
      <c r="J13" s="14">
        <f t="shared" si="1"/>
        <v>8870</v>
      </c>
    </row>
    <row r="14" spans="1:10" s="10" customFormat="1" ht="15.75">
      <c r="A14" s="1">
        <v>9</v>
      </c>
      <c r="B14" s="7" t="s">
        <v>24</v>
      </c>
      <c r="C14" s="5">
        <v>0</v>
      </c>
      <c r="D14" s="5">
        <v>3585</v>
      </c>
      <c r="E14" s="5">
        <v>-3585</v>
      </c>
      <c r="F14" s="5">
        <v>-3585</v>
      </c>
      <c r="G14" s="5">
        <v>0</v>
      </c>
      <c r="H14" s="5">
        <v>0</v>
      </c>
      <c r="I14" s="14">
        <f>E14+G14+H14+D14+C14</f>
        <v>0</v>
      </c>
      <c r="J14" s="14">
        <f t="shared" si="1"/>
        <v>0</v>
      </c>
    </row>
    <row r="15" spans="1:10" s="10" customFormat="1" ht="15.75">
      <c r="A15" s="1">
        <v>10</v>
      </c>
      <c r="B15" s="7" t="s">
        <v>25</v>
      </c>
      <c r="C15" s="5">
        <f aca="true" t="shared" si="2" ref="C15:H15">SUM(C12:C14)</f>
        <v>60</v>
      </c>
      <c r="D15" s="5">
        <f t="shared" si="2"/>
        <v>11067</v>
      </c>
      <c r="E15" s="5">
        <f t="shared" si="2"/>
        <v>0</v>
      </c>
      <c r="F15" s="5">
        <f t="shared" si="2"/>
        <v>0</v>
      </c>
      <c r="G15" s="5">
        <f t="shared" si="2"/>
        <v>0</v>
      </c>
      <c r="H15" s="5">
        <f t="shared" si="2"/>
        <v>0</v>
      </c>
      <c r="I15" s="14">
        <f>E15+G15+H15+D15+C15</f>
        <v>11127</v>
      </c>
      <c r="J15" s="14">
        <f t="shared" si="1"/>
        <v>11127</v>
      </c>
    </row>
    <row r="16" spans="1:10" s="10" customFormat="1" ht="31.5">
      <c r="A16" s="1">
        <v>11</v>
      </c>
      <c r="B16" s="7" t="s">
        <v>577</v>
      </c>
      <c r="C16" s="126"/>
      <c r="D16" s="126"/>
      <c r="E16" s="5"/>
      <c r="F16" s="5"/>
      <c r="G16" s="5"/>
      <c r="H16" s="5"/>
      <c r="I16" s="14"/>
      <c r="J16" s="14"/>
    </row>
    <row r="17" spans="1:10" s="10" customFormat="1" ht="15.75">
      <c r="A17" s="1">
        <v>12</v>
      </c>
      <c r="B17" s="7" t="s">
        <v>578</v>
      </c>
      <c r="C17" s="5">
        <v>110</v>
      </c>
      <c r="D17" s="5">
        <v>7416</v>
      </c>
      <c r="E17" s="5">
        <v>0</v>
      </c>
      <c r="F17" s="5">
        <v>0</v>
      </c>
      <c r="G17" s="5">
        <v>0</v>
      </c>
      <c r="H17" s="5">
        <v>0</v>
      </c>
      <c r="I17" s="14">
        <f>E17+G17+H17+D17+C17</f>
        <v>7526</v>
      </c>
      <c r="J17" s="14">
        <f t="shared" si="1"/>
        <v>7526</v>
      </c>
    </row>
    <row r="18" spans="1:10" s="10" customFormat="1" ht="15.75">
      <c r="A18" s="1">
        <v>13</v>
      </c>
      <c r="B18" s="7" t="s">
        <v>579</v>
      </c>
      <c r="C18" s="5">
        <v>110</v>
      </c>
      <c r="D18" s="5">
        <v>3173</v>
      </c>
      <c r="E18" s="5">
        <v>-1655</v>
      </c>
      <c r="F18" s="5">
        <v>-1655</v>
      </c>
      <c r="G18" s="5">
        <v>0</v>
      </c>
      <c r="H18" s="5">
        <v>0</v>
      </c>
      <c r="I18" s="14">
        <f>E18+G18+H18+D18+C18</f>
        <v>1628</v>
      </c>
      <c r="J18" s="14">
        <f t="shared" si="1"/>
        <v>1628</v>
      </c>
    </row>
    <row r="19" spans="1:10" s="10" customFormat="1" ht="15.75">
      <c r="A19" s="1">
        <v>14</v>
      </c>
      <c r="B19" s="7" t="s">
        <v>580</v>
      </c>
      <c r="C19" s="5">
        <v>0</v>
      </c>
      <c r="D19" s="5">
        <v>794</v>
      </c>
      <c r="E19" s="5">
        <v>5104</v>
      </c>
      <c r="F19" s="5">
        <v>5104</v>
      </c>
      <c r="G19" s="5">
        <v>0</v>
      </c>
      <c r="H19" s="5">
        <v>0</v>
      </c>
      <c r="I19" s="14">
        <f>E19+G19+H19+D19+C19</f>
        <v>5898</v>
      </c>
      <c r="J19" s="14">
        <f t="shared" si="1"/>
        <v>5898</v>
      </c>
    </row>
    <row r="20" spans="1:10" s="10" customFormat="1" ht="15.75">
      <c r="A20" s="1">
        <v>15</v>
      </c>
      <c r="B20" s="7" t="s">
        <v>581</v>
      </c>
      <c r="C20" s="5">
        <v>0</v>
      </c>
      <c r="D20" s="5">
        <v>3449</v>
      </c>
      <c r="E20" s="5">
        <v>-3449</v>
      </c>
      <c r="F20" s="5">
        <v>-3449</v>
      </c>
      <c r="G20" s="5">
        <v>0</v>
      </c>
      <c r="H20" s="5">
        <v>0</v>
      </c>
      <c r="I20" s="14">
        <f>E20+G20+H20+D20+C20</f>
        <v>0</v>
      </c>
      <c r="J20" s="14">
        <f t="shared" si="1"/>
        <v>0</v>
      </c>
    </row>
    <row r="21" spans="1:10" s="10" customFormat="1" ht="15.75">
      <c r="A21" s="1">
        <v>16</v>
      </c>
      <c r="B21" s="7" t="s">
        <v>582</v>
      </c>
      <c r="C21" s="5">
        <f aca="true" t="shared" si="3" ref="C21:H21">SUM(C18:C20)</f>
        <v>110</v>
      </c>
      <c r="D21" s="5">
        <f t="shared" si="3"/>
        <v>7416</v>
      </c>
      <c r="E21" s="5">
        <f t="shared" si="3"/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14">
        <f>E21+G21+H21+D21+C21</f>
        <v>7526</v>
      </c>
      <c r="J21" s="14">
        <f t="shared" si="1"/>
        <v>7526</v>
      </c>
    </row>
    <row r="22" spans="1:10" s="10" customFormat="1" ht="15.75" hidden="1">
      <c r="A22" s="1"/>
      <c r="B22" s="7" t="s">
        <v>27</v>
      </c>
      <c r="C22" s="126"/>
      <c r="D22" s="126"/>
      <c r="E22" s="5"/>
      <c r="F22" s="5"/>
      <c r="G22" s="5"/>
      <c r="H22" s="5"/>
      <c r="I22" s="14"/>
      <c r="J22" s="14">
        <f t="shared" si="1"/>
        <v>0</v>
      </c>
    </row>
    <row r="23" spans="1:10" s="10" customFormat="1" ht="15.75" hidden="1">
      <c r="A23" s="1"/>
      <c r="B23" s="7" t="s">
        <v>21</v>
      </c>
      <c r="C23" s="126"/>
      <c r="D23" s="126"/>
      <c r="E23" s="5"/>
      <c r="F23" s="5"/>
      <c r="G23" s="5"/>
      <c r="H23" s="5"/>
      <c r="I23" s="14"/>
      <c r="J23" s="14">
        <f t="shared" si="1"/>
        <v>0</v>
      </c>
    </row>
    <row r="24" spans="1:10" s="10" customFormat="1" ht="15.75" hidden="1">
      <c r="A24" s="1"/>
      <c r="B24" s="7" t="s">
        <v>28</v>
      </c>
      <c r="C24" s="126"/>
      <c r="D24" s="126"/>
      <c r="E24" s="5"/>
      <c r="F24" s="5"/>
      <c r="G24" s="5"/>
      <c r="H24" s="5"/>
      <c r="I24" s="14">
        <f>E24+G24+H24</f>
        <v>0</v>
      </c>
      <c r="J24" s="14">
        <f t="shared" si="1"/>
        <v>0</v>
      </c>
    </row>
    <row r="25" spans="1:10" s="10" customFormat="1" ht="15.75" hidden="1">
      <c r="A25" s="1"/>
      <c r="B25" s="7"/>
      <c r="C25" s="126"/>
      <c r="D25" s="126"/>
      <c r="E25" s="5"/>
      <c r="F25" s="5"/>
      <c r="G25" s="5"/>
      <c r="H25" s="5"/>
      <c r="I25" s="14"/>
      <c r="J25" s="14">
        <f t="shared" si="1"/>
        <v>0</v>
      </c>
    </row>
    <row r="26" spans="1:10" s="10" customFormat="1" ht="15.75" hidden="1">
      <c r="A26" s="1"/>
      <c r="B26" s="7"/>
      <c r="C26" s="126"/>
      <c r="D26" s="126"/>
      <c r="E26" s="5"/>
      <c r="F26" s="5"/>
      <c r="G26" s="5"/>
      <c r="H26" s="5"/>
      <c r="I26" s="14"/>
      <c r="J26" s="14">
        <f t="shared" si="1"/>
        <v>0</v>
      </c>
    </row>
    <row r="27" spans="1:10" s="10" customFormat="1" ht="15.75" hidden="1">
      <c r="A27" s="1"/>
      <c r="B27" s="7"/>
      <c r="C27" s="126"/>
      <c r="D27" s="126"/>
      <c r="E27" s="5"/>
      <c r="F27" s="5"/>
      <c r="G27" s="5"/>
      <c r="H27" s="5"/>
      <c r="I27" s="14"/>
      <c r="J27" s="14">
        <f t="shared" si="1"/>
        <v>0</v>
      </c>
    </row>
    <row r="28" spans="1:10" s="10" customFormat="1" ht="15.75" hidden="1">
      <c r="A28" s="1"/>
      <c r="B28" s="7"/>
      <c r="C28" s="126"/>
      <c r="D28" s="126"/>
      <c r="E28" s="5"/>
      <c r="F28" s="5"/>
      <c r="G28" s="5"/>
      <c r="H28" s="5"/>
      <c r="I28" s="14"/>
      <c r="J28" s="14">
        <f t="shared" si="1"/>
        <v>0</v>
      </c>
    </row>
    <row r="29" spans="1:10" s="10" customFormat="1" ht="15.75" hidden="1">
      <c r="A29" s="1"/>
      <c r="B29" s="7"/>
      <c r="C29" s="126"/>
      <c r="D29" s="126"/>
      <c r="E29" s="5"/>
      <c r="F29" s="5"/>
      <c r="G29" s="5"/>
      <c r="H29" s="5"/>
      <c r="I29" s="14"/>
      <c r="J29" s="14">
        <f t="shared" si="1"/>
        <v>0</v>
      </c>
    </row>
    <row r="30" spans="1:10" s="10" customFormat="1" ht="15.75" hidden="1">
      <c r="A30" s="1"/>
      <c r="B30" s="7"/>
      <c r="C30" s="126"/>
      <c r="D30" s="126"/>
      <c r="E30" s="5"/>
      <c r="F30" s="5"/>
      <c r="G30" s="5"/>
      <c r="H30" s="5"/>
      <c r="I30" s="14"/>
      <c r="J30" s="14">
        <f t="shared" si="1"/>
        <v>0</v>
      </c>
    </row>
    <row r="31" spans="1:10" s="10" customFormat="1" ht="15.75" hidden="1">
      <c r="A31" s="1"/>
      <c r="B31" s="7"/>
      <c r="C31" s="126"/>
      <c r="D31" s="126"/>
      <c r="E31" s="5"/>
      <c r="F31" s="5"/>
      <c r="G31" s="5"/>
      <c r="H31" s="5"/>
      <c r="I31" s="14"/>
      <c r="J31" s="14">
        <f t="shared" si="1"/>
        <v>0</v>
      </c>
    </row>
    <row r="32" spans="1:10" s="10" customFormat="1" ht="15.75" hidden="1">
      <c r="A32" s="1"/>
      <c r="B32" s="7"/>
      <c r="C32" s="126"/>
      <c r="D32" s="126"/>
      <c r="E32" s="5"/>
      <c r="F32" s="5"/>
      <c r="G32" s="5"/>
      <c r="H32" s="5"/>
      <c r="I32" s="14"/>
      <c r="J32" s="14">
        <f t="shared" si="1"/>
        <v>0</v>
      </c>
    </row>
    <row r="33" spans="1:10" ht="15.75" hidden="1">
      <c r="A33" s="1"/>
      <c r="B33" s="7"/>
      <c r="C33" s="126"/>
      <c r="D33" s="126"/>
      <c r="E33" s="5"/>
      <c r="F33" s="5"/>
      <c r="G33" s="5"/>
      <c r="H33" s="5"/>
      <c r="I33" s="14"/>
      <c r="J33" s="14">
        <f t="shared" si="1"/>
        <v>0</v>
      </c>
    </row>
    <row r="34" spans="1:10" ht="15.75" hidden="1">
      <c r="A34" s="1"/>
      <c r="B34" s="7"/>
      <c r="C34" s="126"/>
      <c r="D34" s="126"/>
      <c r="E34" s="5"/>
      <c r="F34" s="5"/>
      <c r="G34" s="5"/>
      <c r="H34" s="5"/>
      <c r="I34" s="14"/>
      <c r="J34" s="14">
        <f t="shared" si="1"/>
        <v>0</v>
      </c>
    </row>
  </sheetData>
  <sheetProtection/>
  <mergeCells count="5">
    <mergeCell ref="A1:I1"/>
    <mergeCell ref="A2:I2"/>
    <mergeCell ref="B5:B6"/>
    <mergeCell ref="E5:F5"/>
    <mergeCell ref="I5:J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3" r:id="rId1"/>
  <headerFooter>
    <oddHeader>&amp;R&amp;"Arial,Normál"&amp;10
6. melléklet az 5/2016.(V.6.)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6">
      <selection activeCell="C9" sqref="C9:C10"/>
    </sheetView>
  </sheetViews>
  <sheetFormatPr defaultColWidth="9.140625" defaultRowHeight="15"/>
  <cols>
    <col min="1" max="1" width="36.7109375" style="0" customWidth="1"/>
    <col min="2" max="6" width="9.140625" style="0" customWidth="1"/>
    <col min="7" max="7" width="36.7109375" style="0" customWidth="1"/>
  </cols>
  <sheetData>
    <row r="1" spans="1:11" s="2" customFormat="1" ht="15.75" customHeight="1">
      <c r="A1" s="332" t="s">
        <v>559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2" customFormat="1" ht="15.75">
      <c r="A2" s="313" t="s">
        <v>14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2:6" ht="15">
      <c r="B3" s="42"/>
      <c r="C3" s="42"/>
      <c r="D3" s="42"/>
      <c r="E3" s="42"/>
      <c r="F3" s="42"/>
    </row>
    <row r="4" spans="1:12" s="11" customFormat="1" ht="47.25">
      <c r="A4" s="90" t="s">
        <v>9</v>
      </c>
      <c r="B4" s="4" t="s">
        <v>481</v>
      </c>
      <c r="C4" s="4" t="s">
        <v>482</v>
      </c>
      <c r="D4" s="4" t="s">
        <v>483</v>
      </c>
      <c r="E4" s="4" t="s">
        <v>623</v>
      </c>
      <c r="F4" s="4" t="s">
        <v>624</v>
      </c>
      <c r="G4" s="90" t="s">
        <v>9</v>
      </c>
      <c r="H4" s="4" t="s">
        <v>481</v>
      </c>
      <c r="I4" s="4" t="s">
        <v>482</v>
      </c>
      <c r="J4" s="4" t="s">
        <v>483</v>
      </c>
      <c r="K4" s="4" t="s">
        <v>623</v>
      </c>
      <c r="L4" s="4" t="s">
        <v>624</v>
      </c>
    </row>
    <row r="5" spans="1:12" s="97" customFormat="1" ht="16.5">
      <c r="A5" s="310" t="s">
        <v>55</v>
      </c>
      <c r="B5" s="310"/>
      <c r="C5" s="310"/>
      <c r="D5" s="310"/>
      <c r="E5" s="310"/>
      <c r="F5" s="310"/>
      <c r="G5" s="310" t="s">
        <v>153</v>
      </c>
      <c r="H5" s="310"/>
      <c r="I5" s="310"/>
      <c r="J5" s="310"/>
      <c r="K5" s="310"/>
      <c r="L5" s="310"/>
    </row>
    <row r="6" spans="1:12" s="11" customFormat="1" ht="31.5">
      <c r="A6" s="92" t="s">
        <v>348</v>
      </c>
      <c r="B6" s="5">
        <v>11391</v>
      </c>
      <c r="C6" s="5">
        <v>9135</v>
      </c>
      <c r="D6" s="5">
        <f>Összesen!L7</f>
        <v>11325</v>
      </c>
      <c r="E6" s="5">
        <f>Összesen!M7</f>
        <v>9610</v>
      </c>
      <c r="F6" s="5">
        <f>Összesen!N7</f>
        <v>9575</v>
      </c>
      <c r="G6" s="94" t="s">
        <v>47</v>
      </c>
      <c r="H6" s="5">
        <v>4420</v>
      </c>
      <c r="I6" s="5">
        <v>5161</v>
      </c>
      <c r="J6" s="5">
        <f>Összesen!Y7</f>
        <v>8647</v>
      </c>
      <c r="K6" s="5">
        <f>Összesen!Z7</f>
        <v>7034</v>
      </c>
      <c r="L6" s="5">
        <f>Összesen!AA7</f>
        <v>6988</v>
      </c>
    </row>
    <row r="7" spans="1:12" s="11" customFormat="1" ht="30">
      <c r="A7" s="92" t="s">
        <v>371</v>
      </c>
      <c r="B7" s="5">
        <v>2540</v>
      </c>
      <c r="C7" s="5">
        <v>6386</v>
      </c>
      <c r="D7" s="5">
        <f>Összesen!L8</f>
        <v>6419</v>
      </c>
      <c r="E7" s="5">
        <f>Összesen!M8</f>
        <v>3026</v>
      </c>
      <c r="F7" s="5">
        <f>Összesen!N8</f>
        <v>665</v>
      </c>
      <c r="G7" s="94" t="s">
        <v>91</v>
      </c>
      <c r="H7" s="5">
        <v>1073</v>
      </c>
      <c r="I7" s="5">
        <v>1053</v>
      </c>
      <c r="J7" s="5">
        <f>Összesen!Y8</f>
        <v>1660</v>
      </c>
      <c r="K7" s="5">
        <f>Összesen!Z8</f>
        <v>1429</v>
      </c>
      <c r="L7" s="5">
        <f>Összesen!AA8</f>
        <v>1406</v>
      </c>
    </row>
    <row r="8" spans="1:12" s="11" customFormat="1" ht="15.75">
      <c r="A8" s="92" t="s">
        <v>55</v>
      </c>
      <c r="B8" s="5">
        <v>1436</v>
      </c>
      <c r="C8" s="5">
        <v>1950</v>
      </c>
      <c r="D8" s="5">
        <f>Összesen!L9</f>
        <v>1109</v>
      </c>
      <c r="E8" s="5">
        <f>Összesen!M9</f>
        <v>1710</v>
      </c>
      <c r="F8" s="5">
        <f>Összesen!N9</f>
        <v>1607</v>
      </c>
      <c r="G8" s="94" t="s">
        <v>92</v>
      </c>
      <c r="H8" s="5">
        <v>6612</v>
      </c>
      <c r="I8" s="5">
        <v>5218</v>
      </c>
      <c r="J8" s="5">
        <f>Összesen!Y9</f>
        <v>9183</v>
      </c>
      <c r="K8" s="5">
        <f>Összesen!Z9</f>
        <v>11389</v>
      </c>
      <c r="L8" s="5">
        <f>Összesen!AA9</f>
        <v>8258</v>
      </c>
    </row>
    <row r="9" spans="1:12" s="11" customFormat="1" ht="15.75">
      <c r="A9" s="305" t="s">
        <v>439</v>
      </c>
      <c r="B9" s="309"/>
      <c r="C9" s="309"/>
      <c r="D9" s="309">
        <f>Összesen!L10</f>
        <v>756</v>
      </c>
      <c r="E9" s="309">
        <f>Összesen!M10</f>
        <v>756</v>
      </c>
      <c r="F9" s="309">
        <f>Összesen!N10</f>
        <v>656</v>
      </c>
      <c r="G9" s="94" t="s">
        <v>93</v>
      </c>
      <c r="H9" s="5">
        <v>944</v>
      </c>
      <c r="I9" s="5">
        <v>1360</v>
      </c>
      <c r="J9" s="5">
        <f>Összesen!Y10</f>
        <v>703</v>
      </c>
      <c r="K9" s="5">
        <f>Összesen!Z10</f>
        <v>1058</v>
      </c>
      <c r="L9" s="5">
        <f>Összesen!AA10</f>
        <v>984</v>
      </c>
    </row>
    <row r="10" spans="1:12" s="11" customFormat="1" ht="15.75">
      <c r="A10" s="305"/>
      <c r="B10" s="309"/>
      <c r="C10" s="309"/>
      <c r="D10" s="309"/>
      <c r="E10" s="309"/>
      <c r="F10" s="309"/>
      <c r="G10" s="94" t="s">
        <v>94</v>
      </c>
      <c r="H10" s="5">
        <v>3019</v>
      </c>
      <c r="I10" s="5">
        <v>972</v>
      </c>
      <c r="J10" s="5">
        <f>Összesen!Y11</f>
        <v>409</v>
      </c>
      <c r="K10" s="5">
        <f>Összesen!Z11</f>
        <v>413</v>
      </c>
      <c r="L10" s="5">
        <f>Összesen!AA11</f>
        <v>214</v>
      </c>
    </row>
    <row r="11" spans="1:12" s="11" customFormat="1" ht="15.75">
      <c r="A11" s="93" t="s">
        <v>96</v>
      </c>
      <c r="B11" s="13">
        <f>SUM(B6:B10)</f>
        <v>15367</v>
      </c>
      <c r="C11" s="13">
        <f>SUM(C6:C10)</f>
        <v>17471</v>
      </c>
      <c r="D11" s="13">
        <f>SUM(D6:D10)</f>
        <v>19609</v>
      </c>
      <c r="E11" s="13">
        <f>SUM(E6:E10)</f>
        <v>15102</v>
      </c>
      <c r="F11" s="13">
        <f>SUM(F6:F10)</f>
        <v>12503</v>
      </c>
      <c r="G11" s="93" t="s">
        <v>97</v>
      </c>
      <c r="H11" s="13">
        <f>SUM(H6:H10)</f>
        <v>16068</v>
      </c>
      <c r="I11" s="13">
        <f>SUM(I6:I10)</f>
        <v>13764</v>
      </c>
      <c r="J11" s="13">
        <f>SUM(J6:J10)</f>
        <v>20602</v>
      </c>
      <c r="K11" s="13">
        <f>SUM(K6:K10)</f>
        <v>21323</v>
      </c>
      <c r="L11" s="13">
        <f>SUM(L6:L10)</f>
        <v>17850</v>
      </c>
    </row>
    <row r="12" spans="1:12" s="11" customFormat="1" ht="15.75">
      <c r="A12" s="95" t="s">
        <v>158</v>
      </c>
      <c r="B12" s="96">
        <f>B11-H11</f>
        <v>-701</v>
      </c>
      <c r="C12" s="96">
        <f>C11-I11</f>
        <v>3707</v>
      </c>
      <c r="D12" s="96">
        <f>D11-J11</f>
        <v>-993</v>
      </c>
      <c r="E12" s="96">
        <f>E11-K11</f>
        <v>-6221</v>
      </c>
      <c r="F12" s="96">
        <f>F11-L11</f>
        <v>-5347</v>
      </c>
      <c r="G12" s="312" t="s">
        <v>151</v>
      </c>
      <c r="H12" s="308">
        <v>3439</v>
      </c>
      <c r="I12" s="308"/>
      <c r="J12" s="308">
        <f>Összesen!Y13</f>
        <v>0</v>
      </c>
      <c r="K12" s="308">
        <f>Összesen!Z13</f>
        <v>681</v>
      </c>
      <c r="L12" s="308">
        <f>Összesen!AA13</f>
        <v>224</v>
      </c>
    </row>
    <row r="13" spans="1:12" s="11" customFormat="1" ht="15.75">
      <c r="A13" s="95" t="s">
        <v>149</v>
      </c>
      <c r="B13" s="5">
        <v>2307</v>
      </c>
      <c r="C13" s="5">
        <v>934</v>
      </c>
      <c r="D13" s="5">
        <f>Összesen!L14</f>
        <v>4311</v>
      </c>
      <c r="E13" s="5">
        <f>Összesen!M14</f>
        <v>4773</v>
      </c>
      <c r="F13" s="5">
        <f>Összesen!N14</f>
        <v>4774</v>
      </c>
      <c r="G13" s="312"/>
      <c r="H13" s="308"/>
      <c r="I13" s="308"/>
      <c r="J13" s="308"/>
      <c r="K13" s="308"/>
      <c r="L13" s="308"/>
    </row>
    <row r="14" spans="1:12" s="11" customFormat="1" ht="15.75">
      <c r="A14" s="95" t="s">
        <v>150</v>
      </c>
      <c r="B14" s="5"/>
      <c r="C14" s="5">
        <v>556</v>
      </c>
      <c r="D14" s="5">
        <f>Összesen!L15</f>
        <v>0</v>
      </c>
      <c r="E14" s="5">
        <f>Összesen!M15</f>
        <v>457</v>
      </c>
      <c r="F14" s="5">
        <f>Összesen!N15</f>
        <v>457</v>
      </c>
      <c r="G14" s="312"/>
      <c r="H14" s="308"/>
      <c r="I14" s="308"/>
      <c r="J14" s="308"/>
      <c r="K14" s="308"/>
      <c r="L14" s="308"/>
    </row>
    <row r="15" spans="1:12" s="11" customFormat="1" ht="15.75">
      <c r="A15" s="64" t="s">
        <v>191</v>
      </c>
      <c r="B15" s="5">
        <v>-7</v>
      </c>
      <c r="C15" s="5"/>
      <c r="D15" s="5"/>
      <c r="E15" s="5"/>
      <c r="F15" s="5"/>
      <c r="G15" s="64" t="s">
        <v>192</v>
      </c>
      <c r="H15" s="83">
        <v>-4750</v>
      </c>
      <c r="I15" s="83"/>
      <c r="J15" s="83"/>
      <c r="K15" s="83"/>
      <c r="L15" s="83"/>
    </row>
    <row r="16" spans="1:12" s="11" customFormat="1" ht="15.75">
      <c r="A16" s="93" t="s">
        <v>10</v>
      </c>
      <c r="B16" s="14">
        <f>B11+B13+B14+B15</f>
        <v>17667</v>
      </c>
      <c r="C16" s="14">
        <f>C11+C13+C14+C15</f>
        <v>18961</v>
      </c>
      <c r="D16" s="14">
        <f>D11+D13+D14+D15</f>
        <v>23920</v>
      </c>
      <c r="E16" s="14">
        <f>E11+E13+E14+E15</f>
        <v>20332</v>
      </c>
      <c r="F16" s="14">
        <f>F11+F13+F14+F15</f>
        <v>17734</v>
      </c>
      <c r="G16" s="93" t="s">
        <v>11</v>
      </c>
      <c r="H16" s="14">
        <f>H11+H12+H15</f>
        <v>14757</v>
      </c>
      <c r="I16" s="14">
        <f>I11+I12+I15</f>
        <v>13764</v>
      </c>
      <c r="J16" s="14">
        <f>J11+J12+J15</f>
        <v>20602</v>
      </c>
      <c r="K16" s="14">
        <f>K11+K12+K15</f>
        <v>22004</v>
      </c>
      <c r="L16" s="14">
        <f>L11+L12+L15</f>
        <v>18074</v>
      </c>
    </row>
    <row r="17" spans="1:12" s="97" customFormat="1" ht="16.5">
      <c r="A17" s="311" t="s">
        <v>152</v>
      </c>
      <c r="B17" s="311"/>
      <c r="C17" s="311"/>
      <c r="D17" s="311"/>
      <c r="E17" s="311"/>
      <c r="F17" s="311"/>
      <c r="G17" s="310" t="s">
        <v>128</v>
      </c>
      <c r="H17" s="310"/>
      <c r="I17" s="310"/>
      <c r="J17" s="310"/>
      <c r="K17" s="310"/>
      <c r="L17" s="310"/>
    </row>
    <row r="18" spans="1:12" s="11" customFormat="1" ht="31.5">
      <c r="A18" s="92" t="s">
        <v>357</v>
      </c>
      <c r="B18" s="5">
        <v>4797</v>
      </c>
      <c r="C18" s="5">
        <v>6337</v>
      </c>
      <c r="D18" s="5">
        <f>Összesen!L18</f>
        <v>15305</v>
      </c>
      <c r="E18" s="5">
        <f>Összesen!M18</f>
        <v>15833</v>
      </c>
      <c r="F18" s="5">
        <f>Összesen!N18</f>
        <v>15833</v>
      </c>
      <c r="G18" s="92" t="s">
        <v>122</v>
      </c>
      <c r="H18" s="5">
        <v>5604</v>
      </c>
      <c r="I18" s="5">
        <v>1472</v>
      </c>
      <c r="J18" s="5">
        <f>Összesen!Y18</f>
        <v>3835</v>
      </c>
      <c r="K18" s="5">
        <f>Összesen!Z18</f>
        <v>292</v>
      </c>
      <c r="L18" s="5">
        <f>Összesen!AA18</f>
        <v>292</v>
      </c>
    </row>
    <row r="19" spans="1:12" s="11" customFormat="1" ht="15.75">
      <c r="A19" s="92" t="s">
        <v>152</v>
      </c>
      <c r="B19" s="5">
        <v>565</v>
      </c>
      <c r="C19" s="5">
        <v>190</v>
      </c>
      <c r="D19" s="5">
        <f>Összesen!L19</f>
        <v>0</v>
      </c>
      <c r="E19" s="5">
        <f>Összesen!M19</f>
        <v>145</v>
      </c>
      <c r="F19" s="5">
        <f>Összesen!N19</f>
        <v>145</v>
      </c>
      <c r="G19" s="92" t="s">
        <v>56</v>
      </c>
      <c r="H19" s="5">
        <v>774</v>
      </c>
      <c r="I19" s="5">
        <v>16641</v>
      </c>
      <c r="J19" s="5">
        <f>Összesen!Y19</f>
        <v>7674</v>
      </c>
      <c r="K19" s="5">
        <f>Összesen!Z19</f>
        <v>6900</v>
      </c>
      <c r="L19" s="5">
        <f>Összesen!AA19</f>
        <v>6660</v>
      </c>
    </row>
    <row r="20" spans="1:12" s="11" customFormat="1" ht="15.75">
      <c r="A20" s="92" t="s">
        <v>440</v>
      </c>
      <c r="B20" s="5"/>
      <c r="C20" s="5"/>
      <c r="D20" s="5">
        <f>Összesen!L20</f>
        <v>0</v>
      </c>
      <c r="E20" s="5">
        <f>Összesen!M20</f>
        <v>0</v>
      </c>
      <c r="F20" s="5">
        <f>Összesen!N20</f>
        <v>0</v>
      </c>
      <c r="G20" s="92" t="s">
        <v>261</v>
      </c>
      <c r="H20" s="5"/>
      <c r="I20" s="5">
        <v>730</v>
      </c>
      <c r="J20" s="5">
        <f>Összesen!Y20</f>
        <v>80</v>
      </c>
      <c r="K20" s="5">
        <f>Összesen!Z20</f>
        <v>80</v>
      </c>
      <c r="L20" s="5">
        <f>Összesen!AA20</f>
        <v>80</v>
      </c>
    </row>
    <row r="21" spans="1:12" s="11" customFormat="1" ht="15.75">
      <c r="A21" s="93" t="s">
        <v>96</v>
      </c>
      <c r="B21" s="13">
        <f>SUM(B18:B20)</f>
        <v>5362</v>
      </c>
      <c r="C21" s="13">
        <f>SUM(C18:C20)</f>
        <v>6527</v>
      </c>
      <c r="D21" s="13">
        <f>SUM(D18:D20)</f>
        <v>15305</v>
      </c>
      <c r="E21" s="13">
        <f>SUM(E18:E20)</f>
        <v>15978</v>
      </c>
      <c r="F21" s="13">
        <f>SUM(F18:F20)</f>
        <v>15978</v>
      </c>
      <c r="G21" s="93" t="s">
        <v>97</v>
      </c>
      <c r="H21" s="13">
        <f>SUM(H18:H20)</f>
        <v>6378</v>
      </c>
      <c r="I21" s="13">
        <f>SUM(I18:I20)</f>
        <v>18843</v>
      </c>
      <c r="J21" s="13">
        <f>SUM(J18:J20)</f>
        <v>11589</v>
      </c>
      <c r="K21" s="13">
        <f>SUM(K18:K20)</f>
        <v>7272</v>
      </c>
      <c r="L21" s="13">
        <f>SUM(L18:L20)</f>
        <v>7032</v>
      </c>
    </row>
    <row r="22" spans="1:12" s="11" customFormat="1" ht="15.75">
      <c r="A22" s="95" t="s">
        <v>158</v>
      </c>
      <c r="B22" s="96">
        <f>B21-H21</f>
        <v>-1016</v>
      </c>
      <c r="C22" s="96">
        <f>C21-I21</f>
        <v>-12316</v>
      </c>
      <c r="D22" s="96">
        <f>D21-J21</f>
        <v>3716</v>
      </c>
      <c r="E22" s="96">
        <f>E21-K21</f>
        <v>8706</v>
      </c>
      <c r="F22" s="96">
        <f>F21-L21</f>
        <v>8946</v>
      </c>
      <c r="G22" s="312" t="s">
        <v>151</v>
      </c>
      <c r="H22" s="308"/>
      <c r="I22" s="308">
        <v>4217</v>
      </c>
      <c r="J22" s="308">
        <f>Összesen!Y22</f>
        <v>7034</v>
      </c>
      <c r="K22" s="308">
        <f>Összesen!Z22</f>
        <v>7034</v>
      </c>
      <c r="L22" s="308">
        <f>Összesen!AA22</f>
        <v>7034</v>
      </c>
    </row>
    <row r="23" spans="1:12" s="11" customFormat="1" ht="15.75">
      <c r="A23" s="95" t="s">
        <v>149</v>
      </c>
      <c r="B23" s="5">
        <v>5376</v>
      </c>
      <c r="C23" s="5"/>
      <c r="D23" s="5">
        <f>Összesen!L23</f>
        <v>0</v>
      </c>
      <c r="E23" s="5">
        <f>Összesen!M23</f>
        <v>0</v>
      </c>
      <c r="F23" s="5">
        <f>Összesen!N23</f>
        <v>0</v>
      </c>
      <c r="G23" s="312"/>
      <c r="H23" s="308"/>
      <c r="I23" s="308"/>
      <c r="J23" s="308"/>
      <c r="K23" s="308"/>
      <c r="L23" s="308"/>
    </row>
    <row r="24" spans="1:12" s="11" customFormat="1" ht="15.75">
      <c r="A24" s="95" t="s">
        <v>150</v>
      </c>
      <c r="B24" s="5"/>
      <c r="C24" s="5">
        <v>16109</v>
      </c>
      <c r="D24" s="5">
        <f>Összesen!L24</f>
        <v>0</v>
      </c>
      <c r="E24" s="5">
        <f>Összesen!M24</f>
        <v>0</v>
      </c>
      <c r="F24" s="5">
        <f>Összesen!N24</f>
        <v>0</v>
      </c>
      <c r="G24" s="312"/>
      <c r="H24" s="308"/>
      <c r="I24" s="308"/>
      <c r="J24" s="308"/>
      <c r="K24" s="308"/>
      <c r="L24" s="308"/>
    </row>
    <row r="25" spans="1:12" s="11" customFormat="1" ht="31.5">
      <c r="A25" s="93" t="s">
        <v>12</v>
      </c>
      <c r="B25" s="14">
        <f>B21+B23+B24</f>
        <v>10738</v>
      </c>
      <c r="C25" s="14">
        <f>C21+C23+C24</f>
        <v>22636</v>
      </c>
      <c r="D25" s="14">
        <f>D21+D23+D24</f>
        <v>15305</v>
      </c>
      <c r="E25" s="14">
        <f>E21+E23+E24</f>
        <v>15978</v>
      </c>
      <c r="F25" s="14">
        <f>F21+F23+F24</f>
        <v>15978</v>
      </c>
      <c r="G25" s="93" t="s">
        <v>13</v>
      </c>
      <c r="H25" s="14">
        <f>H21+H22</f>
        <v>6378</v>
      </c>
      <c r="I25" s="14">
        <f>I21+I22</f>
        <v>23060</v>
      </c>
      <c r="J25" s="14">
        <f>J21+J22</f>
        <v>18623</v>
      </c>
      <c r="K25" s="14">
        <f>K21+K22</f>
        <v>14306</v>
      </c>
      <c r="L25" s="14">
        <f>L21+L22</f>
        <v>14066</v>
      </c>
    </row>
    <row r="26" spans="1:12" s="97" customFormat="1" ht="16.5">
      <c r="A26" s="310" t="s">
        <v>154</v>
      </c>
      <c r="B26" s="310"/>
      <c r="C26" s="310"/>
      <c r="D26" s="310"/>
      <c r="E26" s="310"/>
      <c r="F26" s="310"/>
      <c r="G26" s="310" t="s">
        <v>155</v>
      </c>
      <c r="H26" s="310"/>
      <c r="I26" s="310"/>
      <c r="J26" s="310"/>
      <c r="K26" s="310"/>
      <c r="L26" s="310"/>
    </row>
    <row r="27" spans="1:12" s="11" customFormat="1" ht="15.75">
      <c r="A27" s="92" t="s">
        <v>156</v>
      </c>
      <c r="B27" s="5">
        <f>B11+B21</f>
        <v>20729</v>
      </c>
      <c r="C27" s="5">
        <f>C11+C21</f>
        <v>23998</v>
      </c>
      <c r="D27" s="5">
        <f>D11+D21</f>
        <v>34914</v>
      </c>
      <c r="E27" s="5">
        <f>E11+E21</f>
        <v>31080</v>
      </c>
      <c r="F27" s="5">
        <f>F11+F21</f>
        <v>28481</v>
      </c>
      <c r="G27" s="92" t="s">
        <v>157</v>
      </c>
      <c r="H27" s="5">
        <f aca="true" t="shared" si="0" ref="H27:J28">H11+H21</f>
        <v>22446</v>
      </c>
      <c r="I27" s="5">
        <f t="shared" si="0"/>
        <v>32607</v>
      </c>
      <c r="J27" s="5">
        <f t="shared" si="0"/>
        <v>32191</v>
      </c>
      <c r="K27" s="5">
        <f>K11+K21</f>
        <v>28595</v>
      </c>
      <c r="L27" s="5">
        <f>L11+L21</f>
        <v>24882</v>
      </c>
    </row>
    <row r="28" spans="1:12" s="11" customFormat="1" ht="15.75">
      <c r="A28" s="95" t="s">
        <v>158</v>
      </c>
      <c r="B28" s="96">
        <f>B27-H27</f>
        <v>-1717</v>
      </c>
      <c r="C28" s="96">
        <f>C27-I27</f>
        <v>-8609</v>
      </c>
      <c r="D28" s="96">
        <f>D27-J27</f>
        <v>2723</v>
      </c>
      <c r="E28" s="96">
        <f>E27-K27</f>
        <v>2485</v>
      </c>
      <c r="F28" s="96">
        <f>F27-L27</f>
        <v>3599</v>
      </c>
      <c r="G28" s="312" t="s">
        <v>151</v>
      </c>
      <c r="H28" s="308">
        <f t="shared" si="0"/>
        <v>3439</v>
      </c>
      <c r="I28" s="308">
        <f t="shared" si="0"/>
        <v>4217</v>
      </c>
      <c r="J28" s="308">
        <f t="shared" si="0"/>
        <v>7034</v>
      </c>
      <c r="K28" s="308">
        <f>K12+K22</f>
        <v>7715</v>
      </c>
      <c r="L28" s="308">
        <f>L12+L22</f>
        <v>7258</v>
      </c>
    </row>
    <row r="29" spans="1:12" s="11" customFormat="1" ht="15.75">
      <c r="A29" s="95" t="s">
        <v>149</v>
      </c>
      <c r="B29" s="5">
        <f aca="true" t="shared" si="1" ref="B29:D30">B13+B23</f>
        <v>7683</v>
      </c>
      <c r="C29" s="5">
        <f t="shared" si="1"/>
        <v>934</v>
      </c>
      <c r="D29" s="5">
        <f t="shared" si="1"/>
        <v>4311</v>
      </c>
      <c r="E29" s="5">
        <f>E13+E23</f>
        <v>4773</v>
      </c>
      <c r="F29" s="5">
        <f>F13+F23</f>
        <v>4774</v>
      </c>
      <c r="G29" s="312"/>
      <c r="H29" s="308"/>
      <c r="I29" s="308"/>
      <c r="J29" s="308"/>
      <c r="K29" s="308"/>
      <c r="L29" s="308"/>
    </row>
    <row r="30" spans="1:12" s="11" customFormat="1" ht="15.75">
      <c r="A30" s="95" t="s">
        <v>150</v>
      </c>
      <c r="B30" s="5">
        <f t="shared" si="1"/>
        <v>0</v>
      </c>
      <c r="C30" s="5">
        <f t="shared" si="1"/>
        <v>16665</v>
      </c>
      <c r="D30" s="5">
        <f t="shared" si="1"/>
        <v>0</v>
      </c>
      <c r="E30" s="5">
        <f>E14+E24</f>
        <v>457</v>
      </c>
      <c r="F30" s="5">
        <f>F14+F24</f>
        <v>457</v>
      </c>
      <c r="G30" s="312"/>
      <c r="H30" s="308"/>
      <c r="I30" s="308"/>
      <c r="J30" s="308"/>
      <c r="K30" s="308"/>
      <c r="L30" s="308"/>
    </row>
    <row r="31" spans="1:12" s="11" customFormat="1" ht="15.75">
      <c r="A31" s="64" t="s">
        <v>191</v>
      </c>
      <c r="B31" s="5">
        <f>B15</f>
        <v>-7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4" t="s">
        <v>192</v>
      </c>
      <c r="H31" s="83">
        <f>H15</f>
        <v>-4750</v>
      </c>
      <c r="I31" s="83">
        <f>I15</f>
        <v>0</v>
      </c>
      <c r="J31" s="83">
        <f>J15</f>
        <v>0</v>
      </c>
      <c r="K31" s="83">
        <f>K15</f>
        <v>0</v>
      </c>
      <c r="L31" s="83">
        <f>L15</f>
        <v>0</v>
      </c>
    </row>
    <row r="32" spans="1:12" s="11" customFormat="1" ht="15.75">
      <c r="A32" s="91" t="s">
        <v>7</v>
      </c>
      <c r="B32" s="14">
        <f>B27+B29+B30+B31</f>
        <v>28405</v>
      </c>
      <c r="C32" s="14">
        <f>C27+C29+C30+C31</f>
        <v>41597</v>
      </c>
      <c r="D32" s="14">
        <f>D27+D29+D30+D31</f>
        <v>39225</v>
      </c>
      <c r="E32" s="14">
        <f>E27+E29+E30+E31</f>
        <v>36310</v>
      </c>
      <c r="F32" s="14">
        <f>F27+F29+F30+F31</f>
        <v>33712</v>
      </c>
      <c r="G32" s="91" t="s">
        <v>8</v>
      </c>
      <c r="H32" s="14">
        <f>SUM(H27:H31)</f>
        <v>21135</v>
      </c>
      <c r="I32" s="14">
        <f>SUM(I27:I31)</f>
        <v>36824</v>
      </c>
      <c r="J32" s="14">
        <f>SUM(J27:J31)</f>
        <v>39225</v>
      </c>
      <c r="K32" s="14">
        <f>SUM(K27:K31)</f>
        <v>36310</v>
      </c>
      <c r="L32" s="14">
        <f>SUM(L27:L31)</f>
        <v>32140</v>
      </c>
    </row>
  </sheetData>
  <sheetProtection/>
  <mergeCells count="32">
    <mergeCell ref="K28:K30"/>
    <mergeCell ref="G5:L5"/>
    <mergeCell ref="G17:L17"/>
    <mergeCell ref="G26:L26"/>
    <mergeCell ref="J12:J14"/>
    <mergeCell ref="L28:L30"/>
    <mergeCell ref="G28:G30"/>
    <mergeCell ref="H28:H30"/>
    <mergeCell ref="I28:I30"/>
    <mergeCell ref="J28:J30"/>
    <mergeCell ref="L22:L24"/>
    <mergeCell ref="K12:K14"/>
    <mergeCell ref="K22:K24"/>
    <mergeCell ref="G22:G24"/>
    <mergeCell ref="I22:I24"/>
    <mergeCell ref="C9:C10"/>
    <mergeCell ref="D9:D10"/>
    <mergeCell ref="F9:F10"/>
    <mergeCell ref="L12:L14"/>
    <mergeCell ref="A26:F26"/>
    <mergeCell ref="A17:F17"/>
    <mergeCell ref="A9:A10"/>
    <mergeCell ref="B9:B10"/>
    <mergeCell ref="J22:J24"/>
    <mergeCell ref="H22:H24"/>
    <mergeCell ref="A1:K1"/>
    <mergeCell ref="A2:K2"/>
    <mergeCell ref="G12:G14"/>
    <mergeCell ref="H12:H14"/>
    <mergeCell ref="I12:I14"/>
    <mergeCell ref="E9:E10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I18" sqref="I18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6" width="6.7109375" style="74" customWidth="1"/>
    <col min="7" max="7" width="7.421875" style="74" customWidth="1"/>
    <col min="8" max="9" width="6.7109375" style="74" customWidth="1"/>
    <col min="10" max="11" width="8.140625" style="74" customWidth="1"/>
    <col min="12" max="14" width="7.57421875" style="74" customWidth="1"/>
    <col min="15" max="15" width="8.140625" style="74" customWidth="1"/>
    <col min="16" max="16" width="9.140625" style="74" hidden="1" customWidth="1"/>
    <col min="17" max="16384" width="9.140625" style="74" customWidth="1"/>
  </cols>
  <sheetData>
    <row r="1" spans="1:15" s="16" customFormat="1" ht="15.75">
      <c r="A1" s="333" t="s">
        <v>560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</row>
    <row r="4" spans="1:15" s="10" customFormat="1" ht="22.5">
      <c r="A4" s="1">
        <v>1</v>
      </c>
      <c r="B4" s="6" t="s">
        <v>9</v>
      </c>
      <c r="C4" s="71" t="s">
        <v>110</v>
      </c>
      <c r="D4" s="71" t="s">
        <v>111</v>
      </c>
      <c r="E4" s="71" t="s">
        <v>112</v>
      </c>
      <c r="F4" s="71" t="s">
        <v>113</v>
      </c>
      <c r="G4" s="71" t="s">
        <v>114</v>
      </c>
      <c r="H4" s="71" t="s">
        <v>115</v>
      </c>
      <c r="I4" s="71" t="s">
        <v>116</v>
      </c>
      <c r="J4" s="71" t="s">
        <v>117</v>
      </c>
      <c r="K4" s="71" t="s">
        <v>118</v>
      </c>
      <c r="L4" s="71" t="s">
        <v>119</v>
      </c>
      <c r="M4" s="71" t="s">
        <v>120</v>
      </c>
      <c r="N4" s="71" t="s">
        <v>121</v>
      </c>
      <c r="O4" s="71" t="s">
        <v>5</v>
      </c>
    </row>
    <row r="5" spans="1:16" s="10" customFormat="1" ht="25.5">
      <c r="A5" s="1">
        <v>2</v>
      </c>
      <c r="B5" s="120" t="s">
        <v>348</v>
      </c>
      <c r="C5" s="5">
        <v>611</v>
      </c>
      <c r="D5" s="5">
        <v>594</v>
      </c>
      <c r="E5" s="5">
        <v>609</v>
      </c>
      <c r="F5" s="5">
        <v>1053</v>
      </c>
      <c r="G5" s="5">
        <v>1093</v>
      </c>
      <c r="H5" s="5">
        <v>1053</v>
      </c>
      <c r="I5" s="5">
        <v>1053</v>
      </c>
      <c r="J5" s="5">
        <v>1049</v>
      </c>
      <c r="K5" s="5">
        <v>1043</v>
      </c>
      <c r="L5" s="5">
        <v>1081</v>
      </c>
      <c r="M5" s="5">
        <v>1043</v>
      </c>
      <c r="N5" s="5">
        <v>1043</v>
      </c>
      <c r="O5" s="14">
        <f>SUM(C5:N5)</f>
        <v>11325</v>
      </c>
      <c r="P5" s="12">
        <f>Összesen!L7</f>
        <v>11325</v>
      </c>
    </row>
    <row r="6" spans="1:16" s="10" customFormat="1" ht="25.5">
      <c r="A6" s="1">
        <v>3</v>
      </c>
      <c r="B6" s="120" t="s">
        <v>357</v>
      </c>
      <c r="C6" s="5">
        <v>0</v>
      </c>
      <c r="D6" s="5">
        <v>0</v>
      </c>
      <c r="E6" s="5">
        <v>0</v>
      </c>
      <c r="F6" s="5">
        <v>0</v>
      </c>
      <c r="G6" s="5">
        <v>13158</v>
      </c>
      <c r="H6" s="5">
        <v>2147</v>
      </c>
      <c r="I6" s="5"/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15305</v>
      </c>
      <c r="P6" s="12">
        <f>Összesen!L18</f>
        <v>15305</v>
      </c>
    </row>
    <row r="7" spans="1:16" s="10" customFormat="1" ht="15.75">
      <c r="A7" s="1">
        <v>4</v>
      </c>
      <c r="B7" s="120" t="s">
        <v>371</v>
      </c>
      <c r="C7" s="5">
        <v>45</v>
      </c>
      <c r="D7" s="5">
        <v>130</v>
      </c>
      <c r="E7" s="5">
        <v>2650</v>
      </c>
      <c r="F7" s="5">
        <v>80</v>
      </c>
      <c r="G7" s="5">
        <v>45</v>
      </c>
      <c r="H7" s="5">
        <v>35</v>
      </c>
      <c r="I7" s="5">
        <v>150</v>
      </c>
      <c r="J7" s="5">
        <v>350</v>
      </c>
      <c r="K7" s="5">
        <v>2670</v>
      </c>
      <c r="L7" s="5">
        <v>180</v>
      </c>
      <c r="M7" s="5">
        <v>80</v>
      </c>
      <c r="N7" s="5">
        <v>4</v>
      </c>
      <c r="O7" s="14">
        <f aca="true" t="shared" si="0" ref="O7:O15">SUM(C7:N7)</f>
        <v>6419</v>
      </c>
      <c r="P7" s="12">
        <f>Összesen!L8</f>
        <v>6419</v>
      </c>
    </row>
    <row r="8" spans="1:16" s="10" customFormat="1" ht="15.75">
      <c r="A8" s="1">
        <v>5</v>
      </c>
      <c r="B8" s="120" t="s">
        <v>55</v>
      </c>
      <c r="C8" s="5">
        <v>51</v>
      </c>
      <c r="D8" s="5">
        <v>51</v>
      </c>
      <c r="E8" s="5">
        <v>68</v>
      </c>
      <c r="F8" s="5">
        <v>82</v>
      </c>
      <c r="G8" s="5">
        <v>91</v>
      </c>
      <c r="H8" s="5">
        <v>160</v>
      </c>
      <c r="I8" s="5">
        <v>148</v>
      </c>
      <c r="J8" s="5">
        <v>110</v>
      </c>
      <c r="K8" s="5">
        <v>99</v>
      </c>
      <c r="L8" s="5">
        <v>99</v>
      </c>
      <c r="M8" s="5">
        <v>68</v>
      </c>
      <c r="N8" s="5">
        <v>82</v>
      </c>
      <c r="O8" s="14">
        <f t="shared" si="0"/>
        <v>1109</v>
      </c>
      <c r="P8" s="12">
        <f>Összesen!L9</f>
        <v>1109</v>
      </c>
    </row>
    <row r="9" spans="1:16" s="10" customFormat="1" ht="15.75">
      <c r="A9" s="1">
        <v>6</v>
      </c>
      <c r="B9" s="120" t="s">
        <v>152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0</v>
      </c>
      <c r="P9" s="12">
        <f>Összesen!L19</f>
        <v>0</v>
      </c>
    </row>
    <row r="10" spans="1:16" s="10" customFormat="1" ht="15.75">
      <c r="A10" s="1">
        <v>7</v>
      </c>
      <c r="B10" s="120" t="s">
        <v>439</v>
      </c>
      <c r="C10" s="5">
        <v>656</v>
      </c>
      <c r="D10" s="5">
        <v>0</v>
      </c>
      <c r="E10" s="5">
        <v>0</v>
      </c>
      <c r="F10" s="5">
        <v>30</v>
      </c>
      <c r="G10" s="5">
        <v>0</v>
      </c>
      <c r="H10" s="5">
        <v>0</v>
      </c>
      <c r="I10" s="5">
        <v>15</v>
      </c>
      <c r="J10" s="5">
        <v>0</v>
      </c>
      <c r="K10" s="5">
        <v>55</v>
      </c>
      <c r="L10" s="5">
        <v>0</v>
      </c>
      <c r="M10" s="5">
        <v>0</v>
      </c>
      <c r="N10" s="5">
        <v>0</v>
      </c>
      <c r="O10" s="14">
        <f t="shared" si="0"/>
        <v>756</v>
      </c>
      <c r="P10" s="12">
        <f>Összesen!L10</f>
        <v>756</v>
      </c>
    </row>
    <row r="11" spans="1:16" s="10" customFormat="1" ht="15.75">
      <c r="A11" s="1">
        <v>8</v>
      </c>
      <c r="B11" s="120" t="s">
        <v>440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0" t="s">
        <v>454</v>
      </c>
      <c r="C12" s="5">
        <v>0</v>
      </c>
      <c r="D12" s="5">
        <v>1000</v>
      </c>
      <c r="E12" s="5">
        <v>1200</v>
      </c>
      <c r="F12" s="5">
        <v>811</v>
      </c>
      <c r="G12" s="5">
        <v>1300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4311</v>
      </c>
      <c r="P12" s="12">
        <f>Összesen!L14</f>
        <v>4311</v>
      </c>
    </row>
    <row r="13" spans="1:16" s="10" customFormat="1" ht="15.75">
      <c r="A13" s="1">
        <v>10</v>
      </c>
      <c r="B13" s="120" t="s">
        <v>455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0" t="s">
        <v>452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0" t="s">
        <v>453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3" t="s">
        <v>7</v>
      </c>
      <c r="C16" s="14">
        <f aca="true" t="shared" si="1" ref="C16:O16">SUM(C5:C15)</f>
        <v>1363</v>
      </c>
      <c r="D16" s="14">
        <f t="shared" si="1"/>
        <v>1775</v>
      </c>
      <c r="E16" s="14">
        <f t="shared" si="1"/>
        <v>4527</v>
      </c>
      <c r="F16" s="14">
        <f t="shared" si="1"/>
        <v>2056</v>
      </c>
      <c r="G16" s="14">
        <f t="shared" si="1"/>
        <v>15687</v>
      </c>
      <c r="H16" s="14">
        <f t="shared" si="1"/>
        <v>3395</v>
      </c>
      <c r="I16" s="14">
        <f t="shared" si="1"/>
        <v>1366</v>
      </c>
      <c r="J16" s="14">
        <f t="shared" si="1"/>
        <v>1509</v>
      </c>
      <c r="K16" s="14">
        <f t="shared" si="1"/>
        <v>3867</v>
      </c>
      <c r="L16" s="14">
        <f t="shared" si="1"/>
        <v>1360</v>
      </c>
      <c r="M16" s="14">
        <f t="shared" si="1"/>
        <v>1191</v>
      </c>
      <c r="N16" s="14">
        <f t="shared" si="1"/>
        <v>1129</v>
      </c>
      <c r="O16" s="14">
        <f t="shared" si="1"/>
        <v>39225</v>
      </c>
      <c r="P16" s="12">
        <f>Összesen!L31</f>
        <v>39225</v>
      </c>
    </row>
    <row r="17" spans="1:16" s="10" customFormat="1" ht="15.75">
      <c r="A17" s="1">
        <v>14</v>
      </c>
      <c r="B17" s="72" t="s">
        <v>47</v>
      </c>
      <c r="C17" s="5">
        <v>417</v>
      </c>
      <c r="D17" s="5">
        <v>417</v>
      </c>
      <c r="E17" s="5">
        <v>417</v>
      </c>
      <c r="F17" s="5">
        <v>768</v>
      </c>
      <c r="G17" s="5">
        <v>768</v>
      </c>
      <c r="H17" s="5">
        <v>792</v>
      </c>
      <c r="I17" s="5">
        <v>792</v>
      </c>
      <c r="J17" s="5">
        <v>768</v>
      </c>
      <c r="K17" s="5">
        <v>768</v>
      </c>
      <c r="L17" s="5">
        <v>804</v>
      </c>
      <c r="M17" s="5">
        <v>768</v>
      </c>
      <c r="N17" s="5">
        <v>768</v>
      </c>
      <c r="O17" s="14">
        <f aca="true" t="shared" si="2" ref="O17:O26">SUM(C17:N17)</f>
        <v>8247</v>
      </c>
      <c r="P17" s="12">
        <f>Összesen!Y7</f>
        <v>8647</v>
      </c>
    </row>
    <row r="18" spans="1:16" s="10" customFormat="1" ht="25.5">
      <c r="A18" s="1">
        <v>15</v>
      </c>
      <c r="B18" s="72" t="s">
        <v>91</v>
      </c>
      <c r="C18" s="5">
        <v>98</v>
      </c>
      <c r="D18" s="5">
        <v>98</v>
      </c>
      <c r="E18" s="5">
        <v>98</v>
      </c>
      <c r="F18" s="5">
        <v>145</v>
      </c>
      <c r="G18" s="5">
        <v>145</v>
      </c>
      <c r="H18" s="5">
        <v>155</v>
      </c>
      <c r="I18" s="5">
        <v>155</v>
      </c>
      <c r="J18" s="5">
        <v>145</v>
      </c>
      <c r="K18" s="5">
        <v>145</v>
      </c>
      <c r="L18" s="5">
        <v>161</v>
      </c>
      <c r="M18" s="5">
        <v>145</v>
      </c>
      <c r="N18" s="5">
        <v>170</v>
      </c>
      <c r="O18" s="14">
        <f t="shared" si="2"/>
        <v>1660</v>
      </c>
      <c r="P18" s="12">
        <f>Összesen!Y8</f>
        <v>1660</v>
      </c>
    </row>
    <row r="19" spans="1:16" s="10" customFormat="1" ht="15.75">
      <c r="A19" s="1">
        <v>16</v>
      </c>
      <c r="B19" s="72" t="s">
        <v>92</v>
      </c>
      <c r="C19" s="5">
        <v>650</v>
      </c>
      <c r="D19" s="5">
        <v>760</v>
      </c>
      <c r="E19" s="5">
        <v>720</v>
      </c>
      <c r="F19" s="5">
        <v>795</v>
      </c>
      <c r="G19" s="5">
        <v>810</v>
      </c>
      <c r="H19" s="5">
        <v>780</v>
      </c>
      <c r="I19" s="5">
        <v>860</v>
      </c>
      <c r="J19" s="5">
        <v>770</v>
      </c>
      <c r="K19" s="5">
        <v>800</v>
      </c>
      <c r="L19" s="5">
        <v>850</v>
      </c>
      <c r="M19" s="5">
        <v>820</v>
      </c>
      <c r="N19" s="5">
        <v>968</v>
      </c>
      <c r="O19" s="14">
        <f t="shared" si="2"/>
        <v>9583</v>
      </c>
      <c r="P19" s="12">
        <f>Összesen!Y9</f>
        <v>9183</v>
      </c>
    </row>
    <row r="20" spans="1:16" s="10" customFormat="1" ht="15.75">
      <c r="A20" s="1">
        <v>17</v>
      </c>
      <c r="B20" s="72" t="s">
        <v>93</v>
      </c>
      <c r="C20" s="5">
        <v>64</v>
      </c>
      <c r="D20" s="5">
        <v>59</v>
      </c>
      <c r="E20" s="5">
        <v>36</v>
      </c>
      <c r="F20" s="5">
        <v>56</v>
      </c>
      <c r="G20" s="5">
        <v>76</v>
      </c>
      <c r="H20" s="5">
        <v>36</v>
      </c>
      <c r="I20" s="5">
        <v>36</v>
      </c>
      <c r="J20" s="5">
        <v>107</v>
      </c>
      <c r="K20" s="5">
        <v>103</v>
      </c>
      <c r="L20" s="5">
        <v>50</v>
      </c>
      <c r="M20" s="5">
        <v>80</v>
      </c>
      <c r="N20" s="5">
        <v>0</v>
      </c>
      <c r="O20" s="14">
        <f t="shared" si="2"/>
        <v>703</v>
      </c>
      <c r="P20" s="12">
        <f>Összesen!Y10</f>
        <v>703</v>
      </c>
    </row>
    <row r="21" spans="1:16" s="10" customFormat="1" ht="15.75">
      <c r="A21" s="1">
        <v>18</v>
      </c>
      <c r="B21" s="72" t="s">
        <v>94</v>
      </c>
      <c r="C21" s="5">
        <v>4</v>
      </c>
      <c r="D21" s="5">
        <v>4</v>
      </c>
      <c r="E21" s="5">
        <v>4</v>
      </c>
      <c r="F21" s="5">
        <v>4</v>
      </c>
      <c r="G21" s="5">
        <v>54</v>
      </c>
      <c r="H21" s="5">
        <v>19</v>
      </c>
      <c r="I21" s="5">
        <v>46</v>
      </c>
      <c r="J21" s="5">
        <v>4</v>
      </c>
      <c r="K21" s="5">
        <v>54</v>
      </c>
      <c r="L21" s="5">
        <v>8</v>
      </c>
      <c r="M21" s="5">
        <v>104</v>
      </c>
      <c r="N21" s="5">
        <v>104</v>
      </c>
      <c r="O21" s="14">
        <f t="shared" si="2"/>
        <v>409</v>
      </c>
      <c r="P21" s="12">
        <f>Összesen!Y11</f>
        <v>409</v>
      </c>
    </row>
    <row r="22" spans="1:16" s="10" customFormat="1" ht="15.75">
      <c r="A22" s="1">
        <v>19</v>
      </c>
      <c r="B22" s="72" t="s">
        <v>122</v>
      </c>
      <c r="C22" s="5">
        <v>0</v>
      </c>
      <c r="D22" s="5">
        <v>0</v>
      </c>
      <c r="E22" s="5">
        <v>35</v>
      </c>
      <c r="F22" s="5">
        <v>55</v>
      </c>
      <c r="G22" s="5">
        <v>0</v>
      </c>
      <c r="H22" s="5">
        <v>0</v>
      </c>
      <c r="I22" s="5">
        <v>0</v>
      </c>
      <c r="J22" s="5">
        <v>1000</v>
      </c>
      <c r="K22" s="5">
        <v>245</v>
      </c>
      <c r="L22" s="5">
        <v>2500</v>
      </c>
      <c r="M22" s="5">
        <v>0</v>
      </c>
      <c r="N22" s="5">
        <v>0</v>
      </c>
      <c r="O22" s="14">
        <f t="shared" si="2"/>
        <v>3835</v>
      </c>
      <c r="P22" s="12">
        <f>Összesen!Y18</f>
        <v>3835</v>
      </c>
    </row>
    <row r="23" spans="1:16" s="10" customFormat="1" ht="15.75">
      <c r="A23" s="1">
        <v>20</v>
      </c>
      <c r="B23" s="72" t="s">
        <v>56</v>
      </c>
      <c r="C23" s="5">
        <v>0</v>
      </c>
      <c r="D23" s="5">
        <v>0</v>
      </c>
      <c r="E23" s="5">
        <v>0</v>
      </c>
      <c r="F23" s="5">
        <v>0</v>
      </c>
      <c r="G23" s="5">
        <v>3000</v>
      </c>
      <c r="H23" s="5">
        <v>2578</v>
      </c>
      <c r="I23" s="5">
        <v>0</v>
      </c>
      <c r="J23" s="5">
        <v>0</v>
      </c>
      <c r="K23" s="5">
        <v>2096</v>
      </c>
      <c r="L23" s="5">
        <v>0</v>
      </c>
      <c r="M23" s="5">
        <v>0</v>
      </c>
      <c r="N23" s="5">
        <v>0</v>
      </c>
      <c r="O23" s="14">
        <f t="shared" si="2"/>
        <v>7674</v>
      </c>
      <c r="P23" s="12">
        <f>Összesen!Y19</f>
        <v>7674</v>
      </c>
    </row>
    <row r="24" spans="1:16" s="10" customFormat="1" ht="15.75">
      <c r="A24" s="1">
        <v>21</v>
      </c>
      <c r="B24" s="72" t="s">
        <v>261</v>
      </c>
      <c r="C24" s="5">
        <v>0</v>
      </c>
      <c r="D24" s="5">
        <v>0</v>
      </c>
      <c r="E24" s="5">
        <v>0</v>
      </c>
      <c r="F24" s="5">
        <v>0</v>
      </c>
      <c r="G24" s="5">
        <v>80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80</v>
      </c>
      <c r="P24" s="12">
        <f>Összesen!Y20</f>
        <v>80</v>
      </c>
    </row>
    <row r="25" spans="1:16" s="10" customFormat="1" ht="15.75">
      <c r="A25" s="1">
        <v>22</v>
      </c>
      <c r="B25" s="72" t="s">
        <v>104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Összesen!Y13</f>
        <v>0</v>
      </c>
    </row>
    <row r="26" spans="1:16" s="10" customFormat="1" ht="15.75">
      <c r="A26" s="1">
        <v>23</v>
      </c>
      <c r="B26" s="72" t="s">
        <v>124</v>
      </c>
      <c r="C26" s="5">
        <v>0</v>
      </c>
      <c r="D26" s="5">
        <v>0</v>
      </c>
      <c r="E26" s="5">
        <v>0</v>
      </c>
      <c r="F26" s="5">
        <v>0</v>
      </c>
      <c r="G26" s="5">
        <v>7034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7034</v>
      </c>
      <c r="P26" s="12">
        <f>Összesen!Y22</f>
        <v>7034</v>
      </c>
    </row>
    <row r="27" spans="1:16" s="10" customFormat="1" ht="15.75">
      <c r="A27" s="1">
        <v>24</v>
      </c>
      <c r="B27" s="73" t="s">
        <v>8</v>
      </c>
      <c r="C27" s="14">
        <f>SUM(C17:C26)</f>
        <v>1233</v>
      </c>
      <c r="D27" s="14">
        <f aca="true" t="shared" si="3" ref="D27:O27">SUM(D17:D26)</f>
        <v>1338</v>
      </c>
      <c r="E27" s="14">
        <f t="shared" si="3"/>
        <v>1310</v>
      </c>
      <c r="F27" s="14">
        <f t="shared" si="3"/>
        <v>1823</v>
      </c>
      <c r="G27" s="14">
        <f t="shared" si="3"/>
        <v>11967</v>
      </c>
      <c r="H27" s="14">
        <f t="shared" si="3"/>
        <v>4360</v>
      </c>
      <c r="I27" s="14">
        <f t="shared" si="3"/>
        <v>1889</v>
      </c>
      <c r="J27" s="14">
        <f t="shared" si="3"/>
        <v>2794</v>
      </c>
      <c r="K27" s="14">
        <f t="shared" si="3"/>
        <v>4211</v>
      </c>
      <c r="L27" s="14">
        <f t="shared" si="3"/>
        <v>4373</v>
      </c>
      <c r="M27" s="14">
        <f t="shared" si="3"/>
        <v>1917</v>
      </c>
      <c r="N27" s="14">
        <f t="shared" si="3"/>
        <v>2010</v>
      </c>
      <c r="O27" s="14">
        <f t="shared" si="3"/>
        <v>39225</v>
      </c>
      <c r="P27" s="12">
        <f>Összesen!Y31</f>
        <v>39225</v>
      </c>
    </row>
    <row r="28" spans="1:15" ht="15.75">
      <c r="A28" s="1">
        <v>25</v>
      </c>
      <c r="B28" s="73" t="s">
        <v>131</v>
      </c>
      <c r="C28" s="14">
        <f>C16-C27</f>
        <v>130</v>
      </c>
      <c r="D28" s="14">
        <f>C28+D16-D27</f>
        <v>567</v>
      </c>
      <c r="E28" s="14">
        <f aca="true" t="shared" si="4" ref="E28:O28">D28+E16-E27</f>
        <v>3784</v>
      </c>
      <c r="F28" s="14">
        <f t="shared" si="4"/>
        <v>4017</v>
      </c>
      <c r="G28" s="14">
        <f t="shared" si="4"/>
        <v>7737</v>
      </c>
      <c r="H28" s="14">
        <f t="shared" si="4"/>
        <v>6772</v>
      </c>
      <c r="I28" s="14">
        <f t="shared" si="4"/>
        <v>6249</v>
      </c>
      <c r="J28" s="14">
        <f t="shared" si="4"/>
        <v>4964</v>
      </c>
      <c r="K28" s="14">
        <f t="shared" si="4"/>
        <v>4620</v>
      </c>
      <c r="L28" s="14">
        <f t="shared" si="4"/>
        <v>1607</v>
      </c>
      <c r="M28" s="14">
        <f t="shared" si="4"/>
        <v>881</v>
      </c>
      <c r="N28" s="14">
        <f t="shared" si="4"/>
        <v>0</v>
      </c>
      <c r="O28" s="14">
        <f t="shared" si="4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2"/>
  <sheetViews>
    <sheetView zoomScalePageLayoutView="0" workbookViewId="0" topLeftCell="A1">
      <pane xSplit="2" ySplit="4" topLeftCell="C8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A32" sqref="A32:IV32"/>
    </sheetView>
  </sheetViews>
  <sheetFormatPr defaultColWidth="9.140625" defaultRowHeight="15"/>
  <cols>
    <col min="1" max="1" width="5.7109375" style="74" customWidth="1"/>
    <col min="2" max="2" width="61.7109375" style="74" customWidth="1"/>
    <col min="3" max="3" width="16.28125" style="303" customWidth="1"/>
    <col min="4" max="16384" width="9.140625" style="74" customWidth="1"/>
  </cols>
  <sheetData>
    <row r="1" spans="1:3" s="16" customFormat="1" ht="33.75" customHeight="1">
      <c r="A1" s="334" t="s">
        <v>920</v>
      </c>
      <c r="B1" s="334"/>
      <c r="C1" s="334"/>
    </row>
    <row r="2" s="16" customFormat="1" ht="16.5">
      <c r="C2" s="299"/>
    </row>
    <row r="3" spans="1:3" s="10" customFormat="1" ht="16.5">
      <c r="A3" s="1"/>
      <c r="B3" s="1" t="s">
        <v>0</v>
      </c>
      <c r="C3" s="300" t="s">
        <v>1</v>
      </c>
    </row>
    <row r="4" spans="1:3" s="10" customFormat="1" ht="16.5">
      <c r="A4" s="1">
        <v>1</v>
      </c>
      <c r="B4" s="6" t="s">
        <v>9</v>
      </c>
      <c r="C4" s="301"/>
    </row>
    <row r="5" spans="1:3" s="10" customFormat="1" ht="16.5">
      <c r="A5" s="1">
        <v>2</v>
      </c>
      <c r="B5" s="6" t="s">
        <v>921</v>
      </c>
      <c r="C5" s="301">
        <v>4311028</v>
      </c>
    </row>
    <row r="6" spans="1:3" s="10" customFormat="1" ht="16.5">
      <c r="A6" s="1">
        <v>3</v>
      </c>
      <c r="B6" s="120" t="s">
        <v>348</v>
      </c>
      <c r="C6" s="301">
        <v>9574481</v>
      </c>
    </row>
    <row r="7" spans="1:3" s="10" customFormat="1" ht="16.5">
      <c r="A7" s="1">
        <v>4</v>
      </c>
      <c r="B7" s="120" t="s">
        <v>357</v>
      </c>
      <c r="C7" s="301">
        <v>15832645</v>
      </c>
    </row>
    <row r="8" spans="1:3" s="10" customFormat="1" ht="16.5">
      <c r="A8" s="1">
        <v>5</v>
      </c>
      <c r="B8" s="120" t="s">
        <v>371</v>
      </c>
      <c r="C8" s="301">
        <v>666304</v>
      </c>
    </row>
    <row r="9" spans="1:3" s="10" customFormat="1" ht="16.5">
      <c r="A9" s="1">
        <v>6</v>
      </c>
      <c r="B9" s="120" t="s">
        <v>55</v>
      </c>
      <c r="C9" s="301">
        <v>1608503</v>
      </c>
    </row>
    <row r="10" spans="1:3" s="10" customFormat="1" ht="16.5">
      <c r="A10" s="1">
        <v>7</v>
      </c>
      <c r="B10" s="120" t="s">
        <v>152</v>
      </c>
      <c r="C10" s="301">
        <v>144600</v>
      </c>
    </row>
    <row r="11" spans="1:3" s="10" customFormat="1" ht="16.5">
      <c r="A11" s="1">
        <v>8</v>
      </c>
      <c r="B11" s="120" t="s">
        <v>439</v>
      </c>
      <c r="C11" s="301">
        <v>655647</v>
      </c>
    </row>
    <row r="12" spans="1:3" s="10" customFormat="1" ht="16.5">
      <c r="A12" s="1">
        <v>9</v>
      </c>
      <c r="B12" s="120" t="s">
        <v>440</v>
      </c>
      <c r="C12" s="301"/>
    </row>
    <row r="13" spans="1:3" s="10" customFormat="1" ht="16.5">
      <c r="A13" s="1">
        <v>10</v>
      </c>
      <c r="B13" s="120" t="s">
        <v>454</v>
      </c>
      <c r="C13" s="301"/>
    </row>
    <row r="14" spans="1:3" s="10" customFormat="1" ht="16.5">
      <c r="A14" s="1">
        <v>11</v>
      </c>
      <c r="B14" s="120" t="s">
        <v>455</v>
      </c>
      <c r="C14" s="301"/>
    </row>
    <row r="15" spans="1:3" s="10" customFormat="1" ht="16.5">
      <c r="A15" s="1">
        <v>12</v>
      </c>
      <c r="B15" s="120" t="s">
        <v>452</v>
      </c>
      <c r="C15" s="301">
        <v>456824</v>
      </c>
    </row>
    <row r="16" spans="1:3" s="10" customFormat="1" ht="16.5">
      <c r="A16" s="1">
        <v>13</v>
      </c>
      <c r="B16" s="120" t="s">
        <v>453</v>
      </c>
      <c r="C16" s="301"/>
    </row>
    <row r="17" spans="1:3" s="10" customFormat="1" ht="16.5">
      <c r="A17" s="1">
        <v>14</v>
      </c>
      <c r="B17" s="72" t="s">
        <v>919</v>
      </c>
      <c r="C17" s="301">
        <v>4334919</v>
      </c>
    </row>
    <row r="18" spans="1:3" s="10" customFormat="1" ht="16.5">
      <c r="A18" s="1">
        <v>15</v>
      </c>
      <c r="B18" s="73" t="s">
        <v>7</v>
      </c>
      <c r="C18" s="302">
        <f>SUM(C6:C17)</f>
        <v>33273923</v>
      </c>
    </row>
    <row r="19" spans="1:3" s="10" customFormat="1" ht="16.5">
      <c r="A19" s="1">
        <v>16</v>
      </c>
      <c r="B19" s="72" t="s">
        <v>47</v>
      </c>
      <c r="C19" s="301">
        <v>6987404</v>
      </c>
    </row>
    <row r="20" spans="1:3" s="10" customFormat="1" ht="16.5">
      <c r="A20" s="1">
        <v>17</v>
      </c>
      <c r="B20" s="72" t="s">
        <v>91</v>
      </c>
      <c r="C20" s="301">
        <v>1406441</v>
      </c>
    </row>
    <row r="21" spans="1:3" s="10" customFormat="1" ht="16.5">
      <c r="A21" s="1">
        <v>18</v>
      </c>
      <c r="B21" s="72" t="s">
        <v>92</v>
      </c>
      <c r="C21" s="301">
        <v>8257432</v>
      </c>
    </row>
    <row r="22" spans="1:3" s="10" customFormat="1" ht="16.5">
      <c r="A22" s="1">
        <v>19</v>
      </c>
      <c r="B22" s="72" t="s">
        <v>93</v>
      </c>
      <c r="C22" s="301">
        <v>983800</v>
      </c>
    </row>
    <row r="23" spans="1:3" s="10" customFormat="1" ht="16.5">
      <c r="A23" s="1">
        <v>20</v>
      </c>
      <c r="B23" s="72" t="s">
        <v>94</v>
      </c>
      <c r="C23" s="301">
        <v>214000</v>
      </c>
    </row>
    <row r="24" spans="1:3" s="10" customFormat="1" ht="16.5">
      <c r="A24" s="1">
        <v>21</v>
      </c>
      <c r="B24" s="72" t="s">
        <v>122</v>
      </c>
      <c r="C24" s="301">
        <v>291941</v>
      </c>
    </row>
    <row r="25" spans="1:3" s="10" customFormat="1" ht="16.5">
      <c r="A25" s="1">
        <v>22</v>
      </c>
      <c r="B25" s="72" t="s">
        <v>56</v>
      </c>
      <c r="C25" s="301">
        <v>6660304</v>
      </c>
    </row>
    <row r="26" spans="1:3" s="10" customFormat="1" ht="16.5">
      <c r="A26" s="1">
        <v>23</v>
      </c>
      <c r="B26" s="72" t="s">
        <v>261</v>
      </c>
      <c r="C26" s="301">
        <v>79846</v>
      </c>
    </row>
    <row r="27" spans="1:3" s="10" customFormat="1" ht="16.5">
      <c r="A27" s="1">
        <v>24</v>
      </c>
      <c r="B27" s="72" t="s">
        <v>104</v>
      </c>
      <c r="C27" s="301">
        <v>224352</v>
      </c>
    </row>
    <row r="28" spans="1:3" s="10" customFormat="1" ht="16.5">
      <c r="A28" s="1">
        <v>25</v>
      </c>
      <c r="B28" s="72" t="s">
        <v>124</v>
      </c>
      <c r="C28" s="301">
        <v>7034000</v>
      </c>
    </row>
    <row r="29" spans="1:3" s="10" customFormat="1" ht="16.5">
      <c r="A29" s="1">
        <v>26</v>
      </c>
      <c r="B29" s="72" t="s">
        <v>919</v>
      </c>
      <c r="C29" s="301"/>
    </row>
    <row r="30" spans="1:3" s="10" customFormat="1" ht="16.5">
      <c r="A30" s="1">
        <v>27</v>
      </c>
      <c r="B30" s="73" t="s">
        <v>8</v>
      </c>
      <c r="C30" s="302">
        <f>SUM(C19:C29)</f>
        <v>32139520</v>
      </c>
    </row>
    <row r="31" spans="1:3" ht="16.5">
      <c r="A31" s="1">
        <v>28</v>
      </c>
      <c r="B31" s="73" t="s">
        <v>131</v>
      </c>
      <c r="C31" s="302">
        <f>C5+C18-C30</f>
        <v>5445431</v>
      </c>
    </row>
    <row r="32" ht="17.25" hidden="1">
      <c r="C32" s="303">
        <v>5445431</v>
      </c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2016-05-06T10:54:40Z</cp:lastPrinted>
  <dcterms:created xsi:type="dcterms:W3CDTF">2011-02-02T09:24:37Z</dcterms:created>
  <dcterms:modified xsi:type="dcterms:W3CDTF">2016-05-06T10:54:49Z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