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 " sheetId="9" r:id="rId9"/>
    <sheet name="100 fölötti" sheetId="10" r:id="rId10"/>
    <sheet name="Értékpapír" sheetId="11" r:id="rId11"/>
    <sheet name="követelés" sheetId="12" r:id="rId12"/>
    <sheet name="kötelezettség" sheetId="13" r:id="rId13"/>
    <sheet name="változások" sheetId="14" r:id="rId14"/>
    <sheet name="reszesedes" sheetId="15" r:id="rId15"/>
    <sheet name="közvetett támog" sheetId="16" r:id="rId16"/>
    <sheet name="Bevételek" sheetId="17" r:id="rId17"/>
    <sheet name="Kiadás" sheetId="18" r:id="rId18"/>
    <sheet name="COFOG" sheetId="19" r:id="rId19"/>
    <sheet name="Határozat (2)" sheetId="20" state="hidden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aa" localSheetId="13">'[1]vagyon'!#REF!</definedName>
    <definedName name="aa">'[1]vagyon'!#REF!</definedName>
    <definedName name="aaa" localSheetId="13">'[1]vagyon'!#REF!</definedName>
    <definedName name="aaa">'[1]vagyon'!#REF!</definedName>
    <definedName name="bb" localSheetId="13">'[1]vagyon'!#REF!</definedName>
    <definedName name="bb">'[1]vagyon'!#REF!</definedName>
    <definedName name="bbb">'[1]vagyon'!#REF!</definedName>
    <definedName name="bháza" localSheetId="13">'[1]vagyon'!#REF!</definedName>
    <definedName name="bháza">'[1]vagyon'!#REF!</definedName>
    <definedName name="CC">'[1]vagyon'!#REF!</definedName>
    <definedName name="ccc">'[1]vagyon'!#REF!</definedName>
    <definedName name="cccc">'[2]vagyon'!#REF!</definedName>
    <definedName name="cccccc">'[1]vagyon'!#REF!</definedName>
    <definedName name="ee" localSheetId="13">'[2]vagyon'!#REF!</definedName>
    <definedName name="ee">'[2]vagyon'!#REF!</definedName>
    <definedName name="éé" localSheetId="13">'[1]vagyon'!#REF!</definedName>
    <definedName name="éé">'[1]vagyon'!#REF!</definedName>
    <definedName name="ééééé">'[1]vagyon'!#REF!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gh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9">'100 fölötti'!$1:$6</definedName>
    <definedName name="_xlnm.Print_Titles" localSheetId="16">'Bevételek'!$1:$4</definedName>
    <definedName name="_xlnm.Print_Titles" localSheetId="18">'COFOG'!$1:$5</definedName>
    <definedName name="_xlnm.Print_Titles" localSheetId="5">'Egyensúly 2012-2014. '!$1:$2</definedName>
    <definedName name="_xlnm.Print_Titles" localSheetId="10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7">'Kiadás'!$1:$4</definedName>
    <definedName name="_xlnm.Print_Titles" localSheetId="12">'kötelezettség'!$1:$6</definedName>
    <definedName name="_xlnm.Print_Titles" localSheetId="11">'követelés'!$1:$6</definedName>
    <definedName name="_xlnm.Print_Titles" localSheetId="15">'közvetett támog'!$1:$3</definedName>
    <definedName name="_xlnm.Print_Titles" localSheetId="0">'Összesen'!$1:$4</definedName>
    <definedName name="_xlnm.Print_Titles" localSheetId="8">'vagyon '!$1:$6</definedName>
    <definedName name="_xlnm.Print_Titles" localSheetId="13">'változások'!$1:$4</definedName>
    <definedName name="Nyomtatási_ter" localSheetId="10">'[5]vagyon'!#REF!</definedName>
    <definedName name="Nyomtatási_ter" localSheetId="12">'[3]vagyon'!#REF!</definedName>
    <definedName name="Nyomtatási_ter" localSheetId="11">'[3]vagyon'!#REF!</definedName>
    <definedName name="Nyomtatási_ter" localSheetId="14">'[1]vagyon'!#REF!</definedName>
    <definedName name="Nyomtatási_ter" localSheetId="8">'[3]vagyon'!#REF!</definedName>
    <definedName name="Nyomtatási_ter" localSheetId="13">'[1]vagyon'!#REF!</definedName>
    <definedName name="Nyomtatási_ter">'[1]vagyon'!#REF!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12">'[2]vagyon'!#REF!</definedName>
    <definedName name="Pénzmaradvány." localSheetId="11">'[2]vagyon'!#REF!</definedName>
    <definedName name="Pénzmaradvány." localSheetId="8">'[2]vagyon'!#REF!</definedName>
    <definedName name="Pénzmaradvány." localSheetId="13">'[2]vagyon'!#REF!</definedName>
    <definedName name="Pénzmaradvány.">'[2]vagyon'!#REF!</definedName>
    <definedName name="pénzmaradvány1" localSheetId="13">'[1]vagyon'!#REF!</definedName>
    <definedName name="pénzmaradvány1">'[1]vagyon'!#REF!</definedName>
    <definedName name="pmar">'[4]vagyon'!#REF!</definedName>
    <definedName name="pp" localSheetId="13">'[1]vagyon'!#REF!</definedName>
    <definedName name="pp">'[1]vagyon'!#REF!</definedName>
    <definedName name="uu">'[1]vagyon'!#REF!</definedName>
    <definedName name="uuuuu">'[1]vagyon'!#REF!</definedName>
    <definedName name="ŰŰ">'[2]vagyon'!#REF!</definedName>
    <definedName name="vagy">'[3]vagyon'!#REF!</definedName>
    <definedName name="ww">'[1]vagyon'!#REF!</definedName>
    <definedName name="XXXX" localSheetId="14">'[1]vagyon'!#REF!</definedName>
    <definedName name="XXXX" localSheetId="13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<sst xmlns="http://schemas.openxmlformats.org/spreadsheetml/2006/main" count="1291" uniqueCount="847">
  <si>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</si>
  <si>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</si>
  <si>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</si>
  <si>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</si>
  <si>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</si>
  <si>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</si>
  <si>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</si>
  <si>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</si>
  <si>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</si>
  <si>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</si>
  <si>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</si>
  <si>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</si>
  <si>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</si>
  <si>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</si>
  <si>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</si>
  <si>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</si>
  <si>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</si>
  <si>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</si>
  <si>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</si>
  <si>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</si>
  <si>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</si>
  <si>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</si>
  <si>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</si>
  <si>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</si>
  <si>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</si>
  <si>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</si>
  <si>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</si>
  <si>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</si>
  <si>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</si>
  <si>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</si>
  <si>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</si>
  <si>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</si>
  <si>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</si>
  <si>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</si>
  <si>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</si>
  <si>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</si>
  <si>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</si>
  <si>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</si>
  <si>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</si>
  <si>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</si>
  <si>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</si>
  <si>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</si>
  <si>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</si>
  <si>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</si>
  <si>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</si>
  <si>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</si>
  <si>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</si>
  <si>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</si>
  <si>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</si>
  <si>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</si>
  <si>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</si>
  <si>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</si>
  <si>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</si>
  <si>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</si>
  <si>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</si>
  <si>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</si>
  <si>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</si>
  <si>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</si>
  <si>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</si>
  <si>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</si>
  <si>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</si>
  <si>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</si>
  <si>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</si>
  <si>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</si>
  <si>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</si>
  <si>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</si>
  <si>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</si>
  <si>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</si>
  <si>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</si>
  <si>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</si>
  <si>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</si>
  <si>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</si>
  <si>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</si>
  <si>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</si>
  <si>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</si>
  <si>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</si>
  <si>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</si>
  <si>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</si>
  <si>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</si>
  <si>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</si>
  <si>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</si>
  <si>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</si>
  <si>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</si>
  <si>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</si>
  <si>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</si>
  <si>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</si>
  <si>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</si>
  <si>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</si>
  <si>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</si>
  <si>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</si>
  <si>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</si>
  <si>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</si>
  <si>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</si>
  <si>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</si>
  <si>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</si>
  <si>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</si>
  <si>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</si>
  <si>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</si>
  <si>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</si>
  <si>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</si>
  <si>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</si>
  <si>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</si>
  <si>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</si>
  <si>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</si>
  <si>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</si>
  <si>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</si>
  <si>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</si>
  <si>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</si>
  <si>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</si>
  <si>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</si>
  <si>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</si>
  <si>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</si>
  <si>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</si>
  <si>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</si>
  <si>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</si>
  <si>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</si>
  <si>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</si>
  <si>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</si>
  <si>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</si>
  <si>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</si>
  <si>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</si>
  <si>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</si>
  <si>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</si>
  <si>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</si>
  <si>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</si>
  <si>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</si>
  <si>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</si>
  <si>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</si>
  <si>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</si>
  <si>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</si>
  <si>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</si>
  <si>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</si>
  <si>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</si>
  <si>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</si>
  <si>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</si>
  <si>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</si>
  <si>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</si>
  <si>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</si>
  <si>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</si>
  <si>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</si>
  <si>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</si>
  <si>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</si>
  <si>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</si>
  <si>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</si>
  <si>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</si>
  <si>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</si>
  <si>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</si>
  <si>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</si>
  <si>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</si>
  <si>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</si>
  <si>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</si>
  <si>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</si>
  <si>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</si>
  <si>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</si>
  <si>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</si>
  <si>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</si>
  <si>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</si>
  <si>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</si>
  <si>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</si>
  <si>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</si>
  <si>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</si>
  <si>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</si>
  <si>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</si>
  <si>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</si>
  <si>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</si>
  <si>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</si>
  <si>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</si>
  <si>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</si>
  <si>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</si>
  <si>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</si>
  <si>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</si>
  <si>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</si>
  <si>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</si>
  <si>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</si>
  <si>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</si>
  <si>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</si>
  <si>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</si>
  <si>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</si>
  <si>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</si>
  <si>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</si>
  <si>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</si>
  <si>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</si>
  <si>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</si>
  <si>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</si>
  <si>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</si>
  <si>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</si>
  <si>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</si>
  <si>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</si>
  <si>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</si>
  <si>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</si>
  <si>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</si>
  <si>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</si>
  <si>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</si>
  <si>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</si>
  <si>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</si>
  <si>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</si>
  <si>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</si>
  <si>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</si>
  <si>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</si>
  <si>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</si>
  <si>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</si>
  <si>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</si>
  <si>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</si>
  <si>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</si>
  <si>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</si>
  <si>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</si>
  <si>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</si>
  <si>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</si>
  <si>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</si>
  <si>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</si>
  <si>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</si>
  <si>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</si>
  <si>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</si>
  <si>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</si>
  <si>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</si>
  <si>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</si>
  <si>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</si>
  <si>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</si>
  <si>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</si>
  <si>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</si>
  <si>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</si>
  <si>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</si>
  <si>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</si>
  <si>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</si>
  <si>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</si>
  <si>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</si>
  <si>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</si>
  <si>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</si>
  <si>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</si>
  <si>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</si>
  <si>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</si>
  <si>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</si>
  <si>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</si>
  <si>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</si>
  <si>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</si>
  <si>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</si>
  <si>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</si>
  <si>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</si>
  <si>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</si>
  <si>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</si>
  <si>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</si>
  <si>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</si>
  <si>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</si>
  <si>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</si>
  <si>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</si>
  <si>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</si>
  <si>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</si>
  <si>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</si>
  <si>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</si>
  <si>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</si>
  <si>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</si>
  <si>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</si>
  <si>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</si>
  <si>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</si>
  <si>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</si>
  <si>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</si>
  <si>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</si>
  <si>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</si>
  <si>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</si>
  <si>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</si>
  <si>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</si>
  <si>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</si>
  <si>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</si>
  <si>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</si>
  <si>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</si>
  <si>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</si>
  <si>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</si>
  <si>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</si>
  <si>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</si>
  <si>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</si>
  <si>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</si>
  <si>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</si>
  <si>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</si>
  <si>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</si>
  <si>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</si>
  <si>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</si>
  <si>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</si>
  <si>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</si>
  <si>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</si>
  <si>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</si>
  <si>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</si>
  <si>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</si>
  <si>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</si>
  <si>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</si>
  <si>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</si>
  <si>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</si>
  <si>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</si>
  <si>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</si>
  <si>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</si>
  <si>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</si>
  <si>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</si>
  <si>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</si>
  <si>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</si>
  <si>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</si>
  <si>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</si>
  <si>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</si>
  <si>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</si>
  <si>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</si>
  <si>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</si>
  <si>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</si>
  <si>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</si>
  <si>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</si>
  <si>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</si>
  <si>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</si>
  <si>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</si>
  <si>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</si>
  <si>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</si>
  <si>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</si>
  <si>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</si>
  <si>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</si>
  <si>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</si>
  <si>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</si>
  <si>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</si>
  <si>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</si>
  <si>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</si>
  <si>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</si>
  <si>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</si>
  <si>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</si>
  <si>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</si>
  <si>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</si>
  <si>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</si>
  <si>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</si>
  <si>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</si>
  <si>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</si>
  <si>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</si>
  <si>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</si>
  <si>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</si>
  <si>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</si>
  <si>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</si>
  <si>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</si>
  <si>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</si>
  <si>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</si>
  <si>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</si>
  <si>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</si>
  <si>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</si>
  <si>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</si>
  <si>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</si>
  <si>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</si>
  <si>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</si>
  <si>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</si>
  <si>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</si>
  <si>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</si>
  <si>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</si>
  <si>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</si>
  <si>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</si>
  <si>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</si>
  <si>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</si>
  <si>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</si>
  <si>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</si>
  <si>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</si>
  <si>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</si>
  <si>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</si>
  <si>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</si>
  <si>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</si>
  <si>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</si>
  <si>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</si>
  <si>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</si>
  <si>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</si>
  <si>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</si>
  <si>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</si>
  <si>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</si>
  <si>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</si>
  <si>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</si>
  <si>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</si>
  <si>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</si>
  <si>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</si>
  <si>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</si>
  <si>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</si>
  <si>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</si>
  <si>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</si>
  <si>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</si>
  <si>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</si>
  <si>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</si>
  <si>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</si>
  <si>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</si>
  <si>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</si>
  <si>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</si>
  <si>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</si>
  <si>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</si>
  <si>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</si>
  <si>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</si>
  <si>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</si>
  <si>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</si>
  <si>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</si>
  <si>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</si>
  <si>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</si>
  <si>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</si>
  <si>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</si>
  <si>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</si>
  <si>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</si>
  <si>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</si>
  <si>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</si>
  <si>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</si>
  <si>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</si>
  <si>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</si>
  <si>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</si>
  <si>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</si>
  <si>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</si>
  <si>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</si>
  <si>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</si>
  <si>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</si>
  <si>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</si>
  <si>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</si>
  <si>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</si>
  <si>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</si>
  <si>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</si>
  <si>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</si>
  <si>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</si>
  <si>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</si>
  <si>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</si>
  <si>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</si>
  <si>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</si>
  <si>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</si>
  <si>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</si>
  <si>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</si>
  <si>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</si>
  <si>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</si>
  <si>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</si>
  <si>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</si>
  <si>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</si>
  <si>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</si>
  <si>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</si>
  <si>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</si>
  <si>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</si>
  <si>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</si>
  <si>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</si>
  <si>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</si>
  <si>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</si>
  <si>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</si>
  <si>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</si>
  <si>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</si>
  <si>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</si>
  <si>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</si>
  <si>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</si>
  <si>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</si>
  <si>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</si>
  <si>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</si>
  <si>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</si>
  <si>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</si>
  <si>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</si>
  <si>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</si>
  <si>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</si>
  <si>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</si>
  <si>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</si>
  <si>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</si>
  <si>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</si>
  <si>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</si>
  <si>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</si>
  <si>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</si>
  <si>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</si>
  <si>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</si>
  <si>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</si>
  <si>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</si>
  <si>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</si>
  <si>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</si>
  <si>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</si>
  <si>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</si>
  <si>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</si>
  <si>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</si>
  <si>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</si>
  <si>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</si>
  <si>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</si>
  <si>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</si>
  <si>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</si>
  <si>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</si>
  <si>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</si>
  <si>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</si>
  <si>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</si>
  <si>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</si>
  <si>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</si>
  <si>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 xml:space="preserve">2014. Tény </t>
  </si>
  <si>
    <t>2016. terv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</si>
  <si>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</si>
  <si>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</si>
  <si>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</si>
  <si>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</si>
  <si>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</si>
  <si>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</si>
  <si>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</si>
  <si>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</si>
  <si>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</si>
  <si>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</si>
  <si>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</si>
  <si>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</si>
  <si>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</si>
  <si>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</si>
  <si>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</si>
  <si>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</si>
  <si>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</si>
  <si>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</si>
  <si>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Önkormányzatnak átadás rotációs gép vásárlására</t>
  </si>
  <si>
    <t xml:space="preserve"> reprezentáció</t>
  </si>
  <si>
    <t>GÁBORJÁNHÁZA KÖZSÉG ÖNKORMÁNYZATA 2016. ÉVI KÖLTSÉGVETÉSÉNEK</t>
  </si>
  <si>
    <t xml:space="preserve"> - Rotációs gép vásárlás</t>
  </si>
  <si>
    <t xml:space="preserve"> - Hulladékgyűjtő edény</t>
  </si>
  <si>
    <t xml:space="preserve"> - Mosógép</t>
  </si>
  <si>
    <t xml:space="preserve"> - Zuhanyzókabin</t>
  </si>
  <si>
    <t xml:space="preserve"> - Temetőben út térkövezése</t>
  </si>
  <si>
    <t xml:space="preserve"> - Szövőműhely és bemutatóterem</t>
  </si>
  <si>
    <t>011130 Önkormányzatok és önkormányzati hivatalok jogalkotó és általános igazgatási tevékenysége Képviselői T. díj)</t>
  </si>
  <si>
    <t xml:space="preserve"> 2014. évben befizetett iaprűzési adó visszafizetése</t>
  </si>
  <si>
    <t>045160 Közutak, hidak, alagutak üzemelt., fennt. Vis maiorból</t>
  </si>
  <si>
    <t>066010 Zöldterület-kezelés saját</t>
  </si>
  <si>
    <t>066010 Zöldterület-kezelés közös</t>
  </si>
  <si>
    <t>042130 Növénytermesztés, állattenyésztés és kapcsolódó szolgáltatások</t>
  </si>
  <si>
    <t>082091 Közművelődés - közösségi és társadalmi részvétel fejlesztése (közösségi szálláshely)</t>
  </si>
  <si>
    <t>082091 Közművelődés - közösségi és társadalmi részvétel fejlesztése (hitel kamata)</t>
  </si>
  <si>
    <t xml:space="preserve"> - személyhez nem köthető </t>
  </si>
  <si>
    <t>107055 Falugondnoki, tanyagondnoki szolgátatás</t>
  </si>
  <si>
    <t xml:space="preserve">   - rotációs gép vásárlásra átvétel önkormányzattól</t>
  </si>
  <si>
    <t>- Növénytermesztés, állattenyésztés és kapcsolódó szolgáltatások</t>
  </si>
  <si>
    <t>- Szállásdíj</t>
  </si>
  <si>
    <t>- Konténer eladás</t>
  </si>
  <si>
    <t xml:space="preserve">GÁBORJÁNHÁZA KÖZSÉG ÖNKORMÁNYZATA </t>
  </si>
  <si>
    <r>
      <t xml:space="preserve">Gáborjánháza Község Önkormányzata 2016. évi közvetett támogatásai </t>
    </r>
    <r>
      <rPr>
        <i/>
        <sz val="12"/>
        <rFont val="Times New Roman"/>
        <family val="1"/>
      </rPr>
      <t>(adatok Ft-ban)</t>
    </r>
  </si>
  <si>
    <t>GÁBORJÁNHÁZA KÖZSÉG ÖNKORMÁNYZATA 2014-2016. ÉVI MŰKÖDÉSI ÉS FELHALMOZÁSI</t>
  </si>
  <si>
    <r>
      <t>GÁBORJÁNHÁZA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</si>
  <si>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Trágyaszóró felújítása</t>
  </si>
  <si>
    <t xml:space="preserve"> - Kaszálógép felújítása</t>
  </si>
  <si>
    <t xml:space="preserve"> - Szennyvízrendszer</t>
  </si>
  <si>
    <t xml:space="preserve"> - Művelődési Ház melléképület építése</t>
  </si>
  <si>
    <t>Összesen:</t>
  </si>
  <si>
    <t xml:space="preserve"> - Mentőszolgálat Alapítvány</t>
  </si>
  <si>
    <t xml:space="preserve"> - Medicopter Alapítvány</t>
  </si>
  <si>
    <t xml:space="preserve">   - Dr.Hetés Ferenc Rendelőintézet Lenti</t>
  </si>
  <si>
    <r>
      <t>EGYES MŰKÖDÉSI KIADÁSAI</t>
    </r>
    <r>
      <rPr>
        <i/>
        <sz val="12"/>
        <rFont val="Times New Roman"/>
        <family val="1"/>
      </rPr>
      <t xml:space="preserve"> (adatok Ft-ban)</t>
    </r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</si>
  <si>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</si>
  <si>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   - Biztosítási díj visszatérülés (tűzoltó autó)</t>
  </si>
  <si>
    <t>O</t>
  </si>
  <si>
    <t>Q</t>
  </si>
  <si>
    <t>R</t>
  </si>
  <si>
    <t xml:space="preserve"> - Vasaló</t>
  </si>
  <si>
    <t xml:space="preserve">   - Nyári diákmunka</t>
  </si>
  <si>
    <t>- szárzúzó értékesítés</t>
  </si>
  <si>
    <t>U</t>
  </si>
  <si>
    <t>T</t>
  </si>
  <si>
    <t>V</t>
  </si>
  <si>
    <t>W</t>
  </si>
  <si>
    <t>X</t>
  </si>
  <si>
    <t>Z</t>
  </si>
  <si>
    <t xml:space="preserve"> - Telefon beszerzés</t>
  </si>
  <si>
    <t>Tény 12.31.</t>
  </si>
  <si>
    <t>Tény 12.31</t>
  </si>
  <si>
    <t xml:space="preserve">   - Tökmag ért.</t>
  </si>
  <si>
    <t xml:space="preserve"> - Szárzúzó kalapács </t>
  </si>
  <si>
    <t xml:space="preserve"> - Hegesztőgép</t>
  </si>
  <si>
    <t xml:space="preserve"> - Pingpong asztal</t>
  </si>
  <si>
    <t>Mód. 12.31.</t>
  </si>
  <si>
    <t>- K914. Államháztartáson belüli megelőlegezések visszafizetése 2016.</t>
  </si>
  <si>
    <t>- K914. Államháztartáson belüli megelőlegezések visszafizetése 2015.</t>
  </si>
  <si>
    <t>Mód. 12.31</t>
  </si>
  <si>
    <t>Mód.12.31.</t>
  </si>
  <si>
    <t xml:space="preserve">   -  közfoglalkoztatás</t>
  </si>
  <si>
    <t>2015.  tény</t>
  </si>
  <si>
    <t>Nyító pénzkészlet 2016. 01.01.</t>
  </si>
  <si>
    <t>Sajátos elszámolások</t>
  </si>
  <si>
    <t>GÁBORJÁNHÁZA KÖZSÉG ÖNKORMÁNYZATA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</si>
  <si>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</si>
  <si>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</si>
  <si>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</si>
  <si>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</si>
  <si>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</si>
  <si>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</si>
  <si>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</si>
  <si>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</si>
  <si>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</si>
  <si>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</si>
  <si>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</si>
  <si>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</si>
  <si>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</si>
  <si>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</si>
  <si>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>2016.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</si>
  <si>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r>
      <t xml:space="preserve">1. KIMUTATÁS GÁBORJÁNHÁZA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</si>
  <si>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</si>
  <si>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</si>
  <si>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</si>
  <si>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</si>
  <si>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</si>
  <si>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</si>
  <si>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</si>
  <si>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</si>
  <si>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</si>
  <si>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</si>
  <si>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</si>
  <si>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</si>
  <si>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</si>
  <si>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</si>
  <si>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</si>
  <si>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</si>
  <si>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</si>
  <si>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</si>
  <si>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</si>
  <si>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</si>
  <si>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</si>
  <si>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</si>
  <si>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</si>
  <si>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</si>
  <si>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</si>
  <si>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</si>
  <si>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</si>
  <si>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</si>
  <si>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</si>
  <si>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</si>
  <si>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</si>
  <si>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</si>
  <si>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</si>
  <si>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</si>
  <si>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</si>
  <si>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</si>
  <si>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</si>
  <si>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</si>
  <si>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egyéb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</si>
  <si>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</si>
  <si>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</si>
  <si>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</si>
  <si>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</si>
  <si>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</si>
  <si>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</si>
  <si>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</si>
  <si>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</si>
  <si>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</si>
  <si>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</si>
  <si>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</si>
  <si>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</si>
  <si>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</si>
  <si>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</si>
  <si>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</si>
  <si>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</si>
  <si>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</si>
  <si>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</si>
  <si>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</si>
  <si>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</si>
  <si>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</si>
  <si>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</si>
  <si>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</si>
  <si>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</si>
  <si>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</si>
  <si>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</si>
  <si>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</si>
  <si>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</si>
  <si>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</si>
  <si>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</si>
  <si>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</si>
  <si>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</si>
  <si>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</si>
  <si>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</si>
  <si>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 xml:space="preserve">     - ebből áht belüli megelőlegezések visszafizetése</t>
  </si>
  <si>
    <t xml:space="preserve">     - ebből rövid lejáratú hitel törlesztés</t>
  </si>
  <si>
    <t>H/III. kötelezettségjellegű sajátos elszámolások</t>
  </si>
  <si>
    <t xml:space="preserve">     1. Kapott előlegek</t>
  </si>
  <si>
    <t xml:space="preserve">     3. Más szervezetet megillető bevézelek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</si>
  <si>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</si>
  <si>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</si>
  <si>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</si>
  <si>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</si>
  <si>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</si>
  <si>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</si>
  <si>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</si>
  <si>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GÁBORJÁNHÁZA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</si>
  <si>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</si>
  <si>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</si>
  <si>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</si>
  <si>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</si>
  <si>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</si>
  <si>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</si>
  <si>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</si>
  <si>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</si>
  <si>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</si>
  <si>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</si>
  <si>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</si>
  <si>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</si>
  <si>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</si>
  <si>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</si>
  <si>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</si>
  <si>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</si>
  <si>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</si>
  <si>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</si>
  <si>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</si>
  <si>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</si>
  <si>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</si>
  <si>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</si>
  <si>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</si>
  <si>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</si>
  <si>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</si>
  <si>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</si>
  <si>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</si>
  <si>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</si>
  <si>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</si>
  <si>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</si>
  <si>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</si>
  <si>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</si>
  <si>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</si>
  <si>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r>
      <t>2016.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</si>
  <si>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0-ra leirt építmények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</si>
  <si>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</si>
  <si>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</si>
  <si>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</si>
  <si>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</si>
  <si>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</si>
  <si>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</si>
  <si>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</si>
  <si>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</si>
  <si>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</si>
  <si>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</si>
  <si>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</si>
  <si>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</si>
  <si>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</si>
  <si>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</si>
  <si>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</si>
  <si>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</si>
  <si>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</si>
  <si>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</si>
  <si>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</si>
  <si>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</si>
  <si>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1.2. KIMUTATÁS GÁBORJÁNHÁZA ÖNKORMÁNYZAT</t>
  </si>
  <si>
    <t>100.000 FT ÉRTÉKET MEGHALADÓ GÉPEIRŐL, BERENDEZÉSEIRŐL</t>
  </si>
  <si>
    <t>Értékcsökkenés</t>
  </si>
  <si>
    <t>Ügyvitel techniaki gép</t>
  </si>
  <si>
    <t>Notebook Acer</t>
  </si>
  <si>
    <t>Ügyvitel technikai gép összesen:</t>
  </si>
  <si>
    <t xml:space="preserve">Gép, berendezés, felszerelés </t>
  </si>
  <si>
    <t>Honda UMK fűkasza</t>
  </si>
  <si>
    <t>MTD fűnyírótraktor</t>
  </si>
  <si>
    <t>Bronzharang</t>
  </si>
  <si>
    <t>Gép, berendezés összesen:</t>
  </si>
  <si>
    <t>0-ra írt eszközök</t>
  </si>
  <si>
    <t xml:space="preserve">Ügyvitel technikai gép </t>
  </si>
  <si>
    <t xml:space="preserve">Számítógép </t>
  </si>
  <si>
    <t>Notebook HP250</t>
  </si>
  <si>
    <t>Számítógép Lenovo</t>
  </si>
  <si>
    <t>Ügyviteltechnikai gép összesen:</t>
  </si>
  <si>
    <t xml:space="preserve">Gép, felszerelés </t>
  </si>
  <si>
    <t xml:space="preserve">Rakodógép </t>
  </si>
  <si>
    <t xml:space="preserve">MTZ-80 traktor </t>
  </si>
  <si>
    <t xml:space="preserve">Honda szivattyú </t>
  </si>
  <si>
    <t xml:space="preserve">Traktor </t>
  </si>
  <si>
    <t xml:space="preserve">Hangosító berendezés </t>
  </si>
  <si>
    <t>2 férőhelyes hűtőkamra</t>
  </si>
  <si>
    <t xml:space="preserve">Fükasza </t>
  </si>
  <si>
    <t xml:space="preserve">Fs400 aljnövénytisztitó </t>
  </si>
  <si>
    <t>FS 400 bozótvágó</t>
  </si>
  <si>
    <t>Magassági sövénynyíró HL95</t>
  </si>
  <si>
    <t xml:space="preserve">Samsung LCD televízió </t>
  </si>
  <si>
    <t>Ivóvízvezeték gépe</t>
  </si>
  <si>
    <t>Egyéb gép összesen:</t>
  </si>
  <si>
    <t>1.3. KIMUTATÁS GÁBORJÁNHÁZA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</si>
  <si>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</si>
  <si>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</si>
  <si>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</si>
  <si>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</si>
  <si>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</si>
  <si>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</si>
  <si>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 xml:space="preserve"> </t>
  </si>
  <si>
    <t>1.4. KIMUTATÁS GÁBORJÁNHÁZA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</si>
  <si>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</si>
  <si>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</si>
  <si>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</si>
  <si>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</si>
  <si>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</si>
  <si>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</si>
  <si>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Gépjárműadó bruttó összeg</t>
  </si>
  <si>
    <t>ebből önkormányzatot megillető (40%)</t>
  </si>
  <si>
    <t>Pótlék</t>
  </si>
  <si>
    <t xml:space="preserve">Követelés közhatalmi bevételre: </t>
  </si>
  <si>
    <t>Követelés működési bevételre:</t>
  </si>
  <si>
    <t>Ktgv évben esedékes követelés:</t>
  </si>
  <si>
    <t>Költségvetési évet követően esdékes követelés:</t>
  </si>
  <si>
    <t>Adott előlegek</t>
  </si>
  <si>
    <t>Forgótőke elszámolása</t>
  </si>
  <si>
    <t>Követelés jellegű elszámolások:</t>
  </si>
  <si>
    <t>Követelések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</si>
  <si>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</si>
  <si>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</si>
  <si>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</si>
  <si>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</si>
  <si>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</si>
  <si>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</si>
  <si>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</si>
  <si>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</si>
  <si>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</si>
  <si>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Ivóvízvezeték felújítás</t>
  </si>
  <si>
    <t>Beruházásokból, felújításokból aktívált érték</t>
  </si>
  <si>
    <t>Térítésmentes átvétel</t>
  </si>
  <si>
    <t>Alapításkori átvétel, vagyonkez vétel miatti átv, vagyonkez jog vvét</t>
  </si>
  <si>
    <t>Külsősárdi kerékpárút felújítás vagyonnövekedésének megosztása megállapodás szerint</t>
  </si>
  <si>
    <t>0-ra írt állomány növekedése leíródás miatt</t>
  </si>
  <si>
    <t>Egyéb növekedés</t>
  </si>
  <si>
    <t>Összes növekedés</t>
  </si>
  <si>
    <t>Értékesítés</t>
  </si>
  <si>
    <t>Programok selejtezése</t>
  </si>
  <si>
    <t>Számítógép selejtezése</t>
  </si>
  <si>
    <t>Hiány, selejtezés, megsemmisülés</t>
  </si>
  <si>
    <t>Térítésmentes átadás</t>
  </si>
  <si>
    <t>Ktgv szerv társ alapításkori átadás, vagyonkez adás miatti átadás, vagyonkez jog visszaadása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</si>
  <si>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</si>
  <si>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</si>
  <si>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</si>
  <si>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</si>
  <si>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</si>
  <si>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</si>
  <si>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</si>
  <si>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</si>
  <si>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</si>
  <si>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</si>
  <si>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</si>
  <si>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</si>
  <si>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1.5. KIMUTATÁS GÁBORJÁNHÁZA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</si>
  <si>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</si>
  <si>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</si>
  <si>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</si>
  <si>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</si>
  <si>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</si>
  <si>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</si>
  <si>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</si>
  <si>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</si>
  <si>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Más szervezetet megillető bevételek</t>
  </si>
  <si>
    <t>Kötelezettségek összesen:</t>
  </si>
  <si>
    <r>
      <t xml:space="preserve">2016. ÉVI MARADVÁNYKIMUTATÁSA </t>
    </r>
    <r>
      <rPr>
        <i/>
        <sz val="12"/>
        <rFont val="Times New Roman"/>
        <family val="1"/>
      </rPr>
      <t xml:space="preserve"> (adatok  Ft-ban)</t>
    </r>
  </si>
  <si>
    <r>
      <t xml:space="preserve">GÁBORJÁNHÁZA KÖZSÉG ÖNKORMÁNYZATA 2016. ÉVI PÉNZESZKÖZ VÁLTOZÁSÁNAK BEMUTATÁSA </t>
    </r>
    <r>
      <rPr>
        <i/>
        <sz val="11"/>
        <rFont val="Times New Roman"/>
        <family val="1"/>
      </rPr>
      <t>(adatok  Ft-ban)</t>
    </r>
  </si>
  <si>
    <r>
      <t xml:space="preserve">2. GÁBORJÁNHÁZA ÖNKORMÁNYZAT TÁRGYI ESZKÖZEINEK ALAKULÁSA 2016. ÉVBEN - </t>
    </r>
    <r>
      <rPr>
        <i/>
        <sz val="12"/>
        <rFont val="Times New Roman CE"/>
        <family val="0"/>
      </rPr>
      <t>(adatok Ft-ban)</t>
    </r>
  </si>
  <si>
    <t>szárzuzó beszerzés</t>
  </si>
  <si>
    <t>hegesztőgép</t>
  </si>
  <si>
    <t>pinpong asztal</t>
  </si>
  <si>
    <t>mosógép</t>
  </si>
  <si>
    <t>vasaló</t>
  </si>
  <si>
    <t>hulladékgyüjtő</t>
  </si>
  <si>
    <t>mobiltelefon</t>
  </si>
  <si>
    <t>temetőbe út térkövezés</t>
  </si>
  <si>
    <t>adásvételi szerződés alapján értékesítás szárzuzó</t>
  </si>
  <si>
    <t>Lenti hulladékkezelőnek értékesítés konténer</t>
  </si>
  <si>
    <t>selejtezés függöny,</t>
  </si>
  <si>
    <t>traktor üzemeltetés szétosztás</t>
  </si>
  <si>
    <t>hegesztőgép 3/4 szétosztás</t>
  </si>
  <si>
    <t>Zalavíz RT. Törzsrészvény</t>
  </si>
  <si>
    <t>2015.12.31-i állomány</t>
  </si>
  <si>
    <t>Összes részesedés</t>
  </si>
  <si>
    <t>2016.12.31-i állomány</t>
  </si>
  <si>
    <t>2016. évi változás</t>
  </si>
  <si>
    <r>
      <t>RÉSZESEDÉSEINEK 2016. ÉVI ALAKULÁSA</t>
    </r>
    <r>
      <rPr>
        <i/>
        <sz val="12"/>
        <color indexed="8"/>
        <rFont val="Times New Roman"/>
        <family val="1"/>
      </rPr>
      <t xml:space="preserve">  (adatok Ft-ban)</t>
    </r>
  </si>
  <si>
    <t>Szárzúzó MMT</t>
  </si>
  <si>
    <t>iparűzési adó</t>
  </si>
  <si>
    <t>2016. december 31.</t>
  </si>
  <si>
    <t>2017. március 31.</t>
  </si>
  <si>
    <t>Telj.  %-a</t>
  </si>
  <si>
    <t>P</t>
  </si>
  <si>
    <t>S</t>
  </si>
  <si>
    <t>Y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</si>
</sst>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1"/>
      <name val="Arial CE"/>
      <family val="0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name val="Calibri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9"/>
      <color indexed="8"/>
      <name val="Calibri"/>
      <family val="2"/>
    </font>
    <font>
      <sz val="9"/>
      <color indexed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  <font>
      <sz val="9"/>
      <color theme="1"/>
      <name val="Calibri"/>
      <family val="2"/>
    </font>
    <font>
      <sz val="9"/>
      <color rgb="FFFF0000"/>
      <name val="Arial CE"/>
      <family val="0"/>
    </font>
    <font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lightGray">
        <bgColor indexed="9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0" fillId="28" borderId="7" applyNumberFormat="0" applyFont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9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80" applyFont="1" applyFill="1" applyBorder="1" applyAlignment="1">
      <alignment horizontal="center" vertical="center" wrapText="1"/>
      <protection/>
    </xf>
    <xf numFmtId="3" fontId="4" fillId="33" borderId="10" xfId="80" applyNumberFormat="1" applyFont="1" applyFill="1" applyBorder="1" applyAlignment="1">
      <alignment horizontal="right" vertical="center" wrapText="1"/>
      <protection/>
    </xf>
    <xf numFmtId="3" fontId="4" fillId="33" borderId="10" xfId="80" applyNumberFormat="1" applyFont="1" applyFill="1" applyBorder="1" applyAlignment="1">
      <alignment horizontal="center" vertical="center" wrapText="1"/>
      <protection/>
    </xf>
    <xf numFmtId="0" fontId="4" fillId="33" borderId="10" xfId="80" applyFont="1" applyFill="1" applyBorder="1" applyAlignment="1">
      <alignment horizontal="left" vertical="center" wrapText="1"/>
      <protection/>
    </xf>
    <xf numFmtId="0" fontId="3" fillId="33" borderId="10" xfId="80" applyFont="1" applyFill="1" applyBorder="1" applyAlignment="1">
      <alignment horizontal="left" vertical="center" wrapText="1"/>
      <protection/>
    </xf>
    <xf numFmtId="0" fontId="5" fillId="33" borderId="10" xfId="8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80" applyNumberFormat="1" applyFont="1" applyFill="1" applyBorder="1" applyAlignment="1">
      <alignment horizontal="right" vertical="center" wrapText="1"/>
      <protection/>
    </xf>
    <xf numFmtId="3" fontId="3" fillId="33" borderId="10" xfId="80" applyNumberFormat="1" applyFont="1" applyFill="1" applyBorder="1" applyAlignment="1">
      <alignment horizontal="right" vertical="center" wrapText="1"/>
      <protection/>
    </xf>
    <xf numFmtId="3" fontId="4" fillId="0" borderId="10" xfId="8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80" applyFont="1" applyFill="1" applyBorder="1" applyAlignment="1">
      <alignment horizontal="center"/>
      <protection/>
    </xf>
    <xf numFmtId="3" fontId="3" fillId="0" borderId="10" xfId="8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100" fillId="0" borderId="0" xfId="68" applyFont="1" applyAlignment="1">
      <alignment wrapText="1"/>
      <protection/>
    </xf>
    <xf numFmtId="0" fontId="101" fillId="0" borderId="0" xfId="68" applyFont="1">
      <alignment/>
      <protection/>
    </xf>
    <xf numFmtId="0" fontId="102" fillId="0" borderId="10" xfId="68" applyFont="1" applyBorder="1">
      <alignment/>
      <protection/>
    </xf>
    <xf numFmtId="0" fontId="102" fillId="0" borderId="0" xfId="68" applyFont="1">
      <alignment/>
      <protection/>
    </xf>
    <xf numFmtId="3" fontId="103" fillId="0" borderId="0" xfId="68" applyNumberFormat="1" applyFont="1" applyAlignment="1">
      <alignment vertical="center"/>
      <protection/>
    </xf>
    <xf numFmtId="3" fontId="104" fillId="0" borderId="11" xfId="68" applyNumberFormat="1" applyFont="1" applyBorder="1" applyAlignment="1">
      <alignment horizontal="left" vertical="center" wrapText="1"/>
      <protection/>
    </xf>
    <xf numFmtId="3" fontId="105" fillId="0" borderId="10" xfId="68" applyNumberFormat="1" applyFont="1" applyBorder="1" applyAlignment="1">
      <alignment horizontal="center" vertical="center" wrapText="1"/>
      <protection/>
    </xf>
    <xf numFmtId="3" fontId="100" fillId="0" borderId="0" xfId="68" applyNumberFormat="1" applyFont="1" applyAlignment="1">
      <alignment wrapText="1"/>
      <protection/>
    </xf>
    <xf numFmtId="3" fontId="100" fillId="0" borderId="0" xfId="68" applyNumberFormat="1" applyFont="1">
      <alignment/>
      <protection/>
    </xf>
    <xf numFmtId="3" fontId="100" fillId="0" borderId="10" xfId="68" applyNumberFormat="1" applyFont="1" applyBorder="1" applyAlignment="1">
      <alignment wrapText="1"/>
      <protection/>
    </xf>
    <xf numFmtId="3" fontId="101" fillId="0" borderId="10" xfId="68" applyNumberFormat="1" applyFont="1" applyBorder="1">
      <alignment/>
      <protection/>
    </xf>
    <xf numFmtId="3" fontId="101" fillId="0" borderId="0" xfId="68" applyNumberFormat="1" applyFont="1">
      <alignment/>
      <protection/>
    </xf>
    <xf numFmtId="3" fontId="100" fillId="0" borderId="10" xfId="68" applyNumberFormat="1" applyFont="1" applyBorder="1" applyAlignment="1">
      <alignment vertical="center" wrapText="1"/>
      <protection/>
    </xf>
    <xf numFmtId="3" fontId="105" fillId="0" borderId="10" xfId="68" applyNumberFormat="1" applyFont="1" applyBorder="1" applyAlignment="1">
      <alignment wrapText="1"/>
      <protection/>
    </xf>
    <xf numFmtId="3" fontId="102" fillId="0" borderId="10" xfId="68" applyNumberFormat="1" applyFont="1" applyBorder="1">
      <alignment/>
      <protection/>
    </xf>
    <xf numFmtId="3" fontId="102" fillId="0" borderId="0" xfId="68" applyNumberFormat="1" applyFont="1">
      <alignment/>
      <protection/>
    </xf>
    <xf numFmtId="3" fontId="105" fillId="0" borderId="10" xfId="68" applyNumberFormat="1" applyFont="1" applyBorder="1" applyAlignment="1">
      <alignment vertical="center" wrapText="1"/>
      <protection/>
    </xf>
    <xf numFmtId="3" fontId="105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8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80" applyFont="1" applyFill="1" applyBorder="1" applyAlignment="1">
      <alignment horizontal="center" vertical="center"/>
      <protection/>
    </xf>
    <xf numFmtId="0" fontId="101" fillId="0" borderId="10" xfId="68" applyFont="1" applyBorder="1" applyAlignment="1">
      <alignment wrapText="1"/>
      <protection/>
    </xf>
    <xf numFmtId="3" fontId="4" fillId="0" borderId="13" xfId="80" applyNumberFormat="1" applyFont="1" applyFill="1" applyBorder="1" applyAlignment="1">
      <alignment horizontal="right" wrapText="1"/>
      <protection/>
    </xf>
    <xf numFmtId="0" fontId="102" fillId="0" borderId="10" xfId="68" applyFont="1" applyBorder="1" applyAlignment="1">
      <alignment wrapText="1"/>
      <protection/>
    </xf>
    <xf numFmtId="0" fontId="102" fillId="0" borderId="10" xfId="68" applyFont="1" applyBorder="1" applyAlignment="1">
      <alignment vertical="top" wrapText="1"/>
      <protection/>
    </xf>
    <xf numFmtId="0" fontId="12" fillId="0" borderId="0" xfId="74" applyFill="1">
      <alignment/>
      <protection/>
    </xf>
    <xf numFmtId="0" fontId="3" fillId="0" borderId="0" xfId="78" applyFont="1" applyFill="1" applyAlignment="1">
      <alignment horizontal="center"/>
      <protection/>
    </xf>
    <xf numFmtId="0" fontId="4" fillId="0" borderId="0" xfId="78" applyFont="1" applyFill="1">
      <alignment/>
      <protection/>
    </xf>
    <xf numFmtId="0" fontId="4" fillId="0" borderId="11" xfId="78" applyFont="1" applyFill="1" applyBorder="1" applyAlignment="1">
      <alignment horizontal="center"/>
      <protection/>
    </xf>
    <xf numFmtId="0" fontId="12" fillId="0" borderId="0" xfId="74">
      <alignment/>
      <protection/>
    </xf>
    <xf numFmtId="0" fontId="4" fillId="0" borderId="0" xfId="78" applyFont="1">
      <alignment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8" fillId="0" borderId="0" xfId="78" applyFont="1">
      <alignment/>
      <protection/>
    </xf>
    <xf numFmtId="0" fontId="4" fillId="0" borderId="10" xfId="78" applyFont="1" applyFill="1" applyBorder="1" applyAlignment="1">
      <alignment/>
      <protection/>
    </xf>
    <xf numFmtId="3" fontId="4" fillId="0" borderId="10" xfId="78" applyNumberFormat="1" applyFont="1" applyBorder="1" applyAlignment="1">
      <alignment/>
      <protection/>
    </xf>
    <xf numFmtId="3" fontId="10" fillId="0" borderId="10" xfId="78" applyNumberFormat="1" applyFont="1" applyBorder="1" applyAlignment="1">
      <alignment/>
      <protection/>
    </xf>
    <xf numFmtId="3" fontId="8" fillId="0" borderId="10" xfId="78" applyNumberFormat="1" applyFont="1" applyBorder="1" applyAlignment="1">
      <alignment/>
      <protection/>
    </xf>
    <xf numFmtId="0" fontId="4" fillId="0" borderId="10" xfId="80" applyFont="1" applyFill="1" applyBorder="1" applyAlignment="1">
      <alignment wrapText="1"/>
      <protection/>
    </xf>
    <xf numFmtId="3" fontId="101" fillId="0" borderId="0" xfId="68" applyNumberFormat="1" applyFont="1" applyAlignment="1">
      <alignment horizontal="center"/>
      <protection/>
    </xf>
    <xf numFmtId="0" fontId="5" fillId="0" borderId="10" xfId="80" applyFont="1" applyFill="1" applyBorder="1" applyAlignment="1">
      <alignment/>
      <protection/>
    </xf>
    <xf numFmtId="0" fontId="15" fillId="0" borderId="10" xfId="80" applyFont="1" applyFill="1" applyBorder="1" applyAlignment="1">
      <alignment/>
      <protection/>
    </xf>
    <xf numFmtId="0" fontId="15" fillId="0" borderId="10" xfId="80" applyFont="1" applyFill="1" applyBorder="1" applyAlignment="1">
      <alignment wrapText="1"/>
      <protection/>
    </xf>
    <xf numFmtId="0" fontId="20" fillId="0" borderId="10" xfId="80" applyFont="1" applyFill="1" applyBorder="1" applyAlignment="1">
      <alignment wrapText="1"/>
      <protection/>
    </xf>
    <xf numFmtId="0" fontId="22" fillId="0" borderId="10" xfId="80" applyFont="1" applyFill="1" applyBorder="1" applyAlignment="1">
      <alignment wrapText="1"/>
      <protection/>
    </xf>
    <xf numFmtId="0" fontId="8" fillId="33" borderId="10" xfId="80" applyFont="1" applyFill="1" applyBorder="1" applyAlignment="1">
      <alignment horizontal="left" vertical="center" wrapText="1"/>
      <protection/>
    </xf>
    <xf numFmtId="0" fontId="7" fillId="33" borderId="10" xfId="80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/>
    </xf>
    <xf numFmtId="0" fontId="3" fillId="0" borderId="10" xfId="78" applyFont="1" applyFill="1" applyBorder="1" applyAlignment="1">
      <alignment horizontal="center" vertical="center"/>
      <protection/>
    </xf>
    <xf numFmtId="0" fontId="4" fillId="0" borderId="10" xfId="78" applyFont="1" applyFill="1" applyBorder="1" applyAlignment="1">
      <alignment horizontal="left" wrapText="1"/>
      <protection/>
    </xf>
    <xf numFmtId="0" fontId="4" fillId="0" borderId="10" xfId="78" applyFont="1" applyFill="1" applyBorder="1" applyAlignment="1">
      <alignment horizontal="left"/>
      <protection/>
    </xf>
    <xf numFmtId="0" fontId="4" fillId="0" borderId="10" xfId="78" applyFont="1" applyBorder="1" applyAlignment="1">
      <alignment vertical="top" wrapText="1"/>
      <protection/>
    </xf>
    <xf numFmtId="0" fontId="10" fillId="0" borderId="10" xfId="78" applyFont="1" applyBorder="1" applyAlignment="1" quotePrefix="1">
      <alignment vertical="top" wrapText="1"/>
      <protection/>
    </xf>
    <xf numFmtId="0" fontId="8" fillId="0" borderId="10" xfId="78" applyFont="1" applyBorder="1" applyAlignment="1" quotePrefix="1">
      <alignment vertical="top" wrapText="1"/>
      <protection/>
    </xf>
    <xf numFmtId="0" fontId="3" fillId="0" borderId="10" xfId="78" applyFont="1" applyBorder="1" applyAlignment="1">
      <alignment vertical="top" wrapText="1"/>
      <protection/>
    </xf>
    <xf numFmtId="3" fontId="4" fillId="33" borderId="10" xfId="8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8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/>
      <protection/>
    </xf>
    <xf numFmtId="0" fontId="4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5" fillId="0" borderId="10" xfId="80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horizontal="left" vertical="center" wrapText="1"/>
      <protection/>
    </xf>
    <xf numFmtId="0" fontId="4" fillId="0" borderId="10" xfId="80" applyFont="1" applyFill="1" applyBorder="1" applyAlignment="1">
      <alignment vertical="center"/>
      <protection/>
    </xf>
    <xf numFmtId="3" fontId="15" fillId="33" borderId="10" xfId="80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5" fillId="0" borderId="0" xfId="68" applyNumberFormat="1" applyFont="1" applyBorder="1" applyAlignment="1">
      <alignment vertical="center" wrapText="1"/>
      <protection/>
    </xf>
    <xf numFmtId="3" fontId="102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wrapText="1"/>
      <protection/>
    </xf>
    <xf numFmtId="0" fontId="21" fillId="0" borderId="10" xfId="80" applyFont="1" applyFill="1" applyBorder="1" applyAlignment="1">
      <alignment horizontal="center" wrapText="1"/>
      <protection/>
    </xf>
    <xf numFmtId="0" fontId="15" fillId="33" borderId="10" xfId="80" applyFont="1" applyFill="1" applyBorder="1" applyAlignment="1">
      <alignment horizontal="left" vertical="center" wrapText="1"/>
      <protection/>
    </xf>
    <xf numFmtId="0" fontId="21" fillId="0" borderId="10" xfId="80" applyFont="1" applyFill="1" applyBorder="1" applyAlignment="1">
      <alignment horizontal="center"/>
      <protection/>
    </xf>
    <xf numFmtId="0" fontId="4" fillId="0" borderId="10" xfId="80" applyFont="1" applyFill="1" applyBorder="1" applyAlignment="1" quotePrefix="1">
      <alignment horizontal="center"/>
      <protection/>
    </xf>
    <xf numFmtId="3" fontId="3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 horizontal="left" wrapText="1"/>
      <protection/>
    </xf>
    <xf numFmtId="0" fontId="106" fillId="0" borderId="10" xfId="80" applyFont="1" applyFill="1" applyBorder="1" applyAlignment="1" quotePrefix="1">
      <alignment wrapText="1"/>
      <protection/>
    </xf>
    <xf numFmtId="0" fontId="106" fillId="0" borderId="10" xfId="80" applyFont="1" applyFill="1" applyBorder="1" applyAlignment="1">
      <alignment wrapText="1"/>
      <protection/>
    </xf>
    <xf numFmtId="0" fontId="106" fillId="0" borderId="10" xfId="8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7" fillId="0" borderId="10" xfId="8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80" applyNumberFormat="1" applyFont="1" applyFill="1" applyBorder="1" applyAlignment="1">
      <alignment horizontal="right" vertical="center" wrapText="1"/>
      <protection/>
    </xf>
    <xf numFmtId="3" fontId="105" fillId="0" borderId="14" xfId="68" applyNumberFormat="1" applyFont="1" applyBorder="1" applyAlignment="1">
      <alignment horizontal="center" vertical="center" wrapText="1"/>
      <protection/>
    </xf>
    <xf numFmtId="0" fontId="107" fillId="0" borderId="0" xfId="0" applyFont="1" applyAlignment="1">
      <alignment/>
    </xf>
    <xf numFmtId="0" fontId="8" fillId="0" borderId="10" xfId="80" applyFont="1" applyFill="1" applyBorder="1" applyAlignment="1">
      <alignment vertical="center" wrapText="1"/>
      <protection/>
    </xf>
    <xf numFmtId="3" fontId="104" fillId="0" borderId="0" xfId="68" applyNumberFormat="1" applyFont="1" applyBorder="1" applyAlignment="1">
      <alignment horizontal="left" vertical="center" wrapText="1"/>
      <protection/>
    </xf>
    <xf numFmtId="0" fontId="103" fillId="0" borderId="0" xfId="0" applyFont="1" applyAlignment="1">
      <alignment/>
    </xf>
    <xf numFmtId="0" fontId="4" fillId="33" borderId="10" xfId="80" applyFont="1" applyFill="1" applyBorder="1" applyAlignment="1" quotePrefix="1">
      <alignment horizontal="left" vertical="center" wrapText="1"/>
      <protection/>
    </xf>
    <xf numFmtId="0" fontId="15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 quotePrefix="1">
      <alignment horizontal="left" wrapText="1" indent="2"/>
      <protection/>
    </xf>
    <xf numFmtId="0" fontId="4" fillId="0" borderId="10" xfId="80" applyFont="1" applyFill="1" applyBorder="1" applyAlignment="1" quotePrefix="1">
      <alignment horizontal="left" wrapText="1" indent="3"/>
      <protection/>
    </xf>
    <xf numFmtId="3" fontId="107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94" fillId="0" borderId="0" xfId="0" applyFont="1" applyAlignment="1">
      <alignment/>
    </xf>
    <xf numFmtId="0" fontId="108" fillId="0" borderId="0" xfId="0" applyFont="1" applyAlignment="1">
      <alignment/>
    </xf>
    <xf numFmtId="0" fontId="4" fillId="0" borderId="10" xfId="80" applyFont="1" applyFill="1" applyBorder="1" applyAlignment="1">
      <alignment/>
      <protection/>
    </xf>
    <xf numFmtId="3" fontId="107" fillId="0" borderId="10" xfId="80" applyNumberFormat="1" applyFont="1" applyFill="1" applyBorder="1" applyAlignment="1">
      <alignment horizontal="right" wrapText="1"/>
      <protection/>
    </xf>
    <xf numFmtId="3" fontId="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4" fillId="0" borderId="15" xfId="80" applyFont="1" applyFill="1" applyBorder="1" applyAlignment="1">
      <alignment vertical="center" wrapText="1"/>
      <protection/>
    </xf>
    <xf numFmtId="3" fontId="3" fillId="33" borderId="15" xfId="80" applyNumberFormat="1" applyFont="1" applyFill="1" applyBorder="1" applyAlignment="1">
      <alignment horizontal="right" vertical="center" wrapText="1"/>
      <protection/>
    </xf>
    <xf numFmtId="3" fontId="4" fillId="33" borderId="15" xfId="80" applyNumberFormat="1" applyFont="1" applyFill="1" applyBorder="1" applyAlignment="1">
      <alignment horizontal="right" vertical="center" wrapText="1"/>
      <protection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101" fillId="0" borderId="0" xfId="68" applyFont="1" applyAlignment="1">
      <alignment horizontal="right"/>
      <protection/>
    </xf>
    <xf numFmtId="0" fontId="4" fillId="0" borderId="15" xfId="8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3" fontId="107" fillId="33" borderId="10" xfId="80" applyNumberFormat="1" applyFont="1" applyFill="1" applyBorder="1" applyAlignment="1">
      <alignment horizontal="right" vertical="center" wrapText="1"/>
      <protection/>
    </xf>
    <xf numFmtId="3" fontId="107" fillId="33" borderId="15" xfId="80" applyNumberFormat="1" applyFont="1" applyFill="1" applyBorder="1" applyAlignment="1">
      <alignment horizontal="right" vertical="center" wrapText="1"/>
      <protection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 horizontal="center" wrapText="1"/>
    </xf>
    <xf numFmtId="3" fontId="4" fillId="33" borderId="10" xfId="80" applyNumberFormat="1" applyFont="1" applyFill="1" applyBorder="1" applyAlignment="1">
      <alignment vertical="center" wrapText="1"/>
      <protection/>
    </xf>
    <xf numFmtId="3" fontId="4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/>
    </xf>
    <xf numFmtId="3" fontId="77" fillId="0" borderId="10" xfId="0" applyNumberFormat="1" applyFont="1" applyBorder="1" applyAlignment="1">
      <alignment/>
    </xf>
    <xf numFmtId="3" fontId="73" fillId="0" borderId="0" xfId="0" applyNumberFormat="1" applyFont="1" applyAlignment="1">
      <alignment/>
    </xf>
    <xf numFmtId="0" fontId="4" fillId="33" borderId="10" xfId="80" applyFont="1" applyFill="1" applyBorder="1" applyAlignment="1">
      <alignment vertical="center"/>
      <protection/>
    </xf>
    <xf numFmtId="0" fontId="9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80" applyNumberFormat="1" applyFont="1" applyFill="1" applyBorder="1" applyAlignment="1">
      <alignment horizontal="center" vertical="center"/>
      <protection/>
    </xf>
    <xf numFmtId="0" fontId="3" fillId="33" borderId="10" xfId="80" applyFont="1" applyFill="1" applyBorder="1" applyAlignment="1">
      <alignment vertical="center"/>
      <protection/>
    </xf>
    <xf numFmtId="3" fontId="3" fillId="33" borderId="10" xfId="80" applyNumberFormat="1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12" fillId="0" borderId="10" xfId="82" applyFont="1" applyBorder="1">
      <alignment/>
      <protection/>
    </xf>
    <xf numFmtId="0" fontId="28" fillId="0" borderId="10" xfId="64" applyFont="1" applyFill="1" applyBorder="1" applyAlignment="1">
      <alignment horizontal="center"/>
      <protection/>
    </xf>
    <xf numFmtId="0" fontId="30" fillId="0" borderId="10" xfId="64" applyFont="1" applyFill="1" applyBorder="1" applyAlignment="1">
      <alignment horizontal="center"/>
      <protection/>
    </xf>
    <xf numFmtId="4" fontId="3" fillId="0" borderId="10" xfId="73" applyNumberFormat="1" applyFont="1" applyFill="1" applyBorder="1" applyAlignment="1" applyProtection="1">
      <alignment horizontal="center"/>
      <protection locked="0"/>
    </xf>
    <xf numFmtId="14" fontId="31" fillId="0" borderId="10" xfId="73" applyNumberFormat="1" applyFont="1" applyFill="1" applyBorder="1" applyAlignment="1" applyProtection="1">
      <alignment horizontal="center"/>
      <protection locked="0"/>
    </xf>
    <xf numFmtId="4" fontId="7" fillId="0" borderId="10" xfId="73" applyNumberFormat="1" applyFont="1" applyFill="1" applyBorder="1" applyAlignment="1" applyProtection="1">
      <alignment/>
      <protection locked="0"/>
    </xf>
    <xf numFmtId="4" fontId="8" fillId="0" borderId="10" xfId="73" applyNumberFormat="1" applyFont="1" applyFill="1" applyBorder="1" applyAlignment="1" applyProtection="1">
      <alignment/>
      <protection locked="0"/>
    </xf>
    <xf numFmtId="4" fontId="16" fillId="0" borderId="10" xfId="73" applyNumberFormat="1" applyFont="1" applyFill="1" applyBorder="1" applyAlignment="1" applyProtection="1">
      <alignment/>
      <protection locked="0"/>
    </xf>
    <xf numFmtId="4" fontId="9" fillId="0" borderId="10" xfId="73" applyNumberFormat="1" applyFont="1" applyFill="1" applyBorder="1" applyAlignment="1" applyProtection="1">
      <alignment wrapText="1"/>
      <protection locked="0"/>
    </xf>
    <xf numFmtId="4" fontId="32" fillId="0" borderId="10" xfId="73" applyNumberFormat="1" applyFont="1" applyFill="1" applyBorder="1" applyAlignment="1" applyProtection="1">
      <alignment/>
      <protection locked="0"/>
    </xf>
    <xf numFmtId="4" fontId="33" fillId="0" borderId="10" xfId="73" applyNumberFormat="1" applyFont="1" applyFill="1" applyBorder="1" applyAlignment="1" applyProtection="1">
      <alignment wrapText="1"/>
      <protection locked="0"/>
    </xf>
    <xf numFmtId="4" fontId="33" fillId="0" borderId="10" xfId="73" applyNumberFormat="1" applyFont="1" applyFill="1" applyBorder="1" applyAlignment="1" applyProtection="1">
      <alignment/>
      <protection locked="0"/>
    </xf>
    <xf numFmtId="4" fontId="16" fillId="0" borderId="10" xfId="73" applyNumberFormat="1" applyFont="1" applyFill="1" applyBorder="1" applyAlignment="1" applyProtection="1">
      <alignment wrapText="1"/>
      <protection locked="0"/>
    </xf>
    <xf numFmtId="4" fontId="9" fillId="0" borderId="10" xfId="73" applyNumberFormat="1" applyFont="1" applyFill="1" applyBorder="1" applyAlignment="1" applyProtection="1">
      <alignment/>
      <protection locked="0"/>
    </xf>
    <xf numFmtId="4" fontId="10" fillId="0" borderId="10" xfId="73" applyNumberFormat="1" applyFont="1" applyFill="1" applyBorder="1" applyAlignment="1" applyProtection="1">
      <alignment/>
      <protection locked="0"/>
    </xf>
    <xf numFmtId="4" fontId="14" fillId="0" borderId="10" xfId="73" applyNumberFormat="1" applyFont="1" applyFill="1" applyBorder="1" applyAlignment="1" applyProtection="1">
      <alignment/>
      <protection locked="0"/>
    </xf>
    <xf numFmtId="0" fontId="8" fillId="0" borderId="10" xfId="73" applyNumberFormat="1" applyFont="1" applyFill="1" applyBorder="1" applyAlignment="1" applyProtection="1">
      <alignment/>
      <protection locked="0"/>
    </xf>
    <xf numFmtId="4" fontId="3" fillId="0" borderId="10" xfId="73" applyNumberFormat="1" applyFont="1" applyFill="1" applyBorder="1" applyAlignment="1" applyProtection="1">
      <alignment/>
      <protection locked="0"/>
    </xf>
    <xf numFmtId="0" fontId="35" fillId="0" borderId="10" xfId="82" applyFont="1" applyBorder="1">
      <alignment/>
      <protection/>
    </xf>
    <xf numFmtId="0" fontId="36" fillId="0" borderId="10" xfId="64" applyFont="1" applyFill="1" applyBorder="1" applyAlignment="1">
      <alignment horizontal="center"/>
      <protection/>
    </xf>
    <xf numFmtId="4" fontId="37" fillId="0" borderId="10" xfId="73" applyNumberFormat="1" applyFont="1" applyFill="1" applyBorder="1" applyAlignment="1" applyProtection="1">
      <alignment/>
      <protection locked="0"/>
    </xf>
    <xf numFmtId="4" fontId="35" fillId="0" borderId="10" xfId="73" applyNumberFormat="1" applyFont="1" applyFill="1" applyBorder="1" applyAlignment="1" applyProtection="1">
      <alignment/>
      <protection locked="0"/>
    </xf>
    <xf numFmtId="4" fontId="38" fillId="0" borderId="10" xfId="73" applyNumberFormat="1" applyFont="1" applyFill="1" applyBorder="1" applyAlignment="1" applyProtection="1">
      <alignment/>
      <protection locked="0"/>
    </xf>
    <xf numFmtId="4" fontId="39" fillId="0" borderId="10" xfId="73" applyNumberFormat="1" applyFont="1" applyFill="1" applyBorder="1" applyAlignment="1" applyProtection="1">
      <alignment/>
      <protection locked="0"/>
    </xf>
    <xf numFmtId="4" fontId="37" fillId="0" borderId="10" xfId="77" applyNumberFormat="1" applyFont="1" applyFill="1" applyBorder="1" applyAlignment="1" applyProtection="1">
      <alignment/>
      <protection locked="0"/>
    </xf>
    <xf numFmtId="4" fontId="37" fillId="34" borderId="10" xfId="73" applyNumberFormat="1" applyFont="1" applyFill="1" applyBorder="1" applyAlignment="1" applyProtection="1">
      <alignment/>
      <protection locked="0"/>
    </xf>
    <xf numFmtId="4" fontId="39" fillId="34" borderId="10" xfId="73" applyNumberFormat="1" applyFont="1" applyFill="1" applyBorder="1" applyAlignment="1" applyProtection="1">
      <alignment/>
      <protection locked="0"/>
    </xf>
    <xf numFmtId="4" fontId="40" fillId="34" borderId="10" xfId="73" applyNumberFormat="1" applyFont="1" applyFill="1" applyBorder="1" applyAlignment="1" applyProtection="1">
      <alignment/>
      <protection locked="0"/>
    </xf>
    <xf numFmtId="4" fontId="41" fillId="0" borderId="10" xfId="73" applyNumberFormat="1" applyFont="1" applyFill="1" applyBorder="1" applyAlignment="1" applyProtection="1">
      <alignment/>
      <protection locked="0"/>
    </xf>
    <xf numFmtId="4" fontId="11" fillId="0" borderId="10" xfId="73" applyNumberFormat="1" applyFont="1" applyFill="1" applyBorder="1" applyAlignment="1" applyProtection="1">
      <alignment/>
      <protection locked="0"/>
    </xf>
    <xf numFmtId="4" fontId="37" fillId="35" borderId="10" xfId="73" applyNumberFormat="1" applyFont="1" applyFill="1" applyBorder="1" applyAlignment="1" applyProtection="1">
      <alignment wrapText="1"/>
      <protection locked="0"/>
    </xf>
    <xf numFmtId="4" fontId="37" fillId="35" borderId="10" xfId="73" applyNumberFormat="1" applyFont="1" applyFill="1" applyBorder="1" applyAlignment="1" applyProtection="1">
      <alignment/>
      <protection locked="0"/>
    </xf>
    <xf numFmtId="4" fontId="39" fillId="35" borderId="10" xfId="73" applyNumberFormat="1" applyFont="1" applyFill="1" applyBorder="1" applyAlignment="1" applyProtection="1">
      <alignment/>
      <protection locked="0"/>
    </xf>
    <xf numFmtId="3" fontId="8" fillId="33" borderId="10" xfId="80" applyNumberFormat="1" applyFont="1" applyFill="1" applyBorder="1" applyAlignment="1">
      <alignment horizontal="center" vertical="center" wrapText="1"/>
      <protection/>
    </xf>
    <xf numFmtId="3" fontId="8" fillId="33" borderId="10" xfId="80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horizontal="center"/>
    </xf>
    <xf numFmtId="4" fontId="109" fillId="0" borderId="10" xfId="73" applyNumberFormat="1" applyFont="1" applyFill="1" applyBorder="1" applyAlignment="1" applyProtection="1">
      <alignment/>
      <protection locked="0"/>
    </xf>
    <xf numFmtId="4" fontId="110" fillId="0" borderId="10" xfId="73" applyNumberFormat="1" applyFont="1" applyFill="1" applyBorder="1" applyAlignment="1" applyProtection="1">
      <alignment/>
      <protection locked="0"/>
    </xf>
    <xf numFmtId="0" fontId="42" fillId="0" borderId="0" xfId="64" applyFont="1" applyFill="1">
      <alignment/>
      <protection/>
    </xf>
    <xf numFmtId="0" fontId="35" fillId="0" borderId="0" xfId="82" applyFont="1">
      <alignment/>
      <protection/>
    </xf>
    <xf numFmtId="4" fontId="35" fillId="0" borderId="0" xfId="73" applyNumberFormat="1" applyFont="1" applyFill="1" applyBorder="1" applyAlignment="1" applyProtection="1">
      <alignment/>
      <protection locked="0"/>
    </xf>
    <xf numFmtId="4" fontId="111" fillId="0" borderId="0" xfId="73" applyNumberFormat="1" applyFont="1" applyFill="1" applyBorder="1" applyAlignment="1" applyProtection="1">
      <alignment/>
      <protection locked="0"/>
    </xf>
    <xf numFmtId="4" fontId="11" fillId="0" borderId="0" xfId="73" applyNumberFormat="1" applyFont="1" applyFill="1" applyBorder="1" applyAlignment="1" applyProtection="1">
      <alignment/>
      <protection locked="0"/>
    </xf>
    <xf numFmtId="4" fontId="37" fillId="0" borderId="0" xfId="73" applyNumberFormat="1" applyFont="1" applyFill="1" applyBorder="1" applyAlignment="1" applyProtection="1">
      <alignment/>
      <protection locked="0"/>
    </xf>
    <xf numFmtId="0" fontId="12" fillId="0" borderId="0" xfId="82" applyFont="1">
      <alignment/>
      <protection/>
    </xf>
    <xf numFmtId="4" fontId="112" fillId="0" borderId="10" xfId="73" applyNumberFormat="1" applyFont="1" applyFill="1" applyBorder="1" applyAlignment="1" applyProtection="1">
      <alignment/>
      <protection locked="0"/>
    </xf>
    <xf numFmtId="0" fontId="108" fillId="0" borderId="0" xfId="0" applyFont="1" applyAlignment="1">
      <alignment horizontal="center"/>
    </xf>
    <xf numFmtId="3" fontId="103" fillId="0" borderId="0" xfId="0" applyNumberFormat="1" applyFont="1" applyAlignment="1">
      <alignment horizontal="center"/>
    </xf>
    <xf numFmtId="0" fontId="3" fillId="0" borderId="10" xfId="80" applyFont="1" applyFill="1" applyBorder="1" applyAlignment="1">
      <alignment horizontal="center" vertical="center"/>
      <protection/>
    </xf>
    <xf numFmtId="0" fontId="108" fillId="0" borderId="10" xfId="0" applyFont="1" applyBorder="1" applyAlignment="1">
      <alignment/>
    </xf>
    <xf numFmtId="3" fontId="103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left"/>
    </xf>
    <xf numFmtId="3" fontId="99" fillId="0" borderId="10" xfId="0" applyNumberFormat="1" applyFont="1" applyBorder="1" applyAlignment="1">
      <alignment/>
    </xf>
    <xf numFmtId="3" fontId="103" fillId="0" borderId="10" xfId="0" applyNumberFormat="1" applyFont="1" applyBorder="1" applyAlignment="1">
      <alignment/>
    </xf>
    <xf numFmtId="0" fontId="94" fillId="0" borderId="0" xfId="0" applyFont="1" applyAlignment="1">
      <alignment horizontal="right"/>
    </xf>
    <xf numFmtId="3" fontId="99" fillId="0" borderId="0" xfId="0" applyNumberFormat="1" applyFont="1" applyAlignment="1">
      <alignment/>
    </xf>
    <xf numFmtId="0" fontId="28" fillId="0" borderId="0" xfId="61" applyFont="1" applyBorder="1" applyAlignment="1">
      <alignment/>
      <protection/>
    </xf>
    <xf numFmtId="0" fontId="42" fillId="0" borderId="0" xfId="61" applyFont="1" applyFill="1">
      <alignment/>
      <protection/>
    </xf>
    <xf numFmtId="0" fontId="28" fillId="0" borderId="10" xfId="61" applyFont="1" applyFill="1" applyBorder="1" applyAlignment="1">
      <alignment horizontal="center"/>
      <protection/>
    </xf>
    <xf numFmtId="0" fontId="30" fillId="0" borderId="10" xfId="61" applyFont="1" applyFill="1" applyBorder="1" applyAlignment="1">
      <alignment horizontal="center"/>
      <protection/>
    </xf>
    <xf numFmtId="4" fontId="43" fillId="0" borderId="10" xfId="81" applyNumberFormat="1" applyFont="1" applyFill="1" applyBorder="1" applyAlignment="1" applyProtection="1">
      <alignment/>
      <protection locked="0"/>
    </xf>
    <xf numFmtId="4" fontId="43" fillId="0" borderId="10" xfId="81" applyNumberFormat="1" applyFont="1" applyFill="1" applyBorder="1" applyAlignment="1" applyProtection="1">
      <alignment horizontal="center"/>
      <protection locked="0"/>
    </xf>
    <xf numFmtId="0" fontId="11" fillId="0" borderId="0" xfId="81">
      <alignment/>
      <protection/>
    </xf>
    <xf numFmtId="4" fontId="44" fillId="0" borderId="10" xfId="81" applyNumberFormat="1" applyFont="1" applyFill="1" applyBorder="1" applyAlignment="1" applyProtection="1">
      <alignment/>
      <protection locked="0"/>
    </xf>
    <xf numFmtId="4" fontId="44" fillId="0" borderId="10" xfId="81" applyNumberFormat="1" applyFont="1" applyFill="1" applyBorder="1" applyAlignment="1" applyProtection="1">
      <alignment horizontal="right"/>
      <protection locked="0"/>
    </xf>
    <xf numFmtId="0" fontId="11" fillId="0" borderId="0" xfId="81" applyFont="1">
      <alignment/>
      <protection/>
    </xf>
    <xf numFmtId="4" fontId="43" fillId="35" borderId="10" xfId="81" applyNumberFormat="1" applyFont="1" applyFill="1" applyBorder="1" applyAlignment="1" applyProtection="1">
      <alignment/>
      <protection locked="0"/>
    </xf>
    <xf numFmtId="4" fontId="28" fillId="0" borderId="10" xfId="72" applyNumberFormat="1" applyFont="1" applyFill="1" applyBorder="1" applyAlignment="1" applyProtection="1">
      <alignment/>
      <protection locked="0"/>
    </xf>
    <xf numFmtId="4" fontId="28" fillId="0" borderId="10" xfId="72" applyNumberFormat="1" applyFont="1" applyFill="1" applyBorder="1" applyAlignment="1" applyProtection="1">
      <alignment horizontal="right"/>
      <protection locked="0"/>
    </xf>
    <xf numFmtId="0" fontId="11" fillId="0" borderId="0" xfId="72">
      <alignment/>
      <protection/>
    </xf>
    <xf numFmtId="4" fontId="28" fillId="0" borderId="10" xfId="72" applyNumberFormat="1" applyFont="1" applyFill="1" applyBorder="1" applyAlignment="1" applyProtection="1">
      <alignment horizontal="right"/>
      <protection locked="0"/>
    </xf>
    <xf numFmtId="4" fontId="42" fillId="0" borderId="10" xfId="72" applyNumberFormat="1" applyFont="1" applyFill="1" applyBorder="1" applyAlignment="1" applyProtection="1">
      <alignment horizontal="right"/>
      <protection locked="0"/>
    </xf>
    <xf numFmtId="4" fontId="42" fillId="0" borderId="10" xfId="72" applyNumberFormat="1" applyFont="1" applyFill="1" applyBorder="1" applyAlignment="1" applyProtection="1">
      <alignment/>
      <protection locked="0"/>
    </xf>
    <xf numFmtId="4" fontId="28" fillId="34" borderId="10" xfId="72" applyNumberFormat="1" applyFont="1" applyFill="1" applyBorder="1" applyAlignment="1" applyProtection="1">
      <alignment/>
      <protection locked="0"/>
    </xf>
    <xf numFmtId="4" fontId="28" fillId="34" borderId="10" xfId="72" applyNumberFormat="1" applyFont="1" applyFill="1" applyBorder="1" applyAlignment="1" applyProtection="1">
      <alignment horizontal="right"/>
      <protection locked="0"/>
    </xf>
    <xf numFmtId="0" fontId="11" fillId="0" borderId="10" xfId="72" applyBorder="1">
      <alignment/>
      <protection/>
    </xf>
    <xf numFmtId="0" fontId="11" fillId="0" borderId="0" xfId="72" applyFill="1">
      <alignment/>
      <protection/>
    </xf>
    <xf numFmtId="0" fontId="11" fillId="0" borderId="0" xfId="72" applyFont="1">
      <alignment/>
      <protection/>
    </xf>
    <xf numFmtId="0" fontId="41" fillId="0" borderId="0" xfId="72" applyFont="1">
      <alignment/>
      <protection/>
    </xf>
    <xf numFmtId="0" fontId="45" fillId="36" borderId="10" xfId="72" applyFont="1" applyFill="1" applyBorder="1">
      <alignment/>
      <protection/>
    </xf>
    <xf numFmtId="4" fontId="45" fillId="36" borderId="10" xfId="72" applyNumberFormat="1" applyFont="1" applyFill="1" applyBorder="1">
      <alignment/>
      <protection/>
    </xf>
    <xf numFmtId="0" fontId="8" fillId="0" borderId="0" xfId="76" applyNumberFormat="1" applyFont="1" applyFill="1" applyBorder="1" applyAlignment="1" applyProtection="1">
      <alignment/>
      <protection locked="0"/>
    </xf>
    <xf numFmtId="4" fontId="3" fillId="0" borderId="10" xfId="76" applyNumberFormat="1" applyFont="1" applyFill="1" applyBorder="1" applyAlignment="1" applyProtection="1">
      <alignment horizontal="center"/>
      <protection locked="0"/>
    </xf>
    <xf numFmtId="4" fontId="3" fillId="0" borderId="10" xfId="76" applyNumberFormat="1" applyFont="1" applyFill="1" applyBorder="1" applyAlignment="1" applyProtection="1">
      <alignment/>
      <protection locked="0"/>
    </xf>
    <xf numFmtId="4" fontId="4" fillId="0" borderId="10" xfId="76" applyNumberFormat="1" applyFont="1" applyFill="1" applyBorder="1" applyAlignment="1" applyProtection="1">
      <alignment/>
      <protection locked="0"/>
    </xf>
    <xf numFmtId="3" fontId="4" fillId="0" borderId="10" xfId="76" applyNumberFormat="1" applyFont="1" applyFill="1" applyBorder="1" applyAlignment="1" applyProtection="1">
      <alignment horizontal="right"/>
      <protection locked="0"/>
    </xf>
    <xf numFmtId="4" fontId="3" fillId="37" borderId="10" xfId="76" applyNumberFormat="1" applyFont="1" applyFill="1" applyBorder="1" applyAlignment="1" applyProtection="1">
      <alignment/>
      <protection locked="0"/>
    </xf>
    <xf numFmtId="3" fontId="3" fillId="37" borderId="10" xfId="76" applyNumberFormat="1" applyFont="1" applyFill="1" applyBorder="1" applyAlignment="1" applyProtection="1">
      <alignment/>
      <protection locked="0"/>
    </xf>
    <xf numFmtId="3" fontId="8" fillId="0" borderId="0" xfId="76" applyNumberFormat="1" applyFont="1" applyFill="1" applyBorder="1" applyAlignment="1" applyProtection="1">
      <alignment/>
      <protection locked="0"/>
    </xf>
    <xf numFmtId="0" fontId="28" fillId="0" borderId="0" xfId="64" applyFont="1" applyBorder="1" applyAlignment="1">
      <alignment/>
      <protection/>
    </xf>
    <xf numFmtId="3" fontId="4" fillId="0" borderId="10" xfId="73" applyNumberFormat="1" applyFont="1" applyFill="1" applyBorder="1" applyAlignment="1" applyProtection="1">
      <alignment vertical="center"/>
      <protection locked="0"/>
    </xf>
    <xf numFmtId="3" fontId="46" fillId="0" borderId="10" xfId="73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73" applyNumberFormat="1" applyFont="1" applyFill="1" applyBorder="1" applyAlignment="1" applyProtection="1">
      <alignment/>
      <protection locked="0"/>
    </xf>
    <xf numFmtId="0" fontId="3" fillId="0" borderId="10" xfId="73" applyNumberFormat="1" applyFont="1" applyFill="1" applyBorder="1" applyAlignment="1" applyProtection="1">
      <alignment/>
      <protection locked="0"/>
    </xf>
    <xf numFmtId="3" fontId="4" fillId="0" borderId="10" xfId="73" applyNumberFormat="1" applyFont="1" applyFill="1" applyBorder="1" applyAlignment="1" applyProtection="1">
      <alignment/>
      <protection locked="0"/>
    </xf>
    <xf numFmtId="3" fontId="4" fillId="0" borderId="10" xfId="79" applyNumberFormat="1" applyFont="1" applyFill="1" applyBorder="1" applyAlignment="1" applyProtection="1">
      <alignment horizontal="right"/>
      <protection locked="0"/>
    </xf>
    <xf numFmtId="0" fontId="4" fillId="0" borderId="10" xfId="73" applyNumberFormat="1" applyFont="1" applyFill="1" applyBorder="1" applyAlignment="1" applyProtection="1">
      <alignment/>
      <protection locked="0"/>
    </xf>
    <xf numFmtId="3" fontId="27" fillId="0" borderId="10" xfId="79" applyNumberFormat="1" applyFont="1" applyFill="1" applyBorder="1" applyAlignment="1" applyProtection="1">
      <alignment horizontal="right"/>
      <protection locked="0"/>
    </xf>
    <xf numFmtId="3" fontId="27" fillId="0" borderId="10" xfId="79" applyNumberFormat="1" applyFont="1" applyFill="1" applyBorder="1" applyAlignment="1" applyProtection="1">
      <alignment/>
      <protection locked="0"/>
    </xf>
    <xf numFmtId="0" fontId="4" fillId="0" borderId="0" xfId="73" applyNumberFormat="1" applyFont="1" applyFill="1" applyBorder="1" applyAlignment="1" applyProtection="1">
      <alignment/>
      <protection locked="0"/>
    </xf>
    <xf numFmtId="3" fontId="3" fillId="0" borderId="10" xfId="73" applyNumberFormat="1" applyFont="1" applyFill="1" applyBorder="1" applyAlignment="1" applyProtection="1">
      <alignment/>
      <protection locked="0"/>
    </xf>
    <xf numFmtId="0" fontId="3" fillId="0" borderId="0" xfId="73" applyNumberFormat="1" applyFont="1" applyFill="1" applyBorder="1" applyAlignment="1" applyProtection="1">
      <alignment/>
      <protection locked="0"/>
    </xf>
    <xf numFmtId="3" fontId="4" fillId="0" borderId="10" xfId="73" applyNumberFormat="1" applyFont="1" applyFill="1" applyBorder="1" applyAlignment="1" applyProtection="1">
      <alignment horizontal="right"/>
      <protection locked="0"/>
    </xf>
    <xf numFmtId="3" fontId="3" fillId="0" borderId="10" xfId="73" applyNumberFormat="1" applyFont="1" applyFill="1" applyBorder="1" applyAlignment="1" applyProtection="1">
      <alignment wrapText="1"/>
      <protection locked="0"/>
    </xf>
    <xf numFmtId="3" fontId="3" fillId="0" borderId="10" xfId="73" applyNumberFormat="1" applyFont="1" applyFill="1" applyBorder="1" applyAlignment="1" applyProtection="1">
      <alignment horizontal="right"/>
      <protection locked="0"/>
    </xf>
    <xf numFmtId="3" fontId="4" fillId="0" borderId="10" xfId="73" applyNumberFormat="1" applyFont="1" applyFill="1" applyBorder="1" applyAlignment="1" applyProtection="1">
      <alignment wrapText="1"/>
      <protection locked="0"/>
    </xf>
    <xf numFmtId="0" fontId="27" fillId="0" borderId="0" xfId="79" applyNumberFormat="1" applyFont="1" applyFill="1" applyBorder="1" applyAlignment="1" applyProtection="1">
      <alignment/>
      <protection locked="0"/>
    </xf>
    <xf numFmtId="0" fontId="42" fillId="0" borderId="0" xfId="67" applyFont="1" applyFill="1">
      <alignment/>
      <protection/>
    </xf>
    <xf numFmtId="0" fontId="27" fillId="0" borderId="0" xfId="73" applyNumberFormat="1" applyFont="1" applyFill="1" applyBorder="1" applyAlignment="1" applyProtection="1">
      <alignment/>
      <protection locked="0"/>
    </xf>
    <xf numFmtId="0" fontId="42" fillId="0" borderId="10" xfId="67" applyFont="1" applyBorder="1">
      <alignment/>
      <protection/>
    </xf>
    <xf numFmtId="0" fontId="28" fillId="0" borderId="10" xfId="67" applyFont="1" applyFill="1" applyBorder="1" applyAlignment="1">
      <alignment horizontal="center"/>
      <protection/>
    </xf>
    <xf numFmtId="0" fontId="42" fillId="0" borderId="0" xfId="67" applyFont="1">
      <alignment/>
      <protection/>
    </xf>
    <xf numFmtId="0" fontId="30" fillId="0" borderId="10" xfId="67" applyFont="1" applyFill="1" applyBorder="1" applyAlignment="1">
      <alignment horizontal="center"/>
      <protection/>
    </xf>
    <xf numFmtId="4" fontId="47" fillId="0" borderId="10" xfId="73" applyNumberFormat="1" applyFont="1" applyFill="1" applyBorder="1" applyAlignment="1" applyProtection="1">
      <alignment horizontal="center" vertical="center"/>
      <protection locked="0"/>
    </xf>
    <xf numFmtId="4" fontId="47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3">
      <alignment/>
      <protection/>
    </xf>
    <xf numFmtId="4" fontId="41" fillId="38" borderId="10" xfId="83" applyNumberFormat="1" applyFont="1" applyFill="1" applyBorder="1">
      <alignment/>
      <protection/>
    </xf>
    <xf numFmtId="4" fontId="41" fillId="38" borderId="10" xfId="83" applyNumberFormat="1" applyFont="1" applyFill="1" applyBorder="1">
      <alignment/>
      <protection/>
    </xf>
    <xf numFmtId="4" fontId="41" fillId="0" borderId="0" xfId="83" applyNumberFormat="1" applyFont="1">
      <alignment/>
      <protection/>
    </xf>
    <xf numFmtId="4" fontId="41" fillId="0" borderId="10" xfId="83" applyNumberFormat="1" applyFont="1" applyBorder="1" applyAlignment="1">
      <alignment wrapText="1"/>
      <protection/>
    </xf>
    <xf numFmtId="4" fontId="41" fillId="0" borderId="10" xfId="83" applyNumberFormat="1" applyFont="1" applyBorder="1">
      <alignment/>
      <protection/>
    </xf>
    <xf numFmtId="4" fontId="41" fillId="36" borderId="10" xfId="83" applyNumberFormat="1" applyFont="1" applyFill="1" applyBorder="1">
      <alignment/>
      <protection/>
    </xf>
    <xf numFmtId="4" fontId="41" fillId="0" borderId="0" xfId="83" applyNumberFormat="1" applyFont="1">
      <alignment/>
      <protection/>
    </xf>
    <xf numFmtId="4" fontId="41" fillId="0" borderId="10" xfId="83" applyNumberFormat="1" applyFont="1" applyFill="1" applyBorder="1">
      <alignment/>
      <protection/>
    </xf>
    <xf numFmtId="4" fontId="11" fillId="0" borderId="10" xfId="83" applyNumberFormat="1" applyFont="1" applyFill="1" applyBorder="1">
      <alignment/>
      <protection/>
    </xf>
    <xf numFmtId="4" fontId="11" fillId="0" borderId="10" xfId="83" applyNumberFormat="1" applyFont="1" applyFill="1" applyBorder="1">
      <alignment/>
      <protection/>
    </xf>
    <xf numFmtId="4" fontId="11" fillId="0" borderId="10" xfId="83" applyNumberFormat="1" applyFont="1" applyBorder="1">
      <alignment/>
      <protection/>
    </xf>
    <xf numFmtId="4" fontId="11" fillId="0" borderId="0" xfId="83" applyNumberFormat="1" applyFont="1">
      <alignment/>
      <protection/>
    </xf>
    <xf numFmtId="4" fontId="11" fillId="0" borderId="10" xfId="83" applyNumberFormat="1" applyFont="1" applyBorder="1" applyAlignment="1">
      <alignment wrapText="1"/>
      <protection/>
    </xf>
    <xf numFmtId="4" fontId="11" fillId="36" borderId="10" xfId="83" applyNumberFormat="1" applyFont="1" applyFill="1" applyBorder="1">
      <alignment/>
      <protection/>
    </xf>
    <xf numFmtId="4" fontId="11" fillId="0" borderId="0" xfId="83" applyNumberFormat="1" applyFont="1" applyFill="1">
      <alignment/>
      <protection/>
    </xf>
    <xf numFmtId="4" fontId="11" fillId="0" borderId="10" xfId="83" applyNumberFormat="1" applyBorder="1">
      <alignment/>
      <protection/>
    </xf>
    <xf numFmtId="4" fontId="11" fillId="0" borderId="0" xfId="83" applyNumberFormat="1">
      <alignment/>
      <protection/>
    </xf>
    <xf numFmtId="4" fontId="11" fillId="0" borderId="10" xfId="83" applyNumberFormat="1" applyBorder="1" applyAlignment="1">
      <alignment wrapText="1"/>
      <protection/>
    </xf>
    <xf numFmtId="4" fontId="41" fillId="0" borderId="10" xfId="83" applyNumberFormat="1" applyFont="1" applyBorder="1">
      <alignment/>
      <protection/>
    </xf>
    <xf numFmtId="0" fontId="48" fillId="0" borderId="10" xfId="75" applyNumberFormat="1" applyFont="1" applyFill="1" applyBorder="1" applyAlignment="1" applyProtection="1">
      <alignment/>
      <protection locked="0"/>
    </xf>
    <xf numFmtId="49" fontId="49" fillId="0" borderId="10" xfId="75" applyNumberFormat="1" applyFont="1" applyFill="1" applyBorder="1" applyAlignment="1" applyProtection="1">
      <alignment/>
      <protection locked="0"/>
    </xf>
    <xf numFmtId="49" fontId="49" fillId="0" borderId="10" xfId="75" applyNumberFormat="1" applyFont="1" applyFill="1" applyBorder="1" applyAlignment="1" applyProtection="1">
      <alignment horizontal="right"/>
      <protection locked="0"/>
    </xf>
    <xf numFmtId="0" fontId="48" fillId="0" borderId="0" xfId="75" applyNumberFormat="1" applyFont="1" applyFill="1" applyBorder="1" applyAlignment="1" applyProtection="1">
      <alignment/>
      <protection locked="0"/>
    </xf>
    <xf numFmtId="3" fontId="50" fillId="0" borderId="10" xfId="75" applyNumberFormat="1" applyFont="1" applyBorder="1">
      <alignment/>
      <protection/>
    </xf>
    <xf numFmtId="49" fontId="48" fillId="0" borderId="10" xfId="75" applyNumberFormat="1" applyFont="1" applyFill="1" applyBorder="1" applyAlignment="1" applyProtection="1">
      <alignment horizontal="right"/>
      <protection locked="0"/>
    </xf>
    <xf numFmtId="0" fontId="49" fillId="0" borderId="10" xfId="75" applyNumberFormat="1" applyFont="1" applyFill="1" applyBorder="1" applyAlignment="1" applyProtection="1">
      <alignment wrapText="1"/>
      <protection locked="0"/>
    </xf>
    <xf numFmtId="3" fontId="51" fillId="0" borderId="10" xfId="75" applyNumberFormat="1" applyFont="1" applyBorder="1">
      <alignment/>
      <protection/>
    </xf>
    <xf numFmtId="0" fontId="49" fillId="0" borderId="0" xfId="75" applyNumberFormat="1" applyFont="1" applyFill="1" applyBorder="1" applyAlignment="1" applyProtection="1">
      <alignment/>
      <protection locked="0"/>
    </xf>
    <xf numFmtId="0" fontId="48" fillId="0" borderId="10" xfId="75" applyNumberFormat="1" applyFont="1" applyFill="1" applyBorder="1" applyAlignment="1" applyProtection="1">
      <alignment wrapText="1"/>
      <protection locked="0"/>
    </xf>
    <xf numFmtId="0" fontId="49" fillId="0" borderId="10" xfId="75" applyNumberFormat="1" applyFont="1" applyFill="1" applyBorder="1" applyAlignment="1" applyProtection="1">
      <alignment/>
      <protection locked="0"/>
    </xf>
    <xf numFmtId="0" fontId="49" fillId="39" borderId="10" xfId="75" applyNumberFormat="1" applyFont="1" applyFill="1" applyBorder="1" applyAlignment="1" applyProtection="1">
      <alignment/>
      <protection locked="0"/>
    </xf>
    <xf numFmtId="3" fontId="51" fillId="40" borderId="10" xfId="75" applyNumberFormat="1" applyFont="1" applyFill="1" applyBorder="1">
      <alignment/>
      <protection/>
    </xf>
    <xf numFmtId="4" fontId="11" fillId="0" borderId="10" xfId="83" applyNumberFormat="1" applyFill="1" applyBorder="1">
      <alignment/>
      <protection/>
    </xf>
    <xf numFmtId="0" fontId="11" fillId="0" borderId="10" xfId="72" applyFont="1" applyBorder="1">
      <alignment/>
      <protection/>
    </xf>
    <xf numFmtId="0" fontId="12" fillId="0" borderId="0" xfId="82" applyFont="1" applyBorder="1">
      <alignment/>
      <protection/>
    </xf>
    <xf numFmtId="49" fontId="49" fillId="0" borderId="0" xfId="75" applyNumberFormat="1" applyFont="1" applyFill="1" applyBorder="1" applyAlignment="1" applyProtection="1">
      <alignment/>
      <protection locked="0"/>
    </xf>
    <xf numFmtId="49" fontId="49" fillId="0" borderId="0" xfId="75" applyNumberFormat="1" applyFont="1" applyFill="1" applyBorder="1" applyAlignment="1" applyProtection="1">
      <alignment horizontal="right"/>
      <protection locked="0"/>
    </xf>
    <xf numFmtId="3" fontId="50" fillId="0" borderId="0" xfId="75" applyNumberFormat="1" applyFont="1" applyBorder="1">
      <alignment/>
      <protection/>
    </xf>
    <xf numFmtId="49" fontId="48" fillId="0" borderId="0" xfId="75" applyNumberFormat="1" applyFont="1" applyFill="1" applyBorder="1" applyAlignment="1" applyProtection="1">
      <alignment horizontal="right"/>
      <protection locked="0"/>
    </xf>
    <xf numFmtId="0" fontId="49" fillId="0" borderId="0" xfId="75" applyNumberFormat="1" applyFont="1" applyFill="1" applyBorder="1" applyAlignment="1" applyProtection="1">
      <alignment wrapText="1"/>
      <protection locked="0"/>
    </xf>
    <xf numFmtId="3" fontId="51" fillId="0" borderId="0" xfId="75" applyNumberFormat="1" applyFont="1" applyBorder="1">
      <alignment/>
      <protection/>
    </xf>
    <xf numFmtId="0" fontId="48" fillId="0" borderId="0" xfId="75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/>
    </xf>
    <xf numFmtId="3" fontId="4" fillId="33" borderId="10" xfId="80" applyNumberFormat="1" applyFont="1" applyFill="1" applyBorder="1" applyAlignment="1">
      <alignment wrapText="1"/>
      <protection/>
    </xf>
    <xf numFmtId="3" fontId="4" fillId="33" borderId="10" xfId="80" applyNumberFormat="1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wrapText="1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103" fillId="0" borderId="0" xfId="0" applyFont="1" applyAlignment="1">
      <alignment horizontal="center"/>
    </xf>
    <xf numFmtId="0" fontId="4" fillId="0" borderId="10" xfId="80" applyFont="1" applyFill="1" applyBorder="1" applyAlignment="1">
      <alignment vertical="center" wrapText="1"/>
      <protection/>
    </xf>
    <xf numFmtId="0" fontId="20" fillId="0" borderId="10" xfId="80" applyFont="1" applyFill="1" applyBorder="1" applyAlignment="1">
      <alignment vertical="center" wrapText="1"/>
      <protection/>
    </xf>
    <xf numFmtId="0" fontId="20" fillId="0" borderId="10" xfId="80" applyFont="1" applyFill="1" applyBorder="1" applyAlignment="1">
      <alignment vertical="center"/>
      <protection/>
    </xf>
    <xf numFmtId="0" fontId="3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2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6" xfId="80" applyFont="1" applyFill="1" applyBorder="1" applyAlignment="1">
      <alignment horizontal="center" vertical="center" wrapText="1"/>
      <protection/>
    </xf>
    <xf numFmtId="0" fontId="4" fillId="0" borderId="17" xfId="80" applyFont="1" applyFill="1" applyBorder="1" applyAlignment="1">
      <alignment horizontal="center" vertical="center" wrapText="1"/>
      <protection/>
    </xf>
    <xf numFmtId="0" fontId="4" fillId="0" borderId="15" xfId="80" applyFont="1" applyFill="1" applyBorder="1" applyAlignment="1">
      <alignment horizontal="center" vertical="center" wrapText="1"/>
      <protection/>
    </xf>
    <xf numFmtId="0" fontId="4" fillId="33" borderId="10" xfId="80" applyFont="1" applyFill="1" applyBorder="1" applyAlignment="1">
      <alignment vertical="center"/>
      <protection/>
    </xf>
    <xf numFmtId="3" fontId="4" fillId="33" borderId="12" xfId="80" applyNumberFormat="1" applyFont="1" applyFill="1" applyBorder="1" applyAlignment="1">
      <alignment vertical="center" wrapText="1"/>
      <protection/>
    </xf>
    <xf numFmtId="3" fontId="4" fillId="33" borderId="14" xfId="80" applyNumberFormat="1" applyFont="1" applyFill="1" applyBorder="1" applyAlignment="1">
      <alignment vertical="center" wrapText="1"/>
      <protection/>
    </xf>
    <xf numFmtId="0" fontId="4" fillId="33" borderId="12" xfId="80" applyFont="1" applyFill="1" applyBorder="1" applyAlignment="1">
      <alignment horizontal="left" vertical="center" wrapText="1"/>
      <protection/>
    </xf>
    <xf numFmtId="0" fontId="4" fillId="33" borderId="14" xfId="80" applyFont="1" applyFill="1" applyBorder="1" applyAlignment="1">
      <alignment horizontal="left" vertical="center" wrapText="1"/>
      <protection/>
    </xf>
    <xf numFmtId="0" fontId="103" fillId="0" borderId="0" xfId="0" applyFont="1" applyAlignment="1">
      <alignment horizontal="center" wrapText="1"/>
    </xf>
    <xf numFmtId="3" fontId="4" fillId="33" borderId="12" xfId="80" applyNumberFormat="1" applyFont="1" applyFill="1" applyBorder="1" applyAlignment="1">
      <alignment horizontal="right" vertical="center" wrapText="1"/>
      <protection/>
    </xf>
    <xf numFmtId="3" fontId="4" fillId="33" borderId="14" xfId="80" applyNumberFormat="1" applyFont="1" applyFill="1" applyBorder="1" applyAlignment="1">
      <alignment horizontal="right" vertical="center" wrapText="1"/>
      <protection/>
    </xf>
    <xf numFmtId="0" fontId="20" fillId="0" borderId="16" xfId="80" applyFont="1" applyFill="1" applyBorder="1" applyAlignment="1">
      <alignment vertical="center" wrapText="1"/>
      <protection/>
    </xf>
    <xf numFmtId="0" fontId="20" fillId="0" borderId="17" xfId="80" applyFont="1" applyFill="1" applyBorder="1" applyAlignment="1">
      <alignment vertical="center" wrapText="1"/>
      <protection/>
    </xf>
    <xf numFmtId="0" fontId="20" fillId="0" borderId="15" xfId="80" applyFont="1" applyFill="1" applyBorder="1" applyAlignment="1">
      <alignment vertical="center" wrapText="1"/>
      <protection/>
    </xf>
    <xf numFmtId="0" fontId="20" fillId="0" borderId="16" xfId="80" applyFont="1" applyFill="1" applyBorder="1" applyAlignment="1">
      <alignment vertical="center"/>
      <protection/>
    </xf>
    <xf numFmtId="0" fontId="20" fillId="0" borderId="17" xfId="80" applyFont="1" applyFill="1" applyBorder="1" applyAlignment="1">
      <alignment vertical="center"/>
      <protection/>
    </xf>
    <xf numFmtId="0" fontId="20" fillId="0" borderId="15" xfId="80" applyFont="1" applyFill="1" applyBorder="1" applyAlignment="1">
      <alignment vertical="center"/>
      <protection/>
    </xf>
    <xf numFmtId="3" fontId="4" fillId="33" borderId="12" xfId="80" applyNumberFormat="1" applyFont="1" applyFill="1" applyBorder="1" applyAlignment="1">
      <alignment horizontal="right" wrapText="1"/>
      <protection/>
    </xf>
    <xf numFmtId="3" fontId="4" fillId="33" borderId="18" xfId="80" applyNumberFormat="1" applyFont="1" applyFill="1" applyBorder="1" applyAlignment="1">
      <alignment horizontal="right" wrapText="1"/>
      <protection/>
    </xf>
    <xf numFmtId="3" fontId="4" fillId="33" borderId="14" xfId="80" applyNumberFormat="1" applyFont="1" applyFill="1" applyBorder="1" applyAlignment="1">
      <alignment horizontal="right" wrapText="1"/>
      <protection/>
    </xf>
    <xf numFmtId="3" fontId="4" fillId="33" borderId="12" xfId="80" applyNumberFormat="1" applyFont="1" applyFill="1" applyBorder="1" applyAlignment="1">
      <alignment wrapText="1"/>
      <protection/>
    </xf>
    <xf numFmtId="3" fontId="4" fillId="33" borderId="18" xfId="80" applyNumberFormat="1" applyFont="1" applyFill="1" applyBorder="1" applyAlignment="1">
      <alignment wrapText="1"/>
      <protection/>
    </xf>
    <xf numFmtId="3" fontId="4" fillId="33" borderId="14" xfId="80" applyNumberFormat="1" applyFont="1" applyFill="1" applyBorder="1" applyAlignment="1">
      <alignment wrapText="1"/>
      <protection/>
    </xf>
    <xf numFmtId="3" fontId="4" fillId="33" borderId="12" xfId="80" applyNumberFormat="1" applyFont="1" applyFill="1" applyBorder="1" applyAlignment="1">
      <alignment horizontal="center" wrapText="1"/>
      <protection/>
    </xf>
    <xf numFmtId="3" fontId="4" fillId="33" borderId="18" xfId="80" applyNumberFormat="1" applyFont="1" applyFill="1" applyBorder="1" applyAlignment="1">
      <alignment horizontal="center" wrapText="1"/>
      <protection/>
    </xf>
    <xf numFmtId="3" fontId="4" fillId="33" borderId="14" xfId="80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28" fillId="0" borderId="0" xfId="64" applyFont="1" applyBorder="1" applyAlignment="1">
      <alignment horizontal="center"/>
      <protection/>
    </xf>
    <xf numFmtId="4" fontId="37" fillId="0" borderId="12" xfId="73" applyNumberFormat="1" applyFont="1" applyFill="1" applyBorder="1" applyAlignment="1" applyProtection="1">
      <alignment horizontal="center" vertical="center"/>
      <protection locked="0"/>
    </xf>
    <xf numFmtId="4" fontId="37" fillId="0" borderId="14" xfId="73" applyNumberFormat="1" applyFont="1" applyFill="1" applyBorder="1" applyAlignment="1" applyProtection="1">
      <alignment horizontal="center" vertical="center"/>
      <protection locked="0"/>
    </xf>
    <xf numFmtId="4" fontId="37" fillId="0" borderId="16" xfId="73" applyNumberFormat="1" applyFont="1" applyFill="1" applyBorder="1" applyAlignment="1" applyProtection="1">
      <alignment horizontal="center" vertical="center"/>
      <protection locked="0"/>
    </xf>
    <xf numFmtId="4" fontId="37" fillId="0" borderId="17" xfId="73" applyNumberFormat="1" applyFont="1" applyFill="1" applyBorder="1" applyAlignment="1" applyProtection="1">
      <alignment horizontal="center" vertical="center"/>
      <protection locked="0"/>
    </xf>
    <xf numFmtId="4" fontId="37" fillId="0" borderId="15" xfId="73" applyNumberFormat="1" applyFont="1" applyFill="1" applyBorder="1" applyAlignment="1" applyProtection="1">
      <alignment horizontal="center" vertical="center"/>
      <protection locked="0"/>
    </xf>
    <xf numFmtId="4" fontId="37" fillId="0" borderId="16" xfId="73" applyNumberFormat="1" applyFont="1" applyFill="1" applyBorder="1" applyAlignment="1" applyProtection="1">
      <alignment horizontal="center" wrapText="1"/>
      <protection locked="0"/>
    </xf>
    <xf numFmtId="4" fontId="37" fillId="0" borderId="17" xfId="73" applyNumberFormat="1" applyFont="1" applyFill="1" applyBorder="1" applyAlignment="1" applyProtection="1">
      <alignment horizontal="center" wrapText="1"/>
      <protection locked="0"/>
    </xf>
    <xf numFmtId="4" fontId="37" fillId="0" borderId="15" xfId="73" applyNumberFormat="1" applyFont="1" applyFill="1" applyBorder="1" applyAlignment="1" applyProtection="1">
      <alignment horizontal="center" wrapText="1"/>
      <protection locked="0"/>
    </xf>
    <xf numFmtId="4" fontId="37" fillId="0" borderId="16" xfId="73" applyNumberFormat="1" applyFont="1" applyFill="1" applyBorder="1" applyAlignment="1" applyProtection="1">
      <alignment horizontal="center"/>
      <protection locked="0"/>
    </xf>
    <xf numFmtId="4" fontId="37" fillId="0" borderId="17" xfId="73" applyNumberFormat="1" applyFont="1" applyFill="1" applyBorder="1" applyAlignment="1" applyProtection="1">
      <alignment horizontal="center"/>
      <protection locked="0"/>
    </xf>
    <xf numFmtId="4" fontId="37" fillId="0" borderId="15" xfId="73" applyNumberFormat="1" applyFont="1" applyFill="1" applyBorder="1" applyAlignment="1" applyProtection="1">
      <alignment horizontal="center"/>
      <protection locked="0"/>
    </xf>
    <xf numFmtId="0" fontId="28" fillId="0" borderId="0" xfId="61" applyFont="1" applyBorder="1" applyAlignment="1">
      <alignment horizontal="center"/>
      <protection/>
    </xf>
    <xf numFmtId="0" fontId="34" fillId="0" borderId="0" xfId="64" applyFont="1" applyBorder="1" applyAlignment="1">
      <alignment horizontal="center"/>
      <protection/>
    </xf>
    <xf numFmtId="0" fontId="28" fillId="0" borderId="0" xfId="67" applyFont="1" applyBorder="1" applyAlignment="1">
      <alignment horizontal="center"/>
      <protection/>
    </xf>
    <xf numFmtId="0" fontId="5" fillId="0" borderId="0" xfId="78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3" fontId="104" fillId="0" borderId="0" xfId="68" applyNumberFormat="1" applyFont="1" applyBorder="1" applyAlignment="1">
      <alignment horizontal="left" vertical="center" wrapText="1"/>
      <protection/>
    </xf>
    <xf numFmtId="3" fontId="113" fillId="0" borderId="0" xfId="68" applyNumberFormat="1" applyFont="1" applyBorder="1" applyAlignment="1">
      <alignment vertical="center" wrapText="1"/>
      <protection/>
    </xf>
  </cellXfs>
  <cellStyles count="7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 7" xfId="71"/>
    <cellStyle name="Normál_100 e feletti gép Gháza" xfId="72"/>
    <cellStyle name="Normál_baglad" xfId="73"/>
    <cellStyle name="Normál_Baglad 2007. költségvetés 2" xfId="74"/>
    <cellStyle name="Normál_baglad rövidlej." xfId="75"/>
    <cellStyle name="Normál_Bagladbef. pénzügyi eszk." xfId="76"/>
    <cellStyle name="Normál_belsősárd tárgyi eszközök" xfId="77"/>
    <cellStyle name="Normál_ktgv2004" xfId="78"/>
    <cellStyle name="Normál_ljfa követelés.2005xlr" xfId="79"/>
    <cellStyle name="Normál_Munka1" xfId="80"/>
    <cellStyle name="Normál_resznek" xfId="81"/>
    <cellStyle name="Normál_Zszfa 2004 2" xfId="82"/>
    <cellStyle name="Normál_zszombatfa" xfId="83"/>
    <cellStyle name="Összesen" xfId="84"/>
    <cellStyle name="Currency" xfId="85"/>
    <cellStyle name="Currency [0]" xfId="86"/>
    <cellStyle name="Rossz" xfId="87"/>
    <cellStyle name="Semleges" xfId="88"/>
    <cellStyle name="Számítás" xfId="89"/>
    <cellStyle name="Percent" xfId="90"/>
    <cellStyle name="Százalék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G&#225;borj&#225;nh&#225;za\G&#225;borj&#225;nh&#225;za%20z&#225;rsz&#225;mad&#225;s%202005.%2012.3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 (2)"/>
      <sheetName val="Szöv.mód.12.16.."/>
      <sheetName val="Szöv.mód.09.30."/>
      <sheetName val="Szöv.mód.2005.08...."/>
      <sheetName val="Bevételek %"/>
      <sheetName val="Kiad összesít %"/>
      <sheetName val="Kiad szakf átad 200 %"/>
      <sheetName val="kiad segély %"/>
      <sheetName val="felhalm %"/>
      <sheetName val="Pénzmaradvány mód.2."/>
      <sheetName val="Szöveges mód. falugondnok"/>
      <sheetName val="Bevétel 2005. év költségvetés"/>
      <sheetName val="Kiadás 2005. év költségvet"/>
      <sheetName val="fejl. bev"/>
      <sheetName val="EU"/>
      <sheetName val="mük felh egyens mérleg (2)"/>
      <sheetName val="guruló"/>
      <sheetName val="többéves"/>
      <sheetName val="ütemt."/>
      <sheetName val="közvetett támog (3)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változások"/>
      <sheetName val="forintos"/>
      <sheetName val="követelések"/>
      <sheetName val="kötelezettségek"/>
      <sheetName val="Szöveges 05.04.16"/>
      <sheetName val="Szöveges 05.06.10"/>
      <sheetName val="Szöveges 05.06. 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tabSelected="1" zoomScalePageLayoutView="0" workbookViewId="0" topLeftCell="G10">
      <selection activeCell="M36" sqref="M36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00390625" style="0" bestFit="1" customWidth="1"/>
    <col min="16" max="27" width="12.140625" style="0" customWidth="1"/>
  </cols>
  <sheetData>
    <row r="1" spans="1:27" s="2" customFormat="1" ht="15.75">
      <c r="A1" s="320" t="s">
        <v>516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118"/>
      <c r="AA1" s="118"/>
    </row>
    <row r="2" s="2" customFormat="1" ht="15" customHeight="1">
      <c r="B2" s="115"/>
    </row>
    <row r="3" spans="1:27" s="149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528</v>
      </c>
      <c r="Q3" s="1" t="s">
        <v>844</v>
      </c>
      <c r="R3" s="1" t="s">
        <v>529</v>
      </c>
      <c r="S3" s="1" t="s">
        <v>530</v>
      </c>
      <c r="T3" s="1" t="s">
        <v>845</v>
      </c>
      <c r="U3" s="1" t="s">
        <v>535</v>
      </c>
      <c r="V3" s="1" t="s">
        <v>534</v>
      </c>
      <c r="W3" s="1" t="s">
        <v>536</v>
      </c>
      <c r="X3" s="1" t="s">
        <v>537</v>
      </c>
      <c r="Y3" s="1" t="s">
        <v>538</v>
      </c>
      <c r="Z3" s="1" t="s">
        <v>846</v>
      </c>
      <c r="AA3" s="1" t="s">
        <v>539</v>
      </c>
    </row>
    <row r="4" spans="1:27" s="11" customFormat="1" ht="15.75">
      <c r="A4" s="1">
        <v>1</v>
      </c>
      <c r="B4" s="319" t="s">
        <v>9</v>
      </c>
      <c r="C4" s="319" t="s">
        <v>374</v>
      </c>
      <c r="D4" s="319"/>
      <c r="E4" s="319"/>
      <c r="F4" s="319" t="s">
        <v>108</v>
      </c>
      <c r="G4" s="319"/>
      <c r="H4" s="319"/>
      <c r="I4" s="319" t="s">
        <v>109</v>
      </c>
      <c r="J4" s="319"/>
      <c r="K4" s="319"/>
      <c r="L4" s="319" t="s">
        <v>5</v>
      </c>
      <c r="M4" s="319"/>
      <c r="N4" s="319"/>
      <c r="O4" s="319" t="s">
        <v>9</v>
      </c>
      <c r="P4" s="319" t="s">
        <v>374</v>
      </c>
      <c r="Q4" s="319"/>
      <c r="R4" s="319"/>
      <c r="S4" s="319" t="s">
        <v>108</v>
      </c>
      <c r="T4" s="319"/>
      <c r="U4" s="319"/>
      <c r="V4" s="319" t="s">
        <v>109</v>
      </c>
      <c r="W4" s="319"/>
      <c r="X4" s="319"/>
      <c r="Y4" s="319" t="s">
        <v>5</v>
      </c>
      <c r="Z4" s="319"/>
      <c r="AA4" s="319"/>
    </row>
    <row r="5" spans="1:27" s="11" customFormat="1" ht="15.75">
      <c r="A5" s="1">
        <v>2</v>
      </c>
      <c r="B5" s="319"/>
      <c r="C5" s="86" t="s">
        <v>4</v>
      </c>
      <c r="D5" s="4" t="s">
        <v>551</v>
      </c>
      <c r="E5" s="4" t="s">
        <v>541</v>
      </c>
      <c r="F5" s="86" t="s">
        <v>4</v>
      </c>
      <c r="G5" s="4" t="s">
        <v>551</v>
      </c>
      <c r="H5" s="4" t="s">
        <v>541</v>
      </c>
      <c r="I5" s="86" t="s">
        <v>4</v>
      </c>
      <c r="J5" s="4" t="s">
        <v>551</v>
      </c>
      <c r="K5" s="4" t="s">
        <v>541</v>
      </c>
      <c r="L5" s="86" t="s">
        <v>4</v>
      </c>
      <c r="M5" s="4" t="s">
        <v>551</v>
      </c>
      <c r="N5" s="4" t="s">
        <v>541</v>
      </c>
      <c r="O5" s="319"/>
      <c r="P5" s="86" t="s">
        <v>4</v>
      </c>
      <c r="Q5" s="4" t="s">
        <v>551</v>
      </c>
      <c r="R5" s="4" t="s">
        <v>541</v>
      </c>
      <c r="S5" s="86" t="s">
        <v>4</v>
      </c>
      <c r="T5" s="4" t="s">
        <v>551</v>
      </c>
      <c r="U5" s="4" t="s">
        <v>541</v>
      </c>
      <c r="V5" s="86" t="s">
        <v>4</v>
      </c>
      <c r="W5" s="4" t="s">
        <v>551</v>
      </c>
      <c r="X5" s="4" t="s">
        <v>541</v>
      </c>
      <c r="Y5" s="86" t="s">
        <v>4</v>
      </c>
      <c r="Z5" s="4" t="s">
        <v>551</v>
      </c>
      <c r="AA5" s="4" t="s">
        <v>541</v>
      </c>
    </row>
    <row r="6" spans="1:27" s="93" customFormat="1" ht="16.5">
      <c r="A6" s="1">
        <v>3</v>
      </c>
      <c r="B6" s="322" t="s">
        <v>42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 t="s">
        <v>120</v>
      </c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</row>
    <row r="7" spans="1:27" s="11" customFormat="1" ht="47.25">
      <c r="A7" s="1">
        <v>4</v>
      </c>
      <c r="B7" s="88" t="s">
        <v>275</v>
      </c>
      <c r="C7" s="5">
        <f>Bevételek!C94</f>
        <v>0</v>
      </c>
      <c r="D7" s="5">
        <f>Bevételek!D94</f>
        <v>0</v>
      </c>
      <c r="E7" s="5">
        <f>Bevételek!E94</f>
        <v>0</v>
      </c>
      <c r="F7" s="5">
        <f>Bevételek!C95</f>
        <v>12955368</v>
      </c>
      <c r="G7" s="5">
        <f>Bevételek!D95</f>
        <v>14703820</v>
      </c>
      <c r="H7" s="5">
        <f>Bevételek!E95</f>
        <v>14025524</v>
      </c>
      <c r="I7" s="5">
        <f>Bevételek!C96</f>
        <v>0</v>
      </c>
      <c r="J7" s="5">
        <f>Bevételek!D96</f>
        <v>0</v>
      </c>
      <c r="K7" s="5">
        <f>Bevételek!E96</f>
        <v>0</v>
      </c>
      <c r="L7" s="5">
        <f aca="true" t="shared" si="0" ref="L7:N10">C7+F7+I7</f>
        <v>12955368</v>
      </c>
      <c r="M7" s="5">
        <f t="shared" si="0"/>
        <v>14703820</v>
      </c>
      <c r="N7" s="5">
        <f t="shared" si="0"/>
        <v>14025524</v>
      </c>
      <c r="O7" s="90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5011587</v>
      </c>
      <c r="T7" s="5">
        <f>Kiadás!D9</f>
        <v>6143406</v>
      </c>
      <c r="U7" s="5">
        <f>Kiadás!E9</f>
        <v>5290421</v>
      </c>
      <c r="V7" s="5">
        <f>Kiadás!C10</f>
        <v>530000</v>
      </c>
      <c r="W7" s="5">
        <f>Kiadás!D10</f>
        <v>530000</v>
      </c>
      <c r="X7" s="5">
        <f>Kiadás!E10</f>
        <v>480000</v>
      </c>
      <c r="Y7" s="5">
        <f aca="true" t="shared" si="1" ref="Y7:AA11">P7+S7+V7</f>
        <v>5541587</v>
      </c>
      <c r="Z7" s="5">
        <f t="shared" si="1"/>
        <v>6673406</v>
      </c>
      <c r="AA7" s="5">
        <f t="shared" si="1"/>
        <v>5770421</v>
      </c>
    </row>
    <row r="8" spans="1:27" s="11" customFormat="1" ht="45">
      <c r="A8" s="1">
        <v>5</v>
      </c>
      <c r="B8" s="88" t="s">
        <v>297</v>
      </c>
      <c r="C8" s="5">
        <f>Bevételek!C157</f>
        <v>0</v>
      </c>
      <c r="D8" s="5">
        <f>Bevételek!D157</f>
        <v>0</v>
      </c>
      <c r="E8" s="5">
        <f>Bevételek!E157</f>
        <v>0</v>
      </c>
      <c r="F8" s="5">
        <f>Bevételek!C158</f>
        <v>112000</v>
      </c>
      <c r="G8" s="5">
        <f>Bevételek!D158</f>
        <v>112000</v>
      </c>
      <c r="H8" s="5">
        <f>Bevételek!E158</f>
        <v>100070</v>
      </c>
      <c r="I8" s="5">
        <f>Bevételek!C159</f>
        <v>1431000</v>
      </c>
      <c r="J8" s="5">
        <f>Bevételek!D159</f>
        <v>3050700</v>
      </c>
      <c r="K8" s="5">
        <f>Bevételek!E159</f>
        <v>2722296</v>
      </c>
      <c r="L8" s="5">
        <f t="shared" si="0"/>
        <v>1543000</v>
      </c>
      <c r="M8" s="5">
        <f t="shared" si="0"/>
        <v>3162700</v>
      </c>
      <c r="N8" s="5">
        <f t="shared" si="0"/>
        <v>2822366</v>
      </c>
      <c r="O8" s="90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885720</v>
      </c>
      <c r="T8" s="5">
        <f>Kiadás!D13</f>
        <v>1175270</v>
      </c>
      <c r="U8" s="5">
        <f>Kiadás!E13</f>
        <v>1075464</v>
      </c>
      <c r="V8" s="5">
        <f>Kiadás!C14</f>
        <v>155185</v>
      </c>
      <c r="W8" s="5">
        <f>Kiadás!D14</f>
        <v>155185</v>
      </c>
      <c r="X8" s="5">
        <f>Kiadás!E14</f>
        <v>129600</v>
      </c>
      <c r="Y8" s="5">
        <f t="shared" si="1"/>
        <v>1040905</v>
      </c>
      <c r="Z8" s="5">
        <f t="shared" si="1"/>
        <v>1330455</v>
      </c>
      <c r="AA8" s="5">
        <f t="shared" si="1"/>
        <v>1205064</v>
      </c>
    </row>
    <row r="9" spans="1:27" s="11" customFormat="1" ht="15.75">
      <c r="A9" s="1">
        <v>6</v>
      </c>
      <c r="B9" s="88" t="s">
        <v>42</v>
      </c>
      <c r="C9" s="5">
        <f>Bevételek!C216</f>
        <v>0</v>
      </c>
      <c r="D9" s="5">
        <f>Bevételek!D216</f>
        <v>0</v>
      </c>
      <c r="E9" s="5">
        <f>Bevételek!E216</f>
        <v>0</v>
      </c>
      <c r="F9" s="5">
        <f>Bevételek!C217</f>
        <v>1160960</v>
      </c>
      <c r="G9" s="5">
        <f>Bevételek!D217</f>
        <v>1230960</v>
      </c>
      <c r="H9" s="5">
        <f>Bevételek!E217</f>
        <v>1071033</v>
      </c>
      <c r="I9" s="5">
        <f>Bevételek!C218</f>
        <v>300000</v>
      </c>
      <c r="J9" s="5">
        <f>Bevételek!D218</f>
        <v>300000</v>
      </c>
      <c r="K9" s="5">
        <f>Bevételek!E218</f>
        <v>317600</v>
      </c>
      <c r="L9" s="5">
        <f t="shared" si="0"/>
        <v>1460960</v>
      </c>
      <c r="M9" s="5">
        <f t="shared" si="0"/>
        <v>1530960</v>
      </c>
      <c r="N9" s="5">
        <f t="shared" si="0"/>
        <v>1388633</v>
      </c>
      <c r="O9" s="90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5143637</v>
      </c>
      <c r="T9" s="5">
        <f>Kiadás!D17</f>
        <v>7130247</v>
      </c>
      <c r="U9" s="5">
        <f>Kiadás!E17</f>
        <v>6573636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5143637</v>
      </c>
      <c r="Z9" s="5">
        <f t="shared" si="1"/>
        <v>7130247</v>
      </c>
      <c r="AA9" s="5">
        <f t="shared" si="1"/>
        <v>6573636</v>
      </c>
    </row>
    <row r="10" spans="1:27" s="11" customFormat="1" ht="15.75">
      <c r="A10" s="1">
        <v>7</v>
      </c>
      <c r="B10" s="321" t="s">
        <v>355</v>
      </c>
      <c r="C10" s="317">
        <f>Bevételek!C250</f>
        <v>0</v>
      </c>
      <c r="D10" s="317">
        <f>Bevételek!D250</f>
        <v>0</v>
      </c>
      <c r="E10" s="317">
        <f>Bevételek!E250</f>
        <v>0</v>
      </c>
      <c r="F10" s="317">
        <f>Bevételek!C251</f>
        <v>100000</v>
      </c>
      <c r="G10" s="317">
        <f>Bevételek!D251</f>
        <v>100000</v>
      </c>
      <c r="H10" s="317">
        <f>Bevételek!E251</f>
        <v>0</v>
      </c>
      <c r="I10" s="317">
        <f>Bevételek!C252</f>
        <v>0</v>
      </c>
      <c r="J10" s="317">
        <f>Bevételek!D252</f>
        <v>0</v>
      </c>
      <c r="K10" s="317">
        <f>Bevételek!E252</f>
        <v>0</v>
      </c>
      <c r="L10" s="317">
        <f t="shared" si="0"/>
        <v>100000</v>
      </c>
      <c r="M10" s="317">
        <f t="shared" si="0"/>
        <v>100000</v>
      </c>
      <c r="N10" s="317">
        <f t="shared" si="0"/>
        <v>0</v>
      </c>
      <c r="O10" s="90" t="s">
        <v>76</v>
      </c>
      <c r="P10" s="5">
        <f>Kiadás!C62</f>
        <v>0</v>
      </c>
      <c r="Q10" s="5">
        <f>Kiadás!D62</f>
        <v>0</v>
      </c>
      <c r="R10" s="5">
        <f>Kiadás!E62</f>
        <v>0</v>
      </c>
      <c r="S10" s="5">
        <f>Kiadás!C63</f>
        <v>712400</v>
      </c>
      <c r="T10" s="5">
        <f>Kiadás!D63</f>
        <v>1213400</v>
      </c>
      <c r="U10" s="5">
        <f>Kiadás!E63</f>
        <v>985000</v>
      </c>
      <c r="V10" s="5">
        <f>Kiadás!C64</f>
        <v>0</v>
      </c>
      <c r="W10" s="5">
        <f>Kiadás!D64</f>
        <v>0</v>
      </c>
      <c r="X10" s="5">
        <f>Kiadás!E64</f>
        <v>0</v>
      </c>
      <c r="Y10" s="5">
        <f t="shared" si="1"/>
        <v>712400</v>
      </c>
      <c r="Z10" s="5">
        <f t="shared" si="1"/>
        <v>1213400</v>
      </c>
      <c r="AA10" s="5">
        <f t="shared" si="1"/>
        <v>985000</v>
      </c>
    </row>
    <row r="11" spans="1:27" s="11" customFormat="1" ht="30">
      <c r="A11" s="1">
        <v>8</v>
      </c>
      <c r="B11" s="321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90" t="s">
        <v>77</v>
      </c>
      <c r="P11" s="5">
        <f>Kiadás!C125</f>
        <v>0</v>
      </c>
      <c r="Q11" s="5">
        <f>Kiadás!D125</f>
        <v>0</v>
      </c>
      <c r="R11" s="5">
        <f>Kiadás!E125</f>
        <v>0</v>
      </c>
      <c r="S11" s="5">
        <f>Kiadás!C126</f>
        <v>1021733</v>
      </c>
      <c r="T11" s="5">
        <f>Kiadás!D126</f>
        <v>1556608</v>
      </c>
      <c r="U11" s="5">
        <f>Kiadás!E126</f>
        <v>593203</v>
      </c>
      <c r="V11" s="5">
        <f>Kiadás!C127</f>
        <v>0</v>
      </c>
      <c r="W11" s="5">
        <f>Kiadás!D127</f>
        <v>0</v>
      </c>
      <c r="X11" s="5">
        <f>Kiadás!E127</f>
        <v>0</v>
      </c>
      <c r="Y11" s="5">
        <f t="shared" si="1"/>
        <v>1021733</v>
      </c>
      <c r="Z11" s="5">
        <f t="shared" si="1"/>
        <v>1556608</v>
      </c>
      <c r="AA11" s="5">
        <f t="shared" si="1"/>
        <v>593203</v>
      </c>
    </row>
    <row r="12" spans="1:27" s="11" customFormat="1" ht="15.75">
      <c r="A12" s="1">
        <v>9</v>
      </c>
      <c r="B12" s="89" t="s">
        <v>79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14328328</v>
      </c>
      <c r="G12" s="13">
        <f t="shared" si="2"/>
        <v>16146780</v>
      </c>
      <c r="H12" s="13">
        <f t="shared" si="2"/>
        <v>15196627</v>
      </c>
      <c r="I12" s="13">
        <f t="shared" si="2"/>
        <v>1731000</v>
      </c>
      <c r="J12" s="13">
        <f t="shared" si="2"/>
        <v>3350700</v>
      </c>
      <c r="K12" s="13">
        <f t="shared" si="2"/>
        <v>3039896</v>
      </c>
      <c r="L12" s="13">
        <f t="shared" si="2"/>
        <v>16059328</v>
      </c>
      <c r="M12" s="13">
        <f t="shared" si="2"/>
        <v>19497480</v>
      </c>
      <c r="N12" s="13">
        <f t="shared" si="2"/>
        <v>18236523</v>
      </c>
      <c r="O12" s="89" t="s">
        <v>80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12775077</v>
      </c>
      <c r="T12" s="13">
        <f t="shared" si="3"/>
        <v>17218931</v>
      </c>
      <c r="U12" s="13">
        <f t="shared" si="3"/>
        <v>14517724</v>
      </c>
      <c r="V12" s="13">
        <f t="shared" si="3"/>
        <v>685185</v>
      </c>
      <c r="W12" s="13">
        <f t="shared" si="3"/>
        <v>685185</v>
      </c>
      <c r="X12" s="13">
        <f t="shared" si="3"/>
        <v>609600</v>
      </c>
      <c r="Y12" s="13">
        <f t="shared" si="3"/>
        <v>13460262</v>
      </c>
      <c r="Z12" s="13">
        <f t="shared" si="3"/>
        <v>17904116</v>
      </c>
      <c r="AA12" s="13">
        <f t="shared" si="3"/>
        <v>15127324</v>
      </c>
    </row>
    <row r="13" spans="1:27" s="11" customFormat="1" ht="15.75">
      <c r="A13" s="1">
        <v>10</v>
      </c>
      <c r="B13" s="91" t="s">
        <v>125</v>
      </c>
      <c r="C13" s="92">
        <f aca="true" t="shared" si="4" ref="C13:N13">C12-P12</f>
        <v>0</v>
      </c>
      <c r="D13" s="92">
        <f t="shared" si="4"/>
        <v>0</v>
      </c>
      <c r="E13" s="92">
        <f t="shared" si="4"/>
        <v>0</v>
      </c>
      <c r="F13" s="92">
        <f t="shared" si="4"/>
        <v>1553251</v>
      </c>
      <c r="G13" s="92">
        <f t="shared" si="4"/>
        <v>-1072151</v>
      </c>
      <c r="H13" s="92">
        <f t="shared" si="4"/>
        <v>678903</v>
      </c>
      <c r="I13" s="92">
        <f t="shared" si="4"/>
        <v>1045815</v>
      </c>
      <c r="J13" s="92">
        <f t="shared" si="4"/>
        <v>2665515</v>
      </c>
      <c r="K13" s="92">
        <f t="shared" si="4"/>
        <v>2430296</v>
      </c>
      <c r="L13" s="92">
        <f t="shared" si="4"/>
        <v>2599066</v>
      </c>
      <c r="M13" s="92">
        <f t="shared" si="4"/>
        <v>1593364</v>
      </c>
      <c r="N13" s="92">
        <f t="shared" si="4"/>
        <v>3109199</v>
      </c>
      <c r="O13" s="318" t="s">
        <v>111</v>
      </c>
      <c r="P13" s="316">
        <f>Kiadás!C155</f>
        <v>0</v>
      </c>
      <c r="Q13" s="316">
        <f>Kiadás!D155</f>
        <v>0</v>
      </c>
      <c r="R13" s="316">
        <f>Kiadás!E155</f>
        <v>0</v>
      </c>
      <c r="S13" s="316">
        <f>Kiadás!C156</f>
        <v>456824</v>
      </c>
      <c r="T13" s="316">
        <f>Kiadás!D156</f>
        <v>816549</v>
      </c>
      <c r="U13" s="316">
        <f>Kiadás!E156</f>
        <v>456824</v>
      </c>
      <c r="V13" s="316">
        <f>Kiadás!C157</f>
        <v>0</v>
      </c>
      <c r="W13" s="316">
        <f>Kiadás!D157</f>
        <v>0</v>
      </c>
      <c r="X13" s="316">
        <f>Kiadás!E157</f>
        <v>0</v>
      </c>
      <c r="Y13" s="316">
        <f>P13+S13+V13</f>
        <v>456824</v>
      </c>
      <c r="Z13" s="316">
        <f>Q13+T13+W13</f>
        <v>816549</v>
      </c>
      <c r="AA13" s="316">
        <f>R13+U13+X13</f>
        <v>456824</v>
      </c>
    </row>
    <row r="14" spans="1:27" s="11" customFormat="1" ht="15.75">
      <c r="A14" s="1">
        <v>11</v>
      </c>
      <c r="B14" s="91" t="s">
        <v>116</v>
      </c>
      <c r="C14" s="5">
        <f>Bevételek!C271</f>
        <v>0</v>
      </c>
      <c r="D14" s="5">
        <f>Bevételek!D271</f>
        <v>0</v>
      </c>
      <c r="E14" s="5">
        <f>Bevételek!E271</f>
        <v>0</v>
      </c>
      <c r="F14" s="5">
        <f>Bevételek!C272</f>
        <v>1392625</v>
      </c>
      <c r="G14" s="5">
        <f>Bevételek!D272</f>
        <v>1572307</v>
      </c>
      <c r="H14" s="5">
        <f>Bevételek!E272</f>
        <v>1572307</v>
      </c>
      <c r="I14" s="5">
        <f>Bevételek!C273</f>
        <v>0</v>
      </c>
      <c r="J14" s="5">
        <f>Bevételek!D273</f>
        <v>0</v>
      </c>
      <c r="K14" s="5">
        <f>Bevételek!E273</f>
        <v>0</v>
      </c>
      <c r="L14" s="5">
        <f aca="true" t="shared" si="5" ref="L14:N15">C14+F14+I14</f>
        <v>1392625</v>
      </c>
      <c r="M14" s="5">
        <f t="shared" si="5"/>
        <v>1572307</v>
      </c>
      <c r="N14" s="5">
        <f t="shared" si="5"/>
        <v>1572307</v>
      </c>
      <c r="O14" s="318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</row>
    <row r="15" spans="1:27" s="11" customFormat="1" ht="15.75">
      <c r="A15" s="1">
        <v>12</v>
      </c>
      <c r="B15" s="91" t="s">
        <v>117</v>
      </c>
      <c r="C15" s="5">
        <f>Bevételek!C292</f>
        <v>0</v>
      </c>
      <c r="D15" s="5">
        <f>Bevételek!D292</f>
        <v>0</v>
      </c>
      <c r="E15" s="5">
        <f>Bevételek!E292</f>
        <v>0</v>
      </c>
      <c r="F15" s="5">
        <f>Bevételek!C293</f>
        <v>0</v>
      </c>
      <c r="G15" s="5">
        <f>Bevételek!D293</f>
        <v>359725</v>
      </c>
      <c r="H15" s="5">
        <f>Bevételek!E293</f>
        <v>359725</v>
      </c>
      <c r="I15" s="5">
        <f>Bevételek!C294</f>
        <v>0</v>
      </c>
      <c r="J15" s="5">
        <f>Bevételek!D294</f>
        <v>0</v>
      </c>
      <c r="K15" s="5">
        <f>Bevételek!E294</f>
        <v>0</v>
      </c>
      <c r="L15" s="5">
        <f t="shared" si="5"/>
        <v>0</v>
      </c>
      <c r="M15" s="5">
        <f t="shared" si="5"/>
        <v>359725</v>
      </c>
      <c r="N15" s="5">
        <f t="shared" si="5"/>
        <v>359725</v>
      </c>
      <c r="O15" s="318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</row>
    <row r="16" spans="1:27" s="11" customFormat="1" ht="31.5">
      <c r="A16" s="1">
        <v>13</v>
      </c>
      <c r="B16" s="89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15720953</v>
      </c>
      <c r="G16" s="14">
        <f t="shared" si="6"/>
        <v>18078812</v>
      </c>
      <c r="H16" s="14">
        <f t="shared" si="6"/>
        <v>17128659</v>
      </c>
      <c r="I16" s="14">
        <f t="shared" si="6"/>
        <v>1731000</v>
      </c>
      <c r="J16" s="14">
        <f t="shared" si="6"/>
        <v>3350700</v>
      </c>
      <c r="K16" s="14">
        <f t="shared" si="6"/>
        <v>3039896</v>
      </c>
      <c r="L16" s="14">
        <f t="shared" si="6"/>
        <v>17451953</v>
      </c>
      <c r="M16" s="14">
        <f t="shared" si="6"/>
        <v>21429512</v>
      </c>
      <c r="N16" s="14">
        <f t="shared" si="6"/>
        <v>20168555</v>
      </c>
      <c r="O16" s="89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13231901</v>
      </c>
      <c r="T16" s="14">
        <f t="shared" si="7"/>
        <v>18035480</v>
      </c>
      <c r="U16" s="14">
        <f t="shared" si="7"/>
        <v>14974548</v>
      </c>
      <c r="V16" s="14">
        <f t="shared" si="7"/>
        <v>685185</v>
      </c>
      <c r="W16" s="14">
        <f t="shared" si="7"/>
        <v>685185</v>
      </c>
      <c r="X16" s="14">
        <f t="shared" si="7"/>
        <v>609600</v>
      </c>
      <c r="Y16" s="14">
        <f t="shared" si="7"/>
        <v>13917086</v>
      </c>
      <c r="Z16" s="14">
        <f t="shared" si="7"/>
        <v>18720665</v>
      </c>
      <c r="AA16" s="14">
        <f t="shared" si="7"/>
        <v>15584148</v>
      </c>
    </row>
    <row r="17" spans="1:27" s="93" customFormat="1" ht="16.5" customHeight="1">
      <c r="A17" s="1">
        <v>14</v>
      </c>
      <c r="B17" s="323" t="s">
        <v>119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2" t="s">
        <v>98</v>
      </c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</row>
    <row r="18" spans="1:27" s="11" customFormat="1" ht="47.25">
      <c r="A18" s="1">
        <v>15</v>
      </c>
      <c r="B18" s="88" t="s">
        <v>284</v>
      </c>
      <c r="C18" s="5">
        <f>Bevételek!C128</f>
        <v>0</v>
      </c>
      <c r="D18" s="5">
        <f>Bevételek!D128</f>
        <v>0</v>
      </c>
      <c r="E18" s="5">
        <f>Bevételek!E128</f>
        <v>0</v>
      </c>
      <c r="F18" s="5">
        <f>Bevételek!C129</f>
        <v>2250000</v>
      </c>
      <c r="G18" s="5">
        <f>Bevételek!D129</f>
        <v>2708000</v>
      </c>
      <c r="H18" s="5">
        <f>Bevételek!E129</f>
        <v>2690531</v>
      </c>
      <c r="I18" s="5">
        <f>Bevételek!C130</f>
        <v>0</v>
      </c>
      <c r="J18" s="5">
        <f>Bevételek!D130</f>
        <v>0</v>
      </c>
      <c r="K18" s="5">
        <f>Bevételek!E130</f>
        <v>0</v>
      </c>
      <c r="L18" s="5">
        <f aca="true" t="shared" si="8" ref="L18:N20">C18+F18+I18</f>
        <v>2250000</v>
      </c>
      <c r="M18" s="5">
        <f t="shared" si="8"/>
        <v>2708000</v>
      </c>
      <c r="N18" s="5">
        <f t="shared" si="8"/>
        <v>2690531</v>
      </c>
      <c r="O18" s="88" t="s">
        <v>93</v>
      </c>
      <c r="P18" s="5">
        <f>Kiadás!C130</f>
        <v>0</v>
      </c>
      <c r="Q18" s="5">
        <f>Kiadás!D130</f>
        <v>0</v>
      </c>
      <c r="R18" s="5">
        <f>Kiadás!E130</f>
        <v>0</v>
      </c>
      <c r="S18" s="5">
        <f>Kiadás!C131</f>
        <v>4537891</v>
      </c>
      <c r="T18" s="5">
        <f>Kiadás!D131</f>
        <v>4744871</v>
      </c>
      <c r="U18" s="5">
        <f>Kiadás!E131</f>
        <v>4004201</v>
      </c>
      <c r="V18" s="5">
        <f>Kiadás!C132</f>
        <v>0</v>
      </c>
      <c r="W18" s="5">
        <f>Kiadás!D132</f>
        <v>0</v>
      </c>
      <c r="X18" s="5">
        <f>Kiadás!E132</f>
        <v>0</v>
      </c>
      <c r="Y18" s="5">
        <f aca="true" t="shared" si="9" ref="Y18:AA20">P18+S18+V18</f>
        <v>4537891</v>
      </c>
      <c r="Z18" s="5">
        <f t="shared" si="9"/>
        <v>4744871</v>
      </c>
      <c r="AA18" s="5">
        <f t="shared" si="9"/>
        <v>4004201</v>
      </c>
    </row>
    <row r="19" spans="1:27" s="11" customFormat="1" ht="15.75">
      <c r="A19" s="1">
        <v>16</v>
      </c>
      <c r="B19" s="88" t="s">
        <v>119</v>
      </c>
      <c r="C19" s="5">
        <f>Bevételek!C236</f>
        <v>0</v>
      </c>
      <c r="D19" s="5">
        <f>Bevételek!D236</f>
        <v>0</v>
      </c>
      <c r="E19" s="5">
        <f>Bevételek!E236</f>
        <v>0</v>
      </c>
      <c r="F19" s="5">
        <f>Bevételek!C237</f>
        <v>44500</v>
      </c>
      <c r="G19" s="5">
        <f>Bevételek!D237</f>
        <v>54500</v>
      </c>
      <c r="H19" s="5">
        <f>Bevételek!E237</f>
        <v>54500</v>
      </c>
      <c r="I19" s="5">
        <f>Bevételek!C238</f>
        <v>0</v>
      </c>
      <c r="J19" s="5">
        <f>Bevételek!D238</f>
        <v>0</v>
      </c>
      <c r="K19" s="5">
        <f>Bevételek!E238</f>
        <v>0</v>
      </c>
      <c r="L19" s="5">
        <f t="shared" si="8"/>
        <v>44500</v>
      </c>
      <c r="M19" s="5">
        <f t="shared" si="8"/>
        <v>54500</v>
      </c>
      <c r="N19" s="5">
        <f t="shared" si="8"/>
        <v>54500</v>
      </c>
      <c r="O19" s="88" t="s">
        <v>43</v>
      </c>
      <c r="P19" s="5">
        <f>Kiadás!C134</f>
        <v>0</v>
      </c>
      <c r="Q19" s="5">
        <f>Kiadás!D134</f>
        <v>0</v>
      </c>
      <c r="R19" s="5">
        <f>Kiadás!E134</f>
        <v>0</v>
      </c>
      <c r="S19" s="5">
        <f>Kiadás!C135</f>
        <v>1291476</v>
      </c>
      <c r="T19" s="5">
        <f>Kiadás!D135</f>
        <v>711476</v>
      </c>
      <c r="U19" s="5">
        <f>Kiadás!E135</f>
        <v>7042</v>
      </c>
      <c r="V19" s="5">
        <f>Kiadás!C136</f>
        <v>0</v>
      </c>
      <c r="W19" s="5">
        <f>Kiadás!D136</f>
        <v>0</v>
      </c>
      <c r="X19" s="5">
        <f>Kiadás!E136</f>
        <v>0</v>
      </c>
      <c r="Y19" s="5">
        <f t="shared" si="9"/>
        <v>1291476</v>
      </c>
      <c r="Z19" s="5">
        <f t="shared" si="9"/>
        <v>711476</v>
      </c>
      <c r="AA19" s="5">
        <f t="shared" si="9"/>
        <v>7042</v>
      </c>
    </row>
    <row r="20" spans="1:27" s="11" customFormat="1" ht="31.5">
      <c r="A20" s="1">
        <v>17</v>
      </c>
      <c r="B20" s="88" t="s">
        <v>356</v>
      </c>
      <c r="C20" s="5">
        <f>Bevételek!C263</f>
        <v>0</v>
      </c>
      <c r="D20" s="5">
        <f>Bevételek!D263</f>
        <v>0</v>
      </c>
      <c r="E20" s="5">
        <f>Bevételek!E263</f>
        <v>0</v>
      </c>
      <c r="F20" s="5">
        <f>Bevételek!C264</f>
        <v>0</v>
      </c>
      <c r="G20" s="5">
        <f>Bevételek!D264</f>
        <v>0</v>
      </c>
      <c r="H20" s="5">
        <f>Bevételek!E264</f>
        <v>0</v>
      </c>
      <c r="I20" s="5">
        <f>Bevételek!C265</f>
        <v>0</v>
      </c>
      <c r="J20" s="5">
        <f>Bevételek!D265</f>
        <v>0</v>
      </c>
      <c r="K20" s="5">
        <f>Bevételek!E265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88" t="s">
        <v>193</v>
      </c>
      <c r="P20" s="5">
        <f>Kiadás!C138</f>
        <v>0</v>
      </c>
      <c r="Q20" s="5">
        <f>Kiadás!D138</f>
        <v>0</v>
      </c>
      <c r="R20" s="5">
        <f>Kiadás!E138</f>
        <v>0</v>
      </c>
      <c r="S20" s="5">
        <f>Kiadás!C139</f>
        <v>0</v>
      </c>
      <c r="T20" s="5">
        <f>Kiadás!D139</f>
        <v>15000</v>
      </c>
      <c r="U20" s="5">
        <f>Kiadás!E139</f>
        <v>15000</v>
      </c>
      <c r="V20" s="5">
        <f>Kiadás!C140</f>
        <v>0</v>
      </c>
      <c r="W20" s="5">
        <f>Kiadás!D140</f>
        <v>0</v>
      </c>
      <c r="X20" s="5">
        <f>Kiadás!E140</f>
        <v>0</v>
      </c>
      <c r="Y20" s="5">
        <f t="shared" si="9"/>
        <v>0</v>
      </c>
      <c r="Z20" s="5">
        <f t="shared" si="9"/>
        <v>15000</v>
      </c>
      <c r="AA20" s="5">
        <f t="shared" si="9"/>
        <v>15000</v>
      </c>
    </row>
    <row r="21" spans="1:27" s="11" customFormat="1" ht="15.75">
      <c r="A21" s="1">
        <v>18</v>
      </c>
      <c r="B21" s="89" t="s">
        <v>79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2294500</v>
      </c>
      <c r="G21" s="13">
        <f t="shared" si="10"/>
        <v>2762500</v>
      </c>
      <c r="H21" s="13">
        <f t="shared" si="10"/>
        <v>2745031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2294500</v>
      </c>
      <c r="M21" s="13">
        <f t="shared" si="10"/>
        <v>2762500</v>
      </c>
      <c r="N21" s="13">
        <f t="shared" si="10"/>
        <v>2745031</v>
      </c>
      <c r="O21" s="89" t="s">
        <v>80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5829367</v>
      </c>
      <c r="T21" s="13">
        <f t="shared" si="11"/>
        <v>5471347</v>
      </c>
      <c r="U21" s="13">
        <f t="shared" si="11"/>
        <v>4026243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5829367</v>
      </c>
      <c r="Z21" s="13">
        <f t="shared" si="11"/>
        <v>5471347</v>
      </c>
      <c r="AA21" s="13">
        <f t="shared" si="11"/>
        <v>4026243</v>
      </c>
    </row>
    <row r="22" spans="1:27" s="11" customFormat="1" ht="15.75">
      <c r="A22" s="1">
        <v>19</v>
      </c>
      <c r="B22" s="91" t="s">
        <v>125</v>
      </c>
      <c r="C22" s="92">
        <f aca="true" t="shared" si="12" ref="C22:N22">C21-P21</f>
        <v>0</v>
      </c>
      <c r="D22" s="92">
        <f t="shared" si="12"/>
        <v>0</v>
      </c>
      <c r="E22" s="92">
        <f t="shared" si="12"/>
        <v>0</v>
      </c>
      <c r="F22" s="92">
        <f t="shared" si="12"/>
        <v>-3534867</v>
      </c>
      <c r="G22" s="92">
        <f t="shared" si="12"/>
        <v>-2708847</v>
      </c>
      <c r="H22" s="92">
        <f t="shared" si="12"/>
        <v>-1281212</v>
      </c>
      <c r="I22" s="92">
        <f t="shared" si="12"/>
        <v>0</v>
      </c>
      <c r="J22" s="92">
        <f t="shared" si="12"/>
        <v>0</v>
      </c>
      <c r="K22" s="92">
        <f t="shared" si="12"/>
        <v>0</v>
      </c>
      <c r="L22" s="92">
        <f t="shared" si="12"/>
        <v>-3534867</v>
      </c>
      <c r="M22" s="92">
        <f t="shared" si="12"/>
        <v>-2708847</v>
      </c>
      <c r="N22" s="92">
        <f t="shared" si="12"/>
        <v>-1281212</v>
      </c>
      <c r="O22" s="318" t="s">
        <v>111</v>
      </c>
      <c r="P22" s="316">
        <f>Kiadás!C170</f>
        <v>0</v>
      </c>
      <c r="Q22" s="316">
        <f>Kiadás!D170</f>
        <v>0</v>
      </c>
      <c r="R22" s="316">
        <f>Kiadás!E170</f>
        <v>0</v>
      </c>
      <c r="S22" s="316">
        <f>Kiadás!C171</f>
        <v>0</v>
      </c>
      <c r="T22" s="316">
        <f>Kiadás!D171</f>
        <v>0</v>
      </c>
      <c r="U22" s="316">
        <f>Kiadás!E171</f>
        <v>0</v>
      </c>
      <c r="V22" s="316">
        <f>Kiadás!C172</f>
        <v>0</v>
      </c>
      <c r="W22" s="316">
        <f>Kiadás!D172</f>
        <v>0</v>
      </c>
      <c r="X22" s="316">
        <f>Kiadás!E172</f>
        <v>0</v>
      </c>
      <c r="Y22" s="316">
        <f>P22+S22+V22</f>
        <v>0</v>
      </c>
      <c r="Z22" s="316">
        <f>Q22+T22+W22</f>
        <v>0</v>
      </c>
      <c r="AA22" s="316">
        <f>R22+U22+X22</f>
        <v>0</v>
      </c>
    </row>
    <row r="23" spans="1:27" s="11" customFormat="1" ht="15.75">
      <c r="A23" s="1">
        <v>20</v>
      </c>
      <c r="B23" s="91" t="s">
        <v>116</v>
      </c>
      <c r="C23" s="5">
        <f>Bevételek!C278</f>
        <v>0</v>
      </c>
      <c r="D23" s="5">
        <f>Bevételek!D278</f>
        <v>0</v>
      </c>
      <c r="E23" s="5">
        <f>Bevételek!E278</f>
        <v>0</v>
      </c>
      <c r="F23" s="5">
        <f>Bevételek!C279</f>
        <v>0</v>
      </c>
      <c r="G23" s="5">
        <f>Bevételek!D279</f>
        <v>0</v>
      </c>
      <c r="H23" s="5">
        <f>Bevételek!E279</f>
        <v>0</v>
      </c>
      <c r="I23" s="5">
        <f>Bevételek!C280</f>
        <v>0</v>
      </c>
      <c r="J23" s="5">
        <f>Bevételek!D280</f>
        <v>0</v>
      </c>
      <c r="K23" s="5">
        <f>Bevételek!E280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8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</row>
    <row r="24" spans="1:27" s="11" customFormat="1" ht="15.75">
      <c r="A24" s="1">
        <v>21</v>
      </c>
      <c r="B24" s="91" t="s">
        <v>117</v>
      </c>
      <c r="C24" s="5">
        <f>Bevételek!C305</f>
        <v>0</v>
      </c>
      <c r="D24" s="5">
        <f>Bevételek!D305</f>
        <v>0</v>
      </c>
      <c r="E24" s="5">
        <f>Bevételek!E305</f>
        <v>0</v>
      </c>
      <c r="F24" s="5">
        <f>Bevételek!C306</f>
        <v>0</v>
      </c>
      <c r="G24" s="5">
        <f>Bevételek!D306</f>
        <v>0</v>
      </c>
      <c r="H24" s="5">
        <f>Bevételek!E306</f>
        <v>0</v>
      </c>
      <c r="I24" s="5">
        <f>Bevételek!C307</f>
        <v>0</v>
      </c>
      <c r="J24" s="5">
        <f>Bevételek!D307</f>
        <v>0</v>
      </c>
      <c r="K24" s="5">
        <f>Bevételek!E307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8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</row>
    <row r="25" spans="1:27" s="11" customFormat="1" ht="31.5">
      <c r="A25" s="1">
        <v>22</v>
      </c>
      <c r="B25" s="89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2294500</v>
      </c>
      <c r="G25" s="14">
        <f t="shared" si="14"/>
        <v>2762500</v>
      </c>
      <c r="H25" s="14">
        <f t="shared" si="14"/>
        <v>2745031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2294500</v>
      </c>
      <c r="M25" s="14">
        <f t="shared" si="14"/>
        <v>2762500</v>
      </c>
      <c r="N25" s="14">
        <f t="shared" si="14"/>
        <v>2745031</v>
      </c>
      <c r="O25" s="89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5829367</v>
      </c>
      <c r="T25" s="14">
        <f t="shared" si="15"/>
        <v>5471347</v>
      </c>
      <c r="U25" s="14">
        <f t="shared" si="15"/>
        <v>4026243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5829367</v>
      </c>
      <c r="Z25" s="14">
        <f t="shared" si="15"/>
        <v>5471347</v>
      </c>
      <c r="AA25" s="14">
        <f t="shared" si="15"/>
        <v>4026243</v>
      </c>
    </row>
    <row r="26" spans="1:27" s="93" customFormat="1" ht="16.5">
      <c r="A26" s="1">
        <v>23</v>
      </c>
      <c r="B26" s="322" t="s">
        <v>121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 t="s">
        <v>122</v>
      </c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</row>
    <row r="27" spans="1:27" s="11" customFormat="1" ht="15.75">
      <c r="A27" s="1">
        <v>24</v>
      </c>
      <c r="B27" s="88" t="s">
        <v>123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16622828</v>
      </c>
      <c r="G27" s="5">
        <f t="shared" si="16"/>
        <v>18909280</v>
      </c>
      <c r="H27" s="5">
        <f t="shared" si="16"/>
        <v>17941658</v>
      </c>
      <c r="I27" s="5">
        <f t="shared" si="16"/>
        <v>1731000</v>
      </c>
      <c r="J27" s="5">
        <f t="shared" si="16"/>
        <v>3350700</v>
      </c>
      <c r="K27" s="5">
        <f t="shared" si="16"/>
        <v>3039896</v>
      </c>
      <c r="L27" s="5">
        <f t="shared" si="16"/>
        <v>18353828</v>
      </c>
      <c r="M27" s="5">
        <f t="shared" si="16"/>
        <v>22259980</v>
      </c>
      <c r="N27" s="5">
        <f t="shared" si="16"/>
        <v>20981554</v>
      </c>
      <c r="O27" s="88" t="s">
        <v>124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18604444</v>
      </c>
      <c r="T27" s="5">
        <f t="shared" si="17"/>
        <v>22690278</v>
      </c>
      <c r="U27" s="5">
        <f t="shared" si="17"/>
        <v>18543967</v>
      </c>
      <c r="V27" s="5">
        <f t="shared" si="17"/>
        <v>685185</v>
      </c>
      <c r="W27" s="5">
        <f t="shared" si="17"/>
        <v>685185</v>
      </c>
      <c r="X27" s="5">
        <f t="shared" si="17"/>
        <v>609600</v>
      </c>
      <c r="Y27" s="5">
        <f t="shared" si="17"/>
        <v>19289629</v>
      </c>
      <c r="Z27" s="5">
        <f t="shared" si="17"/>
        <v>23375463</v>
      </c>
      <c r="AA27" s="5">
        <f t="shared" si="17"/>
        <v>19153567</v>
      </c>
    </row>
    <row r="28" spans="1:27" s="11" customFormat="1" ht="15.75">
      <c r="A28" s="1">
        <v>25</v>
      </c>
      <c r="B28" s="91" t="s">
        <v>125</v>
      </c>
      <c r="C28" s="92">
        <f aca="true" t="shared" si="18" ref="C28:N28">C27-P27</f>
        <v>0</v>
      </c>
      <c r="D28" s="92">
        <f t="shared" si="18"/>
        <v>0</v>
      </c>
      <c r="E28" s="92">
        <f t="shared" si="18"/>
        <v>0</v>
      </c>
      <c r="F28" s="92">
        <f t="shared" si="18"/>
        <v>-1981616</v>
      </c>
      <c r="G28" s="92">
        <f t="shared" si="18"/>
        <v>-3780998</v>
      </c>
      <c r="H28" s="92">
        <f t="shared" si="18"/>
        <v>-602309</v>
      </c>
      <c r="I28" s="92">
        <f t="shared" si="18"/>
        <v>1045815</v>
      </c>
      <c r="J28" s="92">
        <f t="shared" si="18"/>
        <v>2665515</v>
      </c>
      <c r="K28" s="92">
        <f t="shared" si="18"/>
        <v>2430296</v>
      </c>
      <c r="L28" s="92">
        <f t="shared" si="18"/>
        <v>-935801</v>
      </c>
      <c r="M28" s="92">
        <f t="shared" si="18"/>
        <v>-1115483</v>
      </c>
      <c r="N28" s="92">
        <f t="shared" si="18"/>
        <v>1827987</v>
      </c>
      <c r="O28" s="318" t="s">
        <v>118</v>
      </c>
      <c r="P28" s="316">
        <f aca="true" t="shared" si="19" ref="P28:AA28">P13+P22</f>
        <v>0</v>
      </c>
      <c r="Q28" s="316">
        <f t="shared" si="19"/>
        <v>0</v>
      </c>
      <c r="R28" s="316">
        <f t="shared" si="19"/>
        <v>0</v>
      </c>
      <c r="S28" s="316">
        <f t="shared" si="19"/>
        <v>456824</v>
      </c>
      <c r="T28" s="316">
        <f t="shared" si="19"/>
        <v>816549</v>
      </c>
      <c r="U28" s="316">
        <f t="shared" si="19"/>
        <v>456824</v>
      </c>
      <c r="V28" s="316">
        <f t="shared" si="19"/>
        <v>0</v>
      </c>
      <c r="W28" s="316">
        <f t="shared" si="19"/>
        <v>0</v>
      </c>
      <c r="X28" s="316">
        <f t="shared" si="19"/>
        <v>0</v>
      </c>
      <c r="Y28" s="316">
        <f t="shared" si="19"/>
        <v>456824</v>
      </c>
      <c r="Z28" s="316">
        <f t="shared" si="19"/>
        <v>816549</v>
      </c>
      <c r="AA28" s="316">
        <f t="shared" si="19"/>
        <v>456824</v>
      </c>
    </row>
    <row r="29" spans="1:27" s="11" customFormat="1" ht="15.75">
      <c r="A29" s="1">
        <v>26</v>
      </c>
      <c r="B29" s="91" t="s">
        <v>116</v>
      </c>
      <c r="C29" s="5">
        <f aca="true" t="shared" si="20" ref="C29:L29">C14+C23</f>
        <v>0</v>
      </c>
      <c r="D29" s="5">
        <f>D14+D23</f>
        <v>0</v>
      </c>
      <c r="E29" s="5">
        <f>E14+E23</f>
        <v>0</v>
      </c>
      <c r="F29" s="5">
        <f t="shared" si="20"/>
        <v>1392625</v>
      </c>
      <c r="G29" s="5">
        <f t="shared" si="20"/>
        <v>1572307</v>
      </c>
      <c r="H29" s="5">
        <f t="shared" si="20"/>
        <v>1572307</v>
      </c>
      <c r="I29" s="5">
        <f t="shared" si="20"/>
        <v>0</v>
      </c>
      <c r="J29" s="5">
        <f>J14+J23</f>
        <v>0</v>
      </c>
      <c r="K29" s="5">
        <f>K14+K23</f>
        <v>0</v>
      </c>
      <c r="L29" s="5">
        <f t="shared" si="20"/>
        <v>1392625</v>
      </c>
      <c r="M29" s="5">
        <f>M14+M23</f>
        <v>1572307</v>
      </c>
      <c r="N29" s="5">
        <f>N14+N23</f>
        <v>1572307</v>
      </c>
      <c r="O29" s="318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</row>
    <row r="30" spans="1:27" s="11" customFormat="1" ht="15.75">
      <c r="A30" s="1">
        <v>27</v>
      </c>
      <c r="B30" s="91" t="s">
        <v>117</v>
      </c>
      <c r="C30" s="5">
        <f>C15+C24</f>
        <v>0</v>
      </c>
      <c r="D30" s="5">
        <f>D15+D24</f>
        <v>0</v>
      </c>
      <c r="E30" s="5">
        <f>E15+E24</f>
        <v>0</v>
      </c>
      <c r="F30" s="5">
        <f>F15+F24</f>
        <v>0</v>
      </c>
      <c r="G30" s="5">
        <f>G15+G24</f>
        <v>359725</v>
      </c>
      <c r="H30" s="5">
        <f>H15+H24</f>
        <v>359725</v>
      </c>
      <c r="I30" s="5">
        <f>I15+I24</f>
        <v>0</v>
      </c>
      <c r="J30" s="5">
        <f>J15+J24</f>
        <v>0</v>
      </c>
      <c r="K30" s="5">
        <f>K15+K24</f>
        <v>0</v>
      </c>
      <c r="L30" s="5">
        <f>L15+L24</f>
        <v>0</v>
      </c>
      <c r="M30" s="5">
        <f>M15+M24</f>
        <v>359725</v>
      </c>
      <c r="N30" s="5">
        <f>N15+N24</f>
        <v>359725</v>
      </c>
      <c r="O30" s="318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</row>
    <row r="31" spans="1:27" s="11" customFormat="1" ht="15.75">
      <c r="A31" s="1">
        <v>28</v>
      </c>
      <c r="B31" s="87" t="s">
        <v>7</v>
      </c>
      <c r="C31" s="14">
        <f aca="true" t="shared" si="21" ref="C31:N31">C27+C29+C30</f>
        <v>0</v>
      </c>
      <c r="D31" s="14">
        <f t="shared" si="21"/>
        <v>0</v>
      </c>
      <c r="E31" s="14">
        <f t="shared" si="21"/>
        <v>0</v>
      </c>
      <c r="F31" s="14">
        <f t="shared" si="21"/>
        <v>18015453</v>
      </c>
      <c r="G31" s="14">
        <f t="shared" si="21"/>
        <v>20841312</v>
      </c>
      <c r="H31" s="14">
        <f t="shared" si="21"/>
        <v>19873690</v>
      </c>
      <c r="I31" s="14">
        <f t="shared" si="21"/>
        <v>1731000</v>
      </c>
      <c r="J31" s="14">
        <f t="shared" si="21"/>
        <v>3350700</v>
      </c>
      <c r="K31" s="14">
        <f t="shared" si="21"/>
        <v>3039896</v>
      </c>
      <c r="L31" s="14">
        <f t="shared" si="21"/>
        <v>19746453</v>
      </c>
      <c r="M31" s="14">
        <f t="shared" si="21"/>
        <v>24192012</v>
      </c>
      <c r="N31" s="14">
        <f t="shared" si="21"/>
        <v>22913586</v>
      </c>
      <c r="O31" s="87" t="s">
        <v>8</v>
      </c>
      <c r="P31" s="14">
        <f aca="true" t="shared" si="22" ref="P31:AA31">SUM(P27:P30)</f>
        <v>0</v>
      </c>
      <c r="Q31" s="14">
        <f t="shared" si="22"/>
        <v>0</v>
      </c>
      <c r="R31" s="14">
        <f t="shared" si="22"/>
        <v>0</v>
      </c>
      <c r="S31" s="14">
        <f t="shared" si="22"/>
        <v>19061268</v>
      </c>
      <c r="T31" s="14">
        <f t="shared" si="22"/>
        <v>23506827</v>
      </c>
      <c r="U31" s="14">
        <f t="shared" si="22"/>
        <v>19000791</v>
      </c>
      <c r="V31" s="14">
        <f t="shared" si="22"/>
        <v>685185</v>
      </c>
      <c r="W31" s="14">
        <f t="shared" si="22"/>
        <v>685185</v>
      </c>
      <c r="X31" s="14">
        <f t="shared" si="22"/>
        <v>609600</v>
      </c>
      <c r="Y31" s="14">
        <f t="shared" si="22"/>
        <v>19746453</v>
      </c>
      <c r="Z31" s="14">
        <f t="shared" si="22"/>
        <v>24192012</v>
      </c>
      <c r="AA31" s="14">
        <f t="shared" si="22"/>
        <v>19610391</v>
      </c>
    </row>
    <row r="32" spans="12:27" ht="15">
      <c r="L32" s="41"/>
      <c r="M32" s="41"/>
      <c r="N32" s="41"/>
      <c r="Z32" s="130"/>
      <c r="AA32" s="130"/>
    </row>
    <row r="33" spans="12:14" ht="15">
      <c r="L33" s="41"/>
      <c r="M33" s="41"/>
      <c r="N33" s="41"/>
    </row>
  </sheetData>
  <sheetProtection/>
  <mergeCells count="69">
    <mergeCell ref="S4:U4"/>
    <mergeCell ref="P4:R4"/>
    <mergeCell ref="L4:N4"/>
    <mergeCell ref="B6:N6"/>
    <mergeCell ref="B17:N17"/>
    <mergeCell ref="B26:N26"/>
    <mergeCell ref="O26:AA26"/>
    <mergeCell ref="O17:AA17"/>
    <mergeCell ref="O6:AA6"/>
    <mergeCell ref="O4:O5"/>
    <mergeCell ref="T22:T24"/>
    <mergeCell ref="X22:X24"/>
    <mergeCell ref="W13:W15"/>
    <mergeCell ref="C4:E4"/>
    <mergeCell ref="F4:H4"/>
    <mergeCell ref="I4:K4"/>
    <mergeCell ref="C10:C11"/>
    <mergeCell ref="G10:G11"/>
    <mergeCell ref="H10:H11"/>
    <mergeCell ref="V13:V15"/>
    <mergeCell ref="Y4:AA4"/>
    <mergeCell ref="V4:X4"/>
    <mergeCell ref="A1:Y1"/>
    <mergeCell ref="B4:B5"/>
    <mergeCell ref="D10:D11"/>
    <mergeCell ref="E10:E11"/>
    <mergeCell ref="N10:N11"/>
    <mergeCell ref="M10:M11"/>
    <mergeCell ref="F10:F11"/>
    <mergeCell ref="B10:B11"/>
    <mergeCell ref="R28:R30"/>
    <mergeCell ref="O28:O30"/>
    <mergeCell ref="P22:P24"/>
    <mergeCell ref="I10:I11"/>
    <mergeCell ref="L10:L11"/>
    <mergeCell ref="P28:P30"/>
    <mergeCell ref="O22:O24"/>
    <mergeCell ref="R13:R15"/>
    <mergeCell ref="R22:R24"/>
    <mergeCell ref="S28:S30"/>
    <mergeCell ref="S22:S24"/>
    <mergeCell ref="Q22:Q24"/>
    <mergeCell ref="Z28:Z30"/>
    <mergeCell ref="Y28:Y30"/>
    <mergeCell ref="V28:V30"/>
    <mergeCell ref="W28:W30"/>
    <mergeCell ref="Y22:Y24"/>
    <mergeCell ref="X28:X30"/>
    <mergeCell ref="Q28:Q30"/>
    <mergeCell ref="AA13:AA15"/>
    <mergeCell ref="AA22:AA24"/>
    <mergeCell ref="AA28:AA30"/>
    <mergeCell ref="T28:T30"/>
    <mergeCell ref="U13:U15"/>
    <mergeCell ref="U22:U24"/>
    <mergeCell ref="U28:U30"/>
    <mergeCell ref="V22:V24"/>
    <mergeCell ref="Z22:Z24"/>
    <mergeCell ref="X13:X15"/>
    <mergeCell ref="W22:W24"/>
    <mergeCell ref="Y13:Y15"/>
    <mergeCell ref="S13:S15"/>
    <mergeCell ref="J10:J11"/>
    <mergeCell ref="K10:K11"/>
    <mergeCell ref="Z13:Z15"/>
    <mergeCell ref="T13:T15"/>
    <mergeCell ref="O13:O15"/>
    <mergeCell ref="P13:P15"/>
    <mergeCell ref="Q13:Q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 4/2017.(V.29.)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6" sqref="A6:A41"/>
    </sheetView>
  </sheetViews>
  <sheetFormatPr defaultColWidth="9.140625" defaultRowHeight="15"/>
  <cols>
    <col min="1" max="1" width="5.7109375" style="199" customWidth="1"/>
    <col min="2" max="2" width="33.421875" style="224" customWidth="1"/>
    <col min="3" max="3" width="18.8515625" style="224" customWidth="1"/>
    <col min="4" max="4" width="17.7109375" style="224" customWidth="1"/>
    <col min="5" max="5" width="16.421875" style="224" customWidth="1"/>
    <col min="6" max="16384" width="9.140625" style="224" customWidth="1"/>
  </cols>
  <sheetData>
    <row r="1" spans="1:8" s="212" customFormat="1" ht="17.25" customHeight="1">
      <c r="A1" s="368" t="s">
        <v>714</v>
      </c>
      <c r="B1" s="368"/>
      <c r="C1" s="368"/>
      <c r="D1" s="368"/>
      <c r="E1" s="368"/>
      <c r="F1" s="211"/>
      <c r="G1" s="211"/>
      <c r="H1" s="211"/>
    </row>
    <row r="2" spans="1:8" s="212" customFormat="1" ht="17.25" customHeight="1">
      <c r="A2" s="368" t="s">
        <v>715</v>
      </c>
      <c r="B2" s="368"/>
      <c r="C2" s="368"/>
      <c r="D2" s="368"/>
      <c r="E2" s="368"/>
      <c r="F2" s="211"/>
      <c r="G2" s="211"/>
      <c r="H2" s="211"/>
    </row>
    <row r="3" spans="1:8" s="212" customFormat="1" ht="17.25" customHeight="1">
      <c r="A3" s="368" t="s">
        <v>692</v>
      </c>
      <c r="B3" s="368"/>
      <c r="C3" s="368"/>
      <c r="D3" s="368"/>
      <c r="E3" s="368"/>
      <c r="F3" s="211"/>
      <c r="G3" s="211"/>
      <c r="H3" s="211"/>
    </row>
    <row r="4" spans="1:8" s="212" customFormat="1" ht="17.25" customHeight="1">
      <c r="A4" s="199"/>
      <c r="B4" s="211"/>
      <c r="C4" s="211"/>
      <c r="D4" s="211"/>
      <c r="E4" s="211"/>
      <c r="F4" s="211"/>
      <c r="G4" s="211"/>
      <c r="H4" s="211"/>
    </row>
    <row r="5" spans="1:5" s="199" customFormat="1" ht="13.5" customHeight="1">
      <c r="A5" s="155"/>
      <c r="B5" s="213" t="s">
        <v>0</v>
      </c>
      <c r="C5" s="213" t="s">
        <v>1</v>
      </c>
      <c r="D5" s="213" t="s">
        <v>2</v>
      </c>
      <c r="E5" s="213" t="s">
        <v>3</v>
      </c>
    </row>
    <row r="6" spans="1:5" s="217" customFormat="1" ht="14.25">
      <c r="A6" s="214">
        <v>1</v>
      </c>
      <c r="B6" s="215" t="s">
        <v>9</v>
      </c>
      <c r="C6" s="215" t="s">
        <v>663</v>
      </c>
      <c r="D6" s="216" t="s">
        <v>716</v>
      </c>
      <c r="E6" s="216" t="s">
        <v>665</v>
      </c>
    </row>
    <row r="7" spans="1:5" s="217" customFormat="1" ht="14.25">
      <c r="A7" s="214">
        <v>2</v>
      </c>
      <c r="B7" s="215" t="s">
        <v>717</v>
      </c>
      <c r="C7" s="215"/>
      <c r="D7" s="216"/>
      <c r="E7" s="216"/>
    </row>
    <row r="8" spans="1:5" s="217" customFormat="1" ht="14.25">
      <c r="A8" s="214">
        <v>3</v>
      </c>
      <c r="B8" s="215" t="s">
        <v>662</v>
      </c>
      <c r="C8" s="215"/>
      <c r="D8" s="216"/>
      <c r="E8" s="216"/>
    </row>
    <row r="9" spans="1:5" s="220" customFormat="1" ht="15">
      <c r="A9" s="214">
        <v>4</v>
      </c>
      <c r="B9" s="218" t="s">
        <v>718</v>
      </c>
      <c r="C9" s="218">
        <v>152933</v>
      </c>
      <c r="D9" s="219">
        <v>152933</v>
      </c>
      <c r="E9" s="219">
        <f>C9-D9</f>
        <v>0</v>
      </c>
    </row>
    <row r="10" spans="1:5" s="217" customFormat="1" ht="14.25">
      <c r="A10" s="214">
        <v>5</v>
      </c>
      <c r="B10" s="221" t="s">
        <v>719</v>
      </c>
      <c r="C10" s="221">
        <f>C9</f>
        <v>152933</v>
      </c>
      <c r="D10" s="221">
        <f>D9</f>
        <v>152933</v>
      </c>
      <c r="E10" s="221">
        <f>E9</f>
        <v>0</v>
      </c>
    </row>
    <row r="11" spans="1:5" ht="15.75">
      <c r="A11" s="214">
        <v>6</v>
      </c>
      <c r="B11" s="222" t="s">
        <v>720</v>
      </c>
      <c r="C11" s="223"/>
      <c r="D11" s="223"/>
      <c r="E11" s="223"/>
    </row>
    <row r="12" spans="1:5" ht="15.75">
      <c r="A12" s="214">
        <v>7</v>
      </c>
      <c r="B12" s="222" t="s">
        <v>662</v>
      </c>
      <c r="C12" s="225"/>
      <c r="D12" s="225"/>
      <c r="E12" s="226"/>
    </row>
    <row r="13" spans="1:5" ht="15.75">
      <c r="A13" s="214">
        <v>8</v>
      </c>
      <c r="B13" s="227" t="s">
        <v>721</v>
      </c>
      <c r="C13" s="226">
        <v>131500</v>
      </c>
      <c r="D13" s="226">
        <v>131500</v>
      </c>
      <c r="E13" s="226">
        <f>C13-D13</f>
        <v>0</v>
      </c>
    </row>
    <row r="14" spans="1:5" ht="15.75">
      <c r="A14" s="214">
        <v>9</v>
      </c>
      <c r="B14" s="227" t="s">
        <v>722</v>
      </c>
      <c r="C14" s="226">
        <v>726560</v>
      </c>
      <c r="D14" s="226">
        <v>658950</v>
      </c>
      <c r="E14" s="226">
        <f>C14-D14</f>
        <v>67610</v>
      </c>
    </row>
    <row r="15" spans="1:5" ht="15.75">
      <c r="A15" s="214">
        <v>10</v>
      </c>
      <c r="B15" s="227" t="s">
        <v>723</v>
      </c>
      <c r="C15" s="226">
        <v>431800</v>
      </c>
      <c r="D15" s="226">
        <v>192633</v>
      </c>
      <c r="E15" s="226">
        <f>C15-D15</f>
        <v>239167</v>
      </c>
    </row>
    <row r="16" spans="1:5" ht="15.75">
      <c r="A16" s="214">
        <v>11</v>
      </c>
      <c r="B16" s="228" t="s">
        <v>724</v>
      </c>
      <c r="C16" s="229">
        <f>SUM(C13:C15)</f>
        <v>1289860</v>
      </c>
      <c r="D16" s="229">
        <f>SUM(D13:D15)</f>
        <v>983083</v>
      </c>
      <c r="E16" s="229">
        <f>SUM(E13:E15)</f>
        <v>306777</v>
      </c>
    </row>
    <row r="17" spans="1:5" ht="15.75">
      <c r="A17" s="214">
        <v>12</v>
      </c>
      <c r="B17" s="222" t="s">
        <v>725</v>
      </c>
      <c r="C17" s="225"/>
      <c r="D17" s="225"/>
      <c r="E17" s="223"/>
    </row>
    <row r="18" spans="1:5" ht="15.75">
      <c r="A18" s="214">
        <v>13</v>
      </c>
      <c r="B18" s="222" t="s">
        <v>726</v>
      </c>
      <c r="C18" s="305"/>
      <c r="D18" s="230"/>
      <c r="E18" s="230"/>
    </row>
    <row r="19" spans="1:5" ht="15.75">
      <c r="A19" s="214">
        <v>14</v>
      </c>
      <c r="B19" s="222" t="s">
        <v>662</v>
      </c>
      <c r="C19" s="226"/>
      <c r="D19" s="226"/>
      <c r="E19" s="226"/>
    </row>
    <row r="20" spans="1:5" ht="15.75">
      <c r="A20" s="214">
        <v>15</v>
      </c>
      <c r="B20" s="227" t="s">
        <v>727</v>
      </c>
      <c r="C20" s="226">
        <v>213209</v>
      </c>
      <c r="D20" s="226">
        <v>213209</v>
      </c>
      <c r="E20" s="226">
        <f>C20-D20</f>
        <v>0</v>
      </c>
    </row>
    <row r="21" spans="1:5" ht="15.75">
      <c r="A21" s="214">
        <v>16</v>
      </c>
      <c r="B21" s="227" t="s">
        <v>728</v>
      </c>
      <c r="C21" s="226">
        <v>155000</v>
      </c>
      <c r="D21" s="226">
        <v>155000</v>
      </c>
      <c r="E21" s="226">
        <f>C21-D21</f>
        <v>0</v>
      </c>
    </row>
    <row r="22" spans="1:5" ht="15.75">
      <c r="A22" s="214">
        <v>17</v>
      </c>
      <c r="B22" s="227" t="s">
        <v>729</v>
      </c>
      <c r="C22" s="226">
        <v>199000</v>
      </c>
      <c r="D22" s="226">
        <v>199000</v>
      </c>
      <c r="E22" s="226">
        <f>C22-D22</f>
        <v>0</v>
      </c>
    </row>
    <row r="23" spans="1:5" ht="15.75">
      <c r="A23" s="214">
        <v>18</v>
      </c>
      <c r="B23" s="228" t="s">
        <v>730</v>
      </c>
      <c r="C23" s="229">
        <f>SUM(C20:C22)</f>
        <v>567209</v>
      </c>
      <c r="D23" s="229">
        <f>SUM(D20:D22)</f>
        <v>567209</v>
      </c>
      <c r="E23" s="229">
        <f>SUM(E20:E22)</f>
        <v>0</v>
      </c>
    </row>
    <row r="24" spans="1:5" ht="15.75">
      <c r="A24" s="214">
        <v>19</v>
      </c>
      <c r="B24" s="222" t="s">
        <v>731</v>
      </c>
      <c r="C24" s="225"/>
      <c r="D24" s="225"/>
      <c r="E24" s="226"/>
    </row>
    <row r="25" spans="1:5" ht="15.75">
      <c r="A25" s="214">
        <v>20</v>
      </c>
      <c r="B25" s="227" t="s">
        <v>732</v>
      </c>
      <c r="C25" s="226">
        <v>113915</v>
      </c>
      <c r="D25" s="226">
        <v>113915</v>
      </c>
      <c r="E25" s="226">
        <f aca="true" t="shared" si="0" ref="E25:E30">C25-D25</f>
        <v>0</v>
      </c>
    </row>
    <row r="26" spans="1:5" ht="15.75">
      <c r="A26" s="214">
        <v>21</v>
      </c>
      <c r="B26" s="227" t="s">
        <v>733</v>
      </c>
      <c r="C26" s="226">
        <v>161238.6</v>
      </c>
      <c r="D26" s="226">
        <v>161238.6</v>
      </c>
      <c r="E26" s="226">
        <f t="shared" si="0"/>
        <v>0</v>
      </c>
    </row>
    <row r="27" spans="1:5" ht="15.75">
      <c r="A27" s="214">
        <v>22</v>
      </c>
      <c r="B27" s="227" t="s">
        <v>734</v>
      </c>
      <c r="C27" s="226">
        <v>130000</v>
      </c>
      <c r="D27" s="226">
        <v>130000</v>
      </c>
      <c r="E27" s="226">
        <f t="shared" si="0"/>
        <v>0</v>
      </c>
    </row>
    <row r="28" spans="1:5" ht="15.75">
      <c r="A28" s="214">
        <v>23</v>
      </c>
      <c r="B28" s="227" t="s">
        <v>735</v>
      </c>
      <c r="C28" s="226">
        <v>1037500</v>
      </c>
      <c r="D28" s="226">
        <v>1037500</v>
      </c>
      <c r="E28" s="226">
        <f t="shared" si="0"/>
        <v>0</v>
      </c>
    </row>
    <row r="29" spans="1:5" ht="15.75">
      <c r="A29" s="214">
        <v>24</v>
      </c>
      <c r="B29" s="227" t="s">
        <v>736</v>
      </c>
      <c r="C29" s="226">
        <v>143925</v>
      </c>
      <c r="D29" s="226">
        <v>143925</v>
      </c>
      <c r="E29" s="226">
        <f t="shared" si="0"/>
        <v>0</v>
      </c>
    </row>
    <row r="30" spans="1:5" ht="15.75">
      <c r="A30" s="214">
        <v>25</v>
      </c>
      <c r="B30" s="227" t="s">
        <v>737</v>
      </c>
      <c r="C30" s="226">
        <v>207634</v>
      </c>
      <c r="D30" s="226">
        <v>207634</v>
      </c>
      <c r="E30" s="226">
        <f t="shared" si="0"/>
        <v>0</v>
      </c>
    </row>
    <row r="31" spans="1:5" ht="15.75">
      <c r="A31" s="214">
        <v>26</v>
      </c>
      <c r="B31" s="227" t="s">
        <v>738</v>
      </c>
      <c r="C31" s="226">
        <v>129689</v>
      </c>
      <c r="D31" s="226">
        <v>129689</v>
      </c>
      <c r="E31" s="226">
        <f aca="true" t="shared" si="1" ref="E31:E36">C31-D31</f>
        <v>0</v>
      </c>
    </row>
    <row r="32" spans="1:5" ht="15.75">
      <c r="A32" s="214">
        <v>27</v>
      </c>
      <c r="B32" s="227" t="s">
        <v>739</v>
      </c>
      <c r="C32" s="226">
        <v>200000</v>
      </c>
      <c r="D32" s="226">
        <v>200000</v>
      </c>
      <c r="E32" s="226">
        <f t="shared" si="1"/>
        <v>0</v>
      </c>
    </row>
    <row r="33" spans="1:5" ht="15.75">
      <c r="A33" s="214">
        <v>28</v>
      </c>
      <c r="B33" s="227" t="s">
        <v>740</v>
      </c>
      <c r="C33" s="226">
        <v>175000</v>
      </c>
      <c r="D33" s="226">
        <v>175000</v>
      </c>
      <c r="E33" s="226">
        <f t="shared" si="1"/>
        <v>0</v>
      </c>
    </row>
    <row r="34" spans="1:5" ht="15.75">
      <c r="A34" s="214">
        <v>29</v>
      </c>
      <c r="B34" s="227" t="s">
        <v>741</v>
      </c>
      <c r="C34" s="226">
        <v>133780</v>
      </c>
      <c r="D34" s="226">
        <v>133780</v>
      </c>
      <c r="E34" s="226">
        <f t="shared" si="1"/>
        <v>0</v>
      </c>
    </row>
    <row r="35" spans="1:5" ht="15.75">
      <c r="A35" s="214">
        <v>30</v>
      </c>
      <c r="B35" s="227" t="s">
        <v>742</v>
      </c>
      <c r="C35" s="226">
        <v>125000</v>
      </c>
      <c r="D35" s="226">
        <v>125000</v>
      </c>
      <c r="E35" s="226">
        <f t="shared" si="1"/>
        <v>0</v>
      </c>
    </row>
    <row r="36" spans="1:5" ht="15.75">
      <c r="A36" s="214">
        <v>31</v>
      </c>
      <c r="B36" s="227" t="s">
        <v>839</v>
      </c>
      <c r="C36" s="226">
        <v>192265</v>
      </c>
      <c r="D36" s="226">
        <v>20643</v>
      </c>
      <c r="E36" s="226">
        <f t="shared" si="1"/>
        <v>171622</v>
      </c>
    </row>
    <row r="37" spans="1:5" s="231" customFormat="1" ht="15.75">
      <c r="A37" s="214">
        <v>32</v>
      </c>
      <c r="B37" s="222" t="s">
        <v>724</v>
      </c>
      <c r="C37" s="223">
        <f>SUM(C25:C36)</f>
        <v>2749946.6</v>
      </c>
      <c r="D37" s="223">
        <f>SUM(D25:D36)</f>
        <v>2578324.6</v>
      </c>
      <c r="E37" s="223">
        <f>SUM(E25:E36)</f>
        <v>171622</v>
      </c>
    </row>
    <row r="38" spans="1:5" s="232" customFormat="1" ht="15.75">
      <c r="A38" s="214">
        <v>33</v>
      </c>
      <c r="B38" s="222" t="s">
        <v>661</v>
      </c>
      <c r="C38" s="226"/>
      <c r="D38" s="226"/>
      <c r="E38" s="226"/>
    </row>
    <row r="39" spans="1:5" ht="15.75">
      <c r="A39" s="214">
        <v>34</v>
      </c>
      <c r="B39" s="227" t="s">
        <v>743</v>
      </c>
      <c r="C39" s="226">
        <v>168116</v>
      </c>
      <c r="D39" s="226">
        <v>168116</v>
      </c>
      <c r="E39" s="226">
        <f>C39-D39</f>
        <v>0</v>
      </c>
    </row>
    <row r="40" spans="1:5" s="233" customFormat="1" ht="15.75">
      <c r="A40" s="214">
        <v>35</v>
      </c>
      <c r="B40" s="222" t="s">
        <v>521</v>
      </c>
      <c r="C40" s="225">
        <f>C39</f>
        <v>168116</v>
      </c>
      <c r="D40" s="225">
        <f>D39</f>
        <v>168116</v>
      </c>
      <c r="E40" s="225">
        <f>E39</f>
        <v>0</v>
      </c>
    </row>
    <row r="41" spans="1:5" s="233" customFormat="1" ht="15.75">
      <c r="A41" s="214">
        <v>36</v>
      </c>
      <c r="B41" s="234" t="s">
        <v>744</v>
      </c>
      <c r="C41" s="235">
        <f>SUM(C37,C40)</f>
        <v>2918062.6</v>
      </c>
      <c r="D41" s="235">
        <f>SUM(D37,D40)</f>
        <v>2746440.6</v>
      </c>
      <c r="E41" s="235">
        <f>SUM(E37,E40)</f>
        <v>171622</v>
      </c>
    </row>
  </sheetData>
  <sheetProtection/>
  <mergeCells count="3">
    <mergeCell ref="A1:E1"/>
    <mergeCell ref="A2:E2"/>
    <mergeCell ref="A3:E3"/>
  </mergeCells>
  <printOptions/>
  <pageMargins left="0.6692913385826772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6" sqref="B16"/>
    </sheetView>
  </sheetViews>
  <sheetFormatPr defaultColWidth="12.00390625" defaultRowHeight="15"/>
  <cols>
    <col min="1" max="1" width="5.7109375" style="199" customWidth="1"/>
    <col min="2" max="2" width="59.140625" style="236" customWidth="1"/>
    <col min="3" max="3" width="18.7109375" style="243" customWidth="1"/>
    <col min="4" max="16384" width="12.00390625" style="236" customWidth="1"/>
  </cols>
  <sheetData>
    <row r="1" spans="1:9" s="212" customFormat="1" ht="17.25" customHeight="1">
      <c r="A1" s="368" t="s">
        <v>745</v>
      </c>
      <c r="B1" s="368"/>
      <c r="C1" s="368"/>
      <c r="D1" s="211"/>
      <c r="E1" s="211"/>
      <c r="F1" s="211"/>
      <c r="G1" s="211"/>
      <c r="H1" s="211"/>
      <c r="I1" s="211"/>
    </row>
    <row r="2" spans="1:9" s="212" customFormat="1" ht="17.25" customHeight="1">
      <c r="A2" s="368" t="s">
        <v>746</v>
      </c>
      <c r="B2" s="368"/>
      <c r="C2" s="368"/>
      <c r="D2" s="211"/>
      <c r="E2" s="211"/>
      <c r="F2" s="211"/>
      <c r="G2" s="211"/>
      <c r="H2" s="211"/>
      <c r="I2" s="211"/>
    </row>
    <row r="3" spans="1:9" s="212" customFormat="1" ht="17.25" customHeight="1">
      <c r="A3" s="368" t="s">
        <v>747</v>
      </c>
      <c r="B3" s="368"/>
      <c r="C3" s="368"/>
      <c r="D3" s="211"/>
      <c r="E3" s="211"/>
      <c r="F3" s="211"/>
      <c r="G3" s="211"/>
      <c r="H3" s="211"/>
      <c r="I3" s="211"/>
    </row>
    <row r="4" spans="1:9" s="212" customFormat="1" ht="17.25" customHeight="1">
      <c r="A4" s="368" t="s">
        <v>692</v>
      </c>
      <c r="B4" s="368"/>
      <c r="C4" s="368"/>
      <c r="D4" s="211"/>
      <c r="E4" s="211"/>
      <c r="F4" s="211"/>
      <c r="G4" s="211"/>
      <c r="H4" s="211"/>
      <c r="I4" s="211"/>
    </row>
    <row r="5" ht="18">
      <c r="C5" s="236"/>
    </row>
    <row r="6" spans="1:3" s="199" customFormat="1" ht="13.5" customHeight="1">
      <c r="A6" s="155"/>
      <c r="B6" s="213" t="s">
        <v>0</v>
      </c>
      <c r="C6" s="213" t="s">
        <v>1</v>
      </c>
    </row>
    <row r="7" spans="1:3" s="199" customFormat="1" ht="13.5" customHeight="1">
      <c r="A7" s="214">
        <v>1</v>
      </c>
      <c r="B7" s="213" t="s">
        <v>9</v>
      </c>
      <c r="C7" s="237" t="s">
        <v>748</v>
      </c>
    </row>
    <row r="8" spans="1:3" ht="15.75">
      <c r="A8" s="214">
        <v>2</v>
      </c>
      <c r="B8" s="238" t="s">
        <v>749</v>
      </c>
      <c r="C8" s="237"/>
    </row>
    <row r="9" spans="1:3" ht="15.75">
      <c r="A9" s="214">
        <v>3</v>
      </c>
      <c r="B9" s="239" t="s">
        <v>750</v>
      </c>
      <c r="C9" s="240">
        <v>100000</v>
      </c>
    </row>
    <row r="10" spans="1:3" ht="15.75">
      <c r="A10" s="214">
        <v>4</v>
      </c>
      <c r="B10" s="241" t="s">
        <v>751</v>
      </c>
      <c r="C10" s="242">
        <f>SUM(C9)</f>
        <v>100000</v>
      </c>
    </row>
    <row r="18" ht="18">
      <c r="B18" s="236" t="s">
        <v>752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17" sqref="H17"/>
    </sheetView>
  </sheetViews>
  <sheetFormatPr defaultColWidth="12.00390625" defaultRowHeight="15"/>
  <cols>
    <col min="1" max="1" width="5.7109375" style="199" customWidth="1"/>
    <col min="2" max="2" width="33.00390625" style="248" customWidth="1"/>
    <col min="3" max="3" width="15.57421875" style="248" customWidth="1"/>
    <col min="4" max="5" width="15.57421875" style="262" customWidth="1"/>
    <col min="6" max="16384" width="12.00390625" style="248" customWidth="1"/>
  </cols>
  <sheetData>
    <row r="1" spans="1:8" s="193" customFormat="1" ht="17.25" customHeight="1">
      <c r="A1" s="356" t="s">
        <v>753</v>
      </c>
      <c r="B1" s="356"/>
      <c r="C1" s="356"/>
      <c r="D1" s="356"/>
      <c r="E1" s="356"/>
      <c r="F1" s="244"/>
      <c r="G1" s="244"/>
      <c r="H1" s="244"/>
    </row>
    <row r="2" spans="1:8" s="193" customFormat="1" ht="17.25" customHeight="1">
      <c r="A2" s="356" t="s">
        <v>754</v>
      </c>
      <c r="B2" s="356"/>
      <c r="C2" s="356"/>
      <c r="D2" s="356"/>
      <c r="E2" s="356"/>
      <c r="F2" s="244"/>
      <c r="G2" s="244"/>
      <c r="H2" s="244"/>
    </row>
    <row r="3" spans="1:8" s="193" customFormat="1" ht="17.25" customHeight="1">
      <c r="A3" s="356" t="s">
        <v>692</v>
      </c>
      <c r="B3" s="356"/>
      <c r="C3" s="356"/>
      <c r="D3" s="356"/>
      <c r="E3" s="356"/>
      <c r="F3" s="244"/>
      <c r="G3" s="244"/>
      <c r="H3" s="244"/>
    </row>
    <row r="5" spans="1:5" s="199" customFormat="1" ht="18.75" customHeight="1">
      <c r="A5" s="155"/>
      <c r="B5" s="156" t="s">
        <v>0</v>
      </c>
      <c r="C5" s="156" t="s">
        <v>1</v>
      </c>
      <c r="D5" s="156" t="s">
        <v>2</v>
      </c>
      <c r="E5" s="156" t="s">
        <v>3</v>
      </c>
    </row>
    <row r="6" spans="1:5" ht="47.25">
      <c r="A6" s="157">
        <v>1</v>
      </c>
      <c r="B6" s="245" t="s">
        <v>9</v>
      </c>
      <c r="C6" s="246" t="s">
        <v>755</v>
      </c>
      <c r="D6" s="247" t="s">
        <v>756</v>
      </c>
      <c r="E6" s="247" t="s">
        <v>757</v>
      </c>
    </row>
    <row r="7" spans="1:5" ht="15.75">
      <c r="A7" s="157">
        <v>2</v>
      </c>
      <c r="B7" s="249" t="s">
        <v>758</v>
      </c>
      <c r="C7" s="250"/>
      <c r="D7" s="251"/>
      <c r="E7" s="251"/>
    </row>
    <row r="8" spans="1:5" ht="18.75">
      <c r="A8" s="157">
        <v>3</v>
      </c>
      <c r="B8" s="252" t="s">
        <v>759</v>
      </c>
      <c r="C8" s="250">
        <v>704499</v>
      </c>
      <c r="D8" s="251">
        <v>543500</v>
      </c>
      <c r="E8" s="253">
        <f>C8-D8</f>
        <v>160999</v>
      </c>
    </row>
    <row r="9" spans="1:5" ht="18.75">
      <c r="A9" s="157">
        <v>4</v>
      </c>
      <c r="B9" s="252" t="s">
        <v>760</v>
      </c>
      <c r="C9" s="250">
        <v>19656</v>
      </c>
      <c r="D9" s="251">
        <v>0</v>
      </c>
      <c r="E9" s="253">
        <f>C9-D9</f>
        <v>19656</v>
      </c>
    </row>
    <row r="10" spans="1:5" ht="18.75">
      <c r="A10" s="157">
        <v>5</v>
      </c>
      <c r="B10" s="252" t="s">
        <v>761</v>
      </c>
      <c r="C10" s="250">
        <v>7863</v>
      </c>
      <c r="D10" s="251">
        <v>0</v>
      </c>
      <c r="E10" s="253">
        <f>C10-D10</f>
        <v>7863</v>
      </c>
    </row>
    <row r="11" spans="1:5" ht="18.75">
      <c r="A11" s="157">
        <v>6</v>
      </c>
      <c r="B11" s="252" t="s">
        <v>840</v>
      </c>
      <c r="C11" s="250">
        <v>8800</v>
      </c>
      <c r="D11" s="251">
        <v>0</v>
      </c>
      <c r="E11" s="253">
        <f>C11-D11</f>
        <v>8800</v>
      </c>
    </row>
    <row r="12" spans="1:5" s="255" customFormat="1" ht="18.75">
      <c r="A12" s="157">
        <v>7</v>
      </c>
      <c r="B12" s="252" t="s">
        <v>762</v>
      </c>
      <c r="C12" s="250">
        <v>18801</v>
      </c>
      <c r="D12" s="254">
        <v>4526</v>
      </c>
      <c r="E12" s="253">
        <f>C12-D12</f>
        <v>14275</v>
      </c>
    </row>
    <row r="13" spans="1:5" s="257" customFormat="1" ht="15.75">
      <c r="A13" s="157">
        <v>8</v>
      </c>
      <c r="B13" s="249" t="s">
        <v>763</v>
      </c>
      <c r="C13" s="256">
        <f>SUM(C8,C12,C10)</f>
        <v>731163</v>
      </c>
      <c r="D13" s="256">
        <f>SUM(D8,D12,D10)</f>
        <v>548026</v>
      </c>
      <c r="E13" s="256">
        <f>SUM(E8,E12,E11,E10)</f>
        <v>191937</v>
      </c>
    </row>
    <row r="14" spans="1:5" ht="18.75">
      <c r="A14" s="157">
        <v>9</v>
      </c>
      <c r="B14" s="256" t="s">
        <v>764</v>
      </c>
      <c r="C14" s="258">
        <v>69600</v>
      </c>
      <c r="D14" s="254">
        <v>43600</v>
      </c>
      <c r="E14" s="253">
        <f>C14-D14</f>
        <v>26000</v>
      </c>
    </row>
    <row r="15" spans="1:5" ht="15.75">
      <c r="A15" s="157">
        <v>10</v>
      </c>
      <c r="B15" s="259" t="s">
        <v>765</v>
      </c>
      <c r="C15" s="260">
        <f>SUM(C13,C14)</f>
        <v>800763</v>
      </c>
      <c r="D15" s="260">
        <f>SUM(D13,D14)</f>
        <v>591626</v>
      </c>
      <c r="E15" s="260">
        <f>SUM(E13,E14)</f>
        <v>217937</v>
      </c>
    </row>
    <row r="16" spans="1:5" ht="18.75">
      <c r="A16" s="157">
        <v>11</v>
      </c>
      <c r="B16" s="261" t="s">
        <v>764</v>
      </c>
      <c r="C16" s="258">
        <v>0</v>
      </c>
      <c r="D16" s="258">
        <v>0</v>
      </c>
      <c r="E16" s="253">
        <f>C16-D16</f>
        <v>0</v>
      </c>
    </row>
    <row r="17" spans="1:5" ht="31.5">
      <c r="A17" s="157">
        <v>12</v>
      </c>
      <c r="B17" s="259" t="s">
        <v>766</v>
      </c>
      <c r="C17" s="260">
        <f>SUM(C16:C16)</f>
        <v>0</v>
      </c>
      <c r="D17" s="260">
        <f>SUM(D16:D16)</f>
        <v>0</v>
      </c>
      <c r="E17" s="260">
        <f>SUM(E16:E16)</f>
        <v>0</v>
      </c>
    </row>
    <row r="18" spans="1:5" ht="18.75">
      <c r="A18" s="157">
        <v>13</v>
      </c>
      <c r="B18" s="259" t="s">
        <v>767</v>
      </c>
      <c r="C18" s="260">
        <v>0</v>
      </c>
      <c r="D18" s="260">
        <v>0</v>
      </c>
      <c r="E18" s="253">
        <f>C18-D18</f>
        <v>0</v>
      </c>
    </row>
    <row r="19" spans="1:5" ht="15.75">
      <c r="A19" s="157">
        <v>14</v>
      </c>
      <c r="B19" s="259" t="s">
        <v>768</v>
      </c>
      <c r="C19" s="260">
        <v>21000</v>
      </c>
      <c r="D19" s="260">
        <v>0</v>
      </c>
      <c r="E19" s="251">
        <f>C19-D19</f>
        <v>21000</v>
      </c>
    </row>
    <row r="20" spans="1:5" ht="15.75">
      <c r="A20" s="157">
        <v>15</v>
      </c>
      <c r="B20" s="259" t="s">
        <v>769</v>
      </c>
      <c r="C20" s="260">
        <f>SUM(C18:C19)</f>
        <v>21000</v>
      </c>
      <c r="D20" s="260">
        <f>SUM(D18:D19)</f>
        <v>0</v>
      </c>
      <c r="E20" s="260">
        <f>SUM(E18:E19)</f>
        <v>21000</v>
      </c>
    </row>
    <row r="21" spans="1:5" ht="15.75">
      <c r="A21" s="157">
        <v>16</v>
      </c>
      <c r="B21" s="256" t="s">
        <v>770</v>
      </c>
      <c r="C21" s="260">
        <f>SUM(C15,C17,C20)</f>
        <v>821763</v>
      </c>
      <c r="D21" s="260">
        <f>SUM(D15,D17,D20)</f>
        <v>591626</v>
      </c>
      <c r="E21" s="260">
        <f>SUM(E15,E17,E20)</f>
        <v>238937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16" sqref="B16"/>
    </sheetView>
  </sheetViews>
  <sheetFormatPr defaultColWidth="11.8515625" defaultRowHeight="15"/>
  <cols>
    <col min="1" max="1" width="5.7109375" style="199" customWidth="1"/>
    <col min="2" max="2" width="32.00390625" style="294" customWidth="1"/>
    <col min="3" max="3" width="24.140625" style="294" customWidth="1"/>
    <col min="4" max="4" width="24.00390625" style="294" customWidth="1"/>
    <col min="5" max="5" width="11.8515625" style="294" customWidth="1"/>
    <col min="6" max="6" width="38.28125" style="294" customWidth="1"/>
    <col min="7" max="7" width="20.7109375" style="294" customWidth="1"/>
    <col min="8" max="16384" width="11.8515625" style="294" customWidth="1"/>
  </cols>
  <sheetData>
    <row r="1" spans="1:7" s="193" customFormat="1" ht="17.25" customHeight="1">
      <c r="A1" s="356" t="s">
        <v>806</v>
      </c>
      <c r="B1" s="356"/>
      <c r="C1" s="356"/>
      <c r="D1" s="356"/>
      <c r="E1" s="244"/>
      <c r="F1" s="244"/>
      <c r="G1" s="244"/>
    </row>
    <row r="2" spans="1:7" s="193" customFormat="1" ht="17.25" customHeight="1">
      <c r="A2" s="356" t="s">
        <v>807</v>
      </c>
      <c r="B2" s="356"/>
      <c r="C2" s="356"/>
      <c r="D2" s="356"/>
      <c r="E2" s="244"/>
      <c r="F2" s="244"/>
      <c r="G2" s="244"/>
    </row>
    <row r="3" spans="1:7" s="193" customFormat="1" ht="17.25" customHeight="1">
      <c r="A3" s="369" t="s">
        <v>808</v>
      </c>
      <c r="B3" s="369"/>
      <c r="C3" s="369"/>
      <c r="D3" s="369"/>
      <c r="E3" s="244"/>
      <c r="F3" s="244"/>
      <c r="G3" s="244"/>
    </row>
    <row r="5" spans="1:8" s="199" customFormat="1" ht="16.5" customHeight="1">
      <c r="A5" s="155"/>
      <c r="B5" s="156" t="s">
        <v>0</v>
      </c>
      <c r="C5" s="156" t="s">
        <v>1</v>
      </c>
      <c r="D5" s="156" t="s">
        <v>2</v>
      </c>
      <c r="F5" s="306"/>
      <c r="G5" s="306"/>
      <c r="H5" s="306"/>
    </row>
    <row r="6" spans="1:8" ht="16.5">
      <c r="A6" s="157">
        <v>1</v>
      </c>
      <c r="B6" s="291" t="s">
        <v>9</v>
      </c>
      <c r="C6" s="292" t="s">
        <v>841</v>
      </c>
      <c r="D6" s="293" t="s">
        <v>842</v>
      </c>
      <c r="G6" s="307"/>
      <c r="H6" s="308"/>
    </row>
    <row r="7" spans="1:8" ht="18">
      <c r="A7" s="157">
        <v>2</v>
      </c>
      <c r="B7" s="291" t="s">
        <v>809</v>
      </c>
      <c r="C7" s="295">
        <v>0</v>
      </c>
      <c r="D7" s="296" t="s">
        <v>810</v>
      </c>
      <c r="G7" s="309"/>
      <c r="H7" s="310"/>
    </row>
    <row r="8" spans="1:8" s="299" customFormat="1" ht="49.5">
      <c r="A8" s="157">
        <v>3</v>
      </c>
      <c r="B8" s="297" t="s">
        <v>811</v>
      </c>
      <c r="C8" s="298">
        <f>SUM(C7:C7)</f>
        <v>0</v>
      </c>
      <c r="D8" s="298">
        <v>0</v>
      </c>
      <c r="F8" s="311"/>
      <c r="G8" s="312"/>
      <c r="H8" s="312"/>
    </row>
    <row r="9" spans="1:8" ht="33">
      <c r="A9" s="157">
        <v>4</v>
      </c>
      <c r="B9" s="300" t="s">
        <v>812</v>
      </c>
      <c r="C9" s="295">
        <v>359725</v>
      </c>
      <c r="D9" s="295">
        <v>0</v>
      </c>
      <c r="F9" s="313"/>
      <c r="G9" s="309"/>
      <c r="H9" s="309"/>
    </row>
    <row r="10" spans="1:8" s="299" customFormat="1" ht="49.5">
      <c r="A10" s="157">
        <v>5</v>
      </c>
      <c r="B10" s="297" t="s">
        <v>813</v>
      </c>
      <c r="C10" s="298">
        <f>SUM(C9:C9)</f>
        <v>359725</v>
      </c>
      <c r="D10" s="298">
        <f>SUM(D9:D9)</f>
        <v>0</v>
      </c>
      <c r="F10" s="311"/>
      <c r="G10" s="312"/>
      <c r="H10" s="312"/>
    </row>
    <row r="11" spans="1:8" s="299" customFormat="1" ht="18">
      <c r="A11" s="157">
        <v>6</v>
      </c>
      <c r="B11" s="301" t="s">
        <v>814</v>
      </c>
      <c r="C11" s="298">
        <v>2057200</v>
      </c>
      <c r="D11" s="298">
        <v>1078700</v>
      </c>
      <c r="G11" s="312"/>
      <c r="H11" s="312"/>
    </row>
    <row r="12" spans="1:8" s="299" customFormat="1" ht="33">
      <c r="A12" s="157">
        <v>7</v>
      </c>
      <c r="B12" s="297" t="s">
        <v>815</v>
      </c>
      <c r="C12" s="298">
        <v>0</v>
      </c>
      <c r="D12" s="298">
        <v>0</v>
      </c>
      <c r="F12" s="311"/>
      <c r="G12" s="312"/>
      <c r="H12" s="312"/>
    </row>
    <row r="13" spans="1:8" s="299" customFormat="1" ht="18">
      <c r="A13" s="157">
        <v>8</v>
      </c>
      <c r="B13" s="302" t="s">
        <v>816</v>
      </c>
      <c r="C13" s="303">
        <f>SUM(C8,C10,C11,C12)</f>
        <v>2416925</v>
      </c>
      <c r="D13" s="303">
        <f>SUM(D8,D10,D11,D12)</f>
        <v>1078700</v>
      </c>
      <c r="F13" s="311"/>
      <c r="G13" s="312"/>
      <c r="H13" s="312"/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4" sqref="A4:A46"/>
    </sheetView>
  </sheetViews>
  <sheetFormatPr defaultColWidth="9.140625" defaultRowHeight="15"/>
  <cols>
    <col min="1" max="1" width="4.57421875" style="199" customWidth="1"/>
    <col min="2" max="2" width="43.00390625" style="288" customWidth="1"/>
    <col min="3" max="3" width="15.8515625" style="288" customWidth="1"/>
    <col min="4" max="4" width="18.8515625" style="288" customWidth="1"/>
    <col min="5" max="5" width="18.421875" style="288" customWidth="1"/>
    <col min="6" max="6" width="19.140625" style="288" customWidth="1"/>
    <col min="7" max="7" width="17.421875" style="288" customWidth="1"/>
    <col min="8" max="8" width="18.28125" style="288" customWidth="1"/>
    <col min="9" max="16384" width="9.140625" style="288" customWidth="1"/>
  </cols>
  <sheetData>
    <row r="1" spans="1:8" s="263" customFormat="1" ht="17.25" customHeight="1">
      <c r="A1" s="370" t="s">
        <v>819</v>
      </c>
      <c r="B1" s="370"/>
      <c r="C1" s="370"/>
      <c r="D1" s="370"/>
      <c r="E1" s="370"/>
      <c r="F1" s="370"/>
      <c r="G1" s="370"/>
      <c r="H1" s="370"/>
    </row>
    <row r="2" spans="1:2" s="248" customFormat="1" ht="18.75" customHeight="1">
      <c r="A2" s="199"/>
      <c r="B2" s="264"/>
    </row>
    <row r="3" spans="1:8" s="267" customFormat="1" ht="15.75">
      <c r="A3" s="265"/>
      <c r="B3" s="266" t="s">
        <v>0</v>
      </c>
      <c r="C3" s="266" t="s">
        <v>1</v>
      </c>
      <c r="D3" s="266" t="s">
        <v>2</v>
      </c>
      <c r="E3" s="266" t="s">
        <v>3</v>
      </c>
      <c r="F3" s="266" t="s">
        <v>6</v>
      </c>
      <c r="G3" s="266" t="s">
        <v>45</v>
      </c>
      <c r="H3" s="266" t="s">
        <v>46</v>
      </c>
    </row>
    <row r="4" spans="1:8" s="271" customFormat="1" ht="42.75">
      <c r="A4" s="268">
        <v>1</v>
      </c>
      <c r="B4" s="269" t="s">
        <v>9</v>
      </c>
      <c r="C4" s="270" t="s">
        <v>771</v>
      </c>
      <c r="D4" s="270" t="s">
        <v>772</v>
      </c>
      <c r="E4" s="270" t="s">
        <v>773</v>
      </c>
      <c r="F4" s="270" t="s">
        <v>774</v>
      </c>
      <c r="G4" s="270" t="s">
        <v>775</v>
      </c>
      <c r="H4" s="269" t="s">
        <v>776</v>
      </c>
    </row>
    <row r="5" spans="1:8" s="274" customFormat="1" ht="19.5" customHeight="1">
      <c r="A5" s="268">
        <v>2</v>
      </c>
      <c r="B5" s="272" t="s">
        <v>777</v>
      </c>
      <c r="C5" s="272">
        <v>4062517</v>
      </c>
      <c r="D5" s="272">
        <v>106177414</v>
      </c>
      <c r="E5" s="272">
        <v>6575712</v>
      </c>
      <c r="F5" s="272">
        <v>0</v>
      </c>
      <c r="G5" s="272">
        <v>0</v>
      </c>
      <c r="H5" s="273">
        <f aca="true" t="shared" si="0" ref="H5:H22">SUM(C5:G5)</f>
        <v>116815643</v>
      </c>
    </row>
    <row r="6" spans="1:8" s="278" customFormat="1" ht="25.5" customHeight="1">
      <c r="A6" s="268">
        <v>3</v>
      </c>
      <c r="B6" s="275" t="s">
        <v>778</v>
      </c>
      <c r="C6" s="276"/>
      <c r="D6" s="277"/>
      <c r="E6" s="277"/>
      <c r="F6" s="276"/>
      <c r="G6" s="277"/>
      <c r="H6" s="276">
        <f t="shared" si="0"/>
        <v>0</v>
      </c>
    </row>
    <row r="7" spans="1:8" s="278" customFormat="1" ht="19.5" customHeight="1">
      <c r="A7" s="268">
        <v>4</v>
      </c>
      <c r="B7" s="276" t="s">
        <v>779</v>
      </c>
      <c r="C7" s="277"/>
      <c r="D7" s="277"/>
      <c r="E7" s="277"/>
      <c r="F7" s="279"/>
      <c r="G7" s="277"/>
      <c r="H7" s="276">
        <f t="shared" si="0"/>
        <v>0</v>
      </c>
    </row>
    <row r="8" spans="1:8" s="283" customFormat="1" ht="19.5" customHeight="1">
      <c r="A8" s="268">
        <v>5</v>
      </c>
      <c r="B8" s="280" t="s">
        <v>820</v>
      </c>
      <c r="C8" s="281"/>
      <c r="D8" s="281"/>
      <c r="E8" s="281">
        <v>769060</v>
      </c>
      <c r="F8" s="281"/>
      <c r="G8" s="281"/>
      <c r="H8" s="282">
        <f t="shared" si="0"/>
        <v>769060</v>
      </c>
    </row>
    <row r="9" spans="1:8" s="283" customFormat="1" ht="19.5" customHeight="1">
      <c r="A9" s="268">
        <v>6</v>
      </c>
      <c r="B9" s="284" t="s">
        <v>821</v>
      </c>
      <c r="C9" s="281"/>
      <c r="D9" s="281"/>
      <c r="E9" s="281">
        <v>39370</v>
      </c>
      <c r="F9" s="281"/>
      <c r="G9" s="281"/>
      <c r="H9" s="282">
        <f t="shared" si="0"/>
        <v>39370</v>
      </c>
    </row>
    <row r="10" spans="1:8" s="283" customFormat="1" ht="19.5" customHeight="1">
      <c r="A10" s="268">
        <v>7</v>
      </c>
      <c r="B10" s="284" t="s">
        <v>822</v>
      </c>
      <c r="C10" s="281"/>
      <c r="D10" s="281"/>
      <c r="E10" s="281">
        <v>78732</v>
      </c>
      <c r="F10" s="281"/>
      <c r="G10" s="281"/>
      <c r="H10" s="282">
        <f t="shared" si="0"/>
        <v>78732</v>
      </c>
    </row>
    <row r="11" spans="1:8" s="283" customFormat="1" ht="19.5" customHeight="1">
      <c r="A11" s="268">
        <v>8</v>
      </c>
      <c r="B11" s="284" t="s">
        <v>823</v>
      </c>
      <c r="C11" s="281"/>
      <c r="D11" s="281"/>
      <c r="E11" s="281">
        <v>81890</v>
      </c>
      <c r="F11" s="281"/>
      <c r="G11" s="281"/>
      <c r="H11" s="282">
        <f t="shared" si="0"/>
        <v>81890</v>
      </c>
    </row>
    <row r="12" spans="1:8" s="283" customFormat="1" ht="19.5" customHeight="1">
      <c r="A12" s="268">
        <v>9</v>
      </c>
      <c r="B12" s="280" t="s">
        <v>824</v>
      </c>
      <c r="C12" s="281"/>
      <c r="D12" s="281"/>
      <c r="E12" s="280">
        <v>7874</v>
      </c>
      <c r="F12" s="281"/>
      <c r="G12" s="281"/>
      <c r="H12" s="282">
        <f t="shared" si="0"/>
        <v>7874</v>
      </c>
    </row>
    <row r="13" spans="1:8" s="283" customFormat="1" ht="19.5" customHeight="1">
      <c r="A13" s="268">
        <v>10</v>
      </c>
      <c r="B13" s="280" t="s">
        <v>825</v>
      </c>
      <c r="C13" s="281"/>
      <c r="D13" s="281"/>
      <c r="E13" s="280">
        <v>44500</v>
      </c>
      <c r="F13" s="281"/>
      <c r="G13" s="281"/>
      <c r="H13" s="282">
        <f t="shared" si="0"/>
        <v>44500</v>
      </c>
    </row>
    <row r="14" spans="1:8" s="283" customFormat="1" ht="19.5" customHeight="1">
      <c r="A14" s="268">
        <v>11</v>
      </c>
      <c r="B14" s="280" t="s">
        <v>826</v>
      </c>
      <c r="C14" s="281"/>
      <c r="D14" s="281"/>
      <c r="E14" s="280">
        <v>44874</v>
      </c>
      <c r="F14" s="281"/>
      <c r="G14" s="281"/>
      <c r="H14" s="282">
        <f t="shared" si="0"/>
        <v>44874</v>
      </c>
    </row>
    <row r="15" spans="1:8" s="283" customFormat="1" ht="19.5" customHeight="1">
      <c r="A15" s="268">
        <v>12</v>
      </c>
      <c r="B15" s="280" t="s">
        <v>780</v>
      </c>
      <c r="C15" s="281"/>
      <c r="D15" s="281">
        <v>5545</v>
      </c>
      <c r="E15" s="280"/>
      <c r="F15" s="281"/>
      <c r="G15" s="281"/>
      <c r="H15" s="282">
        <f t="shared" si="0"/>
        <v>5545</v>
      </c>
    </row>
    <row r="16" spans="1:8" s="278" customFormat="1" ht="19.5" customHeight="1">
      <c r="A16" s="268">
        <v>13</v>
      </c>
      <c r="B16" s="280" t="s">
        <v>827</v>
      </c>
      <c r="C16" s="281"/>
      <c r="D16" s="281">
        <v>2097244</v>
      </c>
      <c r="E16" s="280"/>
      <c r="F16" s="281"/>
      <c r="G16" s="281"/>
      <c r="H16" s="282"/>
    </row>
    <row r="17" spans="1:8" s="278" customFormat="1" ht="19.5" customHeight="1">
      <c r="A17" s="268">
        <v>14</v>
      </c>
      <c r="B17" s="276" t="s">
        <v>781</v>
      </c>
      <c r="C17" s="277"/>
      <c r="D17" s="279">
        <f>SUM(D8:D16)</f>
        <v>2102789</v>
      </c>
      <c r="E17" s="279">
        <f>SUM(E8:E15)</f>
        <v>1066300</v>
      </c>
      <c r="F17" s="277"/>
      <c r="G17" s="277"/>
      <c r="H17" s="276">
        <f t="shared" si="0"/>
        <v>3169089</v>
      </c>
    </row>
    <row r="18" spans="1:8" s="278" customFormat="1" ht="27.75" customHeight="1">
      <c r="A18" s="268">
        <v>15</v>
      </c>
      <c r="B18" s="276" t="s">
        <v>782</v>
      </c>
      <c r="C18" s="279"/>
      <c r="D18" s="279">
        <v>0</v>
      </c>
      <c r="E18" s="279"/>
      <c r="F18" s="279"/>
      <c r="G18" s="277"/>
      <c r="H18" s="276">
        <f t="shared" si="0"/>
        <v>0</v>
      </c>
    </row>
    <row r="19" spans="1:8" s="283" customFormat="1" ht="25.5">
      <c r="A19" s="268">
        <v>16</v>
      </c>
      <c r="B19" s="275" t="s">
        <v>783</v>
      </c>
      <c r="C19" s="276"/>
      <c r="D19" s="276"/>
      <c r="E19" s="276"/>
      <c r="F19" s="276"/>
      <c r="G19" s="277"/>
      <c r="H19" s="276">
        <f t="shared" si="0"/>
        <v>0</v>
      </c>
    </row>
    <row r="20" spans="1:8" s="283" customFormat="1" ht="38.25">
      <c r="A20" s="268">
        <v>17</v>
      </c>
      <c r="B20" s="284" t="s">
        <v>784</v>
      </c>
      <c r="C20" s="282"/>
      <c r="D20" s="282"/>
      <c r="E20" s="282"/>
      <c r="F20" s="282"/>
      <c r="G20" s="285"/>
      <c r="H20" s="282">
        <f t="shared" si="0"/>
        <v>0</v>
      </c>
    </row>
    <row r="21" spans="1:8" s="278" customFormat="1" ht="19.5" customHeight="1">
      <c r="A21" s="268">
        <v>18</v>
      </c>
      <c r="B21" s="284" t="s">
        <v>785</v>
      </c>
      <c r="C21" s="282"/>
      <c r="D21" s="282"/>
      <c r="E21" s="282">
        <v>1010993</v>
      </c>
      <c r="F21" s="282"/>
      <c r="G21" s="285"/>
      <c r="H21" s="282">
        <f t="shared" si="0"/>
        <v>1010993</v>
      </c>
    </row>
    <row r="22" spans="1:8" s="278" customFormat="1" ht="19.5" customHeight="1">
      <c r="A22" s="268">
        <v>19</v>
      </c>
      <c r="B22" s="276" t="s">
        <v>786</v>
      </c>
      <c r="C22" s="276"/>
      <c r="D22" s="276">
        <f>SUM(D20:D21)</f>
        <v>0</v>
      </c>
      <c r="E22" s="276">
        <f>SUM(E20:E21)</f>
        <v>1010993</v>
      </c>
      <c r="F22" s="276"/>
      <c r="G22" s="276"/>
      <c r="H22" s="276">
        <f t="shared" si="0"/>
        <v>1010993</v>
      </c>
    </row>
    <row r="23" spans="1:8" s="286" customFormat="1" ht="19.5" customHeight="1">
      <c r="A23" s="268">
        <v>20</v>
      </c>
      <c r="B23" s="273" t="s">
        <v>787</v>
      </c>
      <c r="C23" s="273">
        <f>SUM(C6,C18,C19,C22)</f>
        <v>0</v>
      </c>
      <c r="D23" s="273">
        <f>SUM(D17,D18,D19,D22)</f>
        <v>2102789</v>
      </c>
      <c r="E23" s="273">
        <f>SUM(E17,E18,E19,E22)</f>
        <v>2077293</v>
      </c>
      <c r="F23" s="273">
        <f>SUM(F17,F18,F19,F22,F7,F6)</f>
        <v>0</v>
      </c>
      <c r="G23" s="273">
        <f>SUM(G17,G18,G19,G22)</f>
        <v>0</v>
      </c>
      <c r="H23" s="273">
        <f>SUM(H6,H7,H17,H18,H19,H22)</f>
        <v>4180082</v>
      </c>
    </row>
    <row r="24" spans="1:8" s="286" customFormat="1" ht="19.5" customHeight="1">
      <c r="A24" s="268">
        <v>21</v>
      </c>
      <c r="B24" s="281" t="s">
        <v>828</v>
      </c>
      <c r="C24" s="281"/>
      <c r="D24" s="281"/>
      <c r="E24" s="281">
        <v>37429</v>
      </c>
      <c r="F24" s="281"/>
      <c r="G24" s="281"/>
      <c r="H24" s="282">
        <f aca="true" t="shared" si="1" ref="H24:H36">SUM(C24:G24)</f>
        <v>37429</v>
      </c>
    </row>
    <row r="25" spans="1:8" s="278" customFormat="1" ht="19.5" customHeight="1">
      <c r="A25" s="268">
        <v>22</v>
      </c>
      <c r="B25" s="281" t="s">
        <v>829</v>
      </c>
      <c r="C25" s="281"/>
      <c r="D25" s="281"/>
      <c r="E25" s="281">
        <v>50000</v>
      </c>
      <c r="F25" s="281"/>
      <c r="G25" s="281"/>
      <c r="H25" s="282">
        <f t="shared" si="1"/>
        <v>50000</v>
      </c>
    </row>
    <row r="26" spans="1:8" s="283" customFormat="1" ht="19.5" customHeight="1">
      <c r="A26" s="268">
        <v>23</v>
      </c>
      <c r="B26" s="276" t="s">
        <v>788</v>
      </c>
      <c r="C26" s="276"/>
      <c r="D26" s="276">
        <f>SUM(D24:D25)</f>
        <v>0</v>
      </c>
      <c r="E26" s="276">
        <f>SUM(E24:E25)</f>
        <v>87429</v>
      </c>
      <c r="F26" s="277"/>
      <c r="G26" s="277"/>
      <c r="H26" s="276">
        <f t="shared" si="1"/>
        <v>87429</v>
      </c>
    </row>
    <row r="27" spans="1:8" s="283" customFormat="1" ht="19.5" customHeight="1">
      <c r="A27" s="268">
        <v>24</v>
      </c>
      <c r="B27" s="282" t="s">
        <v>789</v>
      </c>
      <c r="C27" s="282">
        <v>62319</v>
      </c>
      <c r="D27" s="282"/>
      <c r="E27" s="282"/>
      <c r="F27" s="285"/>
      <c r="G27" s="285"/>
      <c r="H27" s="282">
        <f t="shared" si="1"/>
        <v>62319</v>
      </c>
    </row>
    <row r="28" spans="1:8" s="283" customFormat="1" ht="19.5" customHeight="1">
      <c r="A28" s="268">
        <v>25</v>
      </c>
      <c r="B28" s="282" t="s">
        <v>790</v>
      </c>
      <c r="C28" s="282"/>
      <c r="D28" s="282"/>
      <c r="E28" s="282">
        <v>194124</v>
      </c>
      <c r="F28" s="285"/>
      <c r="G28" s="285"/>
      <c r="H28" s="282">
        <f t="shared" si="1"/>
        <v>194124</v>
      </c>
    </row>
    <row r="29" spans="1:8" s="278" customFormat="1" ht="19.5" customHeight="1">
      <c r="A29" s="268">
        <v>26</v>
      </c>
      <c r="B29" s="282" t="s">
        <v>830</v>
      </c>
      <c r="C29" s="282"/>
      <c r="D29" s="282"/>
      <c r="E29" s="282">
        <v>12000</v>
      </c>
      <c r="F29" s="285"/>
      <c r="G29" s="285"/>
      <c r="H29" s="282">
        <f t="shared" si="1"/>
        <v>12000</v>
      </c>
    </row>
    <row r="30" spans="1:8" ht="19.5" customHeight="1">
      <c r="A30" s="268">
        <v>27</v>
      </c>
      <c r="B30" s="276" t="s">
        <v>791</v>
      </c>
      <c r="C30" s="276">
        <f>SUM(C27:C29)</f>
        <v>62319</v>
      </c>
      <c r="D30" s="276">
        <f>SUM(D27:D29)</f>
        <v>0</v>
      </c>
      <c r="E30" s="276">
        <f>SUM(E27:E29)</f>
        <v>206124</v>
      </c>
      <c r="F30" s="276"/>
      <c r="G30" s="276"/>
      <c r="H30" s="276">
        <f t="shared" si="1"/>
        <v>268443</v>
      </c>
    </row>
    <row r="31" spans="1:8" ht="27.75" customHeight="1">
      <c r="A31" s="268">
        <v>28</v>
      </c>
      <c r="B31" s="287" t="s">
        <v>792</v>
      </c>
      <c r="C31" s="287"/>
      <c r="D31" s="287"/>
      <c r="E31" s="287"/>
      <c r="F31" s="287"/>
      <c r="G31" s="277"/>
      <c r="H31" s="287">
        <f t="shared" si="1"/>
        <v>0</v>
      </c>
    </row>
    <row r="32" spans="1:8" ht="27.75" customHeight="1">
      <c r="A32" s="268">
        <v>29</v>
      </c>
      <c r="B32" s="289" t="s">
        <v>793</v>
      </c>
      <c r="C32" s="287"/>
      <c r="D32" s="287"/>
      <c r="E32" s="287"/>
      <c r="F32" s="287"/>
      <c r="G32" s="277"/>
      <c r="H32" s="287">
        <f t="shared" si="1"/>
        <v>0</v>
      </c>
    </row>
    <row r="33" spans="1:8" ht="27.75" customHeight="1">
      <c r="A33" s="268">
        <v>30</v>
      </c>
      <c r="B33" s="289" t="s">
        <v>831</v>
      </c>
      <c r="C33" s="287"/>
      <c r="D33" s="287"/>
      <c r="E33" s="287">
        <v>576795</v>
      </c>
      <c r="F33" s="287"/>
      <c r="G33" s="277"/>
      <c r="H33" s="287">
        <f t="shared" si="1"/>
        <v>576795</v>
      </c>
    </row>
    <row r="34" spans="1:8" s="274" customFormat="1" ht="19.5" customHeight="1">
      <c r="A34" s="268">
        <v>31</v>
      </c>
      <c r="B34" s="289" t="s">
        <v>832</v>
      </c>
      <c r="C34" s="287"/>
      <c r="D34" s="287"/>
      <c r="E34" s="287">
        <v>29526</v>
      </c>
      <c r="F34" s="287"/>
      <c r="G34" s="277"/>
      <c r="H34" s="287"/>
    </row>
    <row r="35" spans="1:8" s="274" customFormat="1" ht="19.5" customHeight="1">
      <c r="A35" s="268">
        <v>32</v>
      </c>
      <c r="B35" s="284" t="s">
        <v>794</v>
      </c>
      <c r="C35" s="287"/>
      <c r="D35" s="287"/>
      <c r="E35" s="287">
        <v>1010993</v>
      </c>
      <c r="F35" s="287"/>
      <c r="G35" s="277"/>
      <c r="H35" s="287">
        <f t="shared" si="1"/>
        <v>1010993</v>
      </c>
    </row>
    <row r="36" spans="1:8" s="274" customFormat="1" ht="19.5" customHeight="1">
      <c r="A36" s="268">
        <v>33</v>
      </c>
      <c r="B36" s="290" t="s">
        <v>795</v>
      </c>
      <c r="C36" s="290"/>
      <c r="D36" s="290">
        <f>SUM(D33:D35)</f>
        <v>0</v>
      </c>
      <c r="E36" s="290">
        <f>SUM(E33:E35)</f>
        <v>1617314</v>
      </c>
      <c r="F36" s="290">
        <v>0</v>
      </c>
      <c r="G36" s="290"/>
      <c r="H36" s="290">
        <f t="shared" si="1"/>
        <v>1617314</v>
      </c>
    </row>
    <row r="37" spans="1:8" s="274" customFormat="1" ht="19.5" customHeight="1">
      <c r="A37" s="268">
        <v>34</v>
      </c>
      <c r="B37" s="290" t="s">
        <v>796</v>
      </c>
      <c r="C37" s="290">
        <f>SUM(C36,C30)</f>
        <v>62319</v>
      </c>
      <c r="D37" s="290">
        <f>SUM(D36,D30)</f>
        <v>0</v>
      </c>
      <c r="E37" s="290">
        <f>SUM(E36,E30,E26)</f>
        <v>1910867</v>
      </c>
      <c r="F37" s="290">
        <f>SUM(F26,F30,F31,F32,F36)</f>
        <v>0</v>
      </c>
      <c r="G37" s="290">
        <f>SUM(G26,G30,G31,G32,G36)</f>
        <v>0</v>
      </c>
      <c r="H37" s="290">
        <f>SUM(H26,H30,H31,H32,H36)</f>
        <v>1973186</v>
      </c>
    </row>
    <row r="38" spans="1:8" ht="19.5" customHeight="1">
      <c r="A38" s="268">
        <v>35</v>
      </c>
      <c r="B38" s="272" t="s">
        <v>797</v>
      </c>
      <c r="C38" s="272">
        <f aca="true" t="shared" si="2" ref="C38:H38">C5+C23-C37</f>
        <v>4000198</v>
      </c>
      <c r="D38" s="272">
        <f t="shared" si="2"/>
        <v>108280203</v>
      </c>
      <c r="E38" s="272">
        <f t="shared" si="2"/>
        <v>6742138</v>
      </c>
      <c r="F38" s="272">
        <f t="shared" si="2"/>
        <v>0</v>
      </c>
      <c r="G38" s="272">
        <f t="shared" si="2"/>
        <v>0</v>
      </c>
      <c r="H38" s="272">
        <f t="shared" si="2"/>
        <v>119022539</v>
      </c>
    </row>
    <row r="39" spans="1:8" ht="19.5" customHeight="1">
      <c r="A39" s="268">
        <v>36</v>
      </c>
      <c r="B39" s="272" t="s">
        <v>798</v>
      </c>
      <c r="C39" s="272">
        <v>4062517</v>
      </c>
      <c r="D39" s="272">
        <v>26093386</v>
      </c>
      <c r="E39" s="272">
        <v>6160660</v>
      </c>
      <c r="F39" s="277"/>
      <c r="G39" s="272">
        <v>0</v>
      </c>
      <c r="H39" s="272">
        <f aca="true" t="shared" si="3" ref="H39:H46">SUM(C39:G39)</f>
        <v>36316563</v>
      </c>
    </row>
    <row r="40" spans="1:8" ht="19.5" customHeight="1">
      <c r="A40" s="268">
        <v>37</v>
      </c>
      <c r="B40" s="287" t="s">
        <v>799</v>
      </c>
      <c r="C40" s="287"/>
      <c r="D40" s="287">
        <v>2345581</v>
      </c>
      <c r="E40" s="304">
        <v>464242</v>
      </c>
      <c r="F40" s="277"/>
      <c r="G40" s="287"/>
      <c r="H40" s="287">
        <f>SUM(C40:G40)</f>
        <v>2809823</v>
      </c>
    </row>
    <row r="41" spans="1:8" ht="19.5" customHeight="1">
      <c r="A41" s="268">
        <v>38</v>
      </c>
      <c r="B41" s="287" t="s">
        <v>800</v>
      </c>
      <c r="C41" s="287">
        <v>62319</v>
      </c>
      <c r="D41" s="287"/>
      <c r="E41" s="287">
        <v>293553</v>
      </c>
      <c r="F41" s="277"/>
      <c r="G41" s="287"/>
      <c r="H41" s="287">
        <f t="shared" si="3"/>
        <v>355872</v>
      </c>
    </row>
    <row r="42" spans="1:8" s="274" customFormat="1" ht="19.5" customHeight="1">
      <c r="A42" s="268">
        <v>39</v>
      </c>
      <c r="B42" s="287" t="s">
        <v>801</v>
      </c>
      <c r="C42" s="287"/>
      <c r="D42" s="287"/>
      <c r="E42" s="287"/>
      <c r="F42" s="287"/>
      <c r="G42" s="287"/>
      <c r="H42" s="287">
        <f t="shared" si="3"/>
        <v>0</v>
      </c>
    </row>
    <row r="43" spans="1:8" s="274" customFormat="1" ht="19.5" customHeight="1">
      <c r="A43" s="268">
        <v>40</v>
      </c>
      <c r="B43" s="287" t="s">
        <v>802</v>
      </c>
      <c r="C43" s="287"/>
      <c r="D43" s="287"/>
      <c r="E43" s="287"/>
      <c r="F43" s="287"/>
      <c r="G43" s="287"/>
      <c r="H43" s="287">
        <f t="shared" si="3"/>
        <v>0</v>
      </c>
    </row>
    <row r="44" spans="1:8" ht="19.5" customHeight="1">
      <c r="A44" s="268">
        <v>41</v>
      </c>
      <c r="B44" s="272" t="s">
        <v>803</v>
      </c>
      <c r="C44" s="272">
        <f>C39+C40-C41</f>
        <v>4000198</v>
      </c>
      <c r="D44" s="272">
        <f>D39+D40-D41</f>
        <v>28438967</v>
      </c>
      <c r="E44" s="272">
        <f>E39+E40-E41</f>
        <v>6331349</v>
      </c>
      <c r="F44" s="272">
        <f>F39+F40-F41</f>
        <v>0</v>
      </c>
      <c r="G44" s="272">
        <f>G39+G40-G41</f>
        <v>0</v>
      </c>
      <c r="H44" s="272">
        <f t="shared" si="3"/>
        <v>38770514</v>
      </c>
    </row>
    <row r="45" spans="1:8" ht="12.75">
      <c r="A45" s="268">
        <v>42</v>
      </c>
      <c r="B45" s="272" t="s">
        <v>804</v>
      </c>
      <c r="C45" s="272">
        <f>C38-C44</f>
        <v>0</v>
      </c>
      <c r="D45" s="272">
        <f>D38-D44</f>
        <v>79841236</v>
      </c>
      <c r="E45" s="272">
        <f>E38-E44</f>
        <v>410789</v>
      </c>
      <c r="F45" s="272">
        <f>F38-F44</f>
        <v>0</v>
      </c>
      <c r="G45" s="272">
        <f>G38-G44</f>
        <v>0</v>
      </c>
      <c r="H45" s="272">
        <f t="shared" si="3"/>
        <v>80252025</v>
      </c>
    </row>
    <row r="46" spans="1:8" ht="12.75">
      <c r="A46" s="268">
        <v>43</v>
      </c>
      <c r="B46" s="287" t="s">
        <v>805</v>
      </c>
      <c r="C46" s="287">
        <v>4000198</v>
      </c>
      <c r="D46" s="287">
        <v>100064</v>
      </c>
      <c r="E46" s="304">
        <v>6118073</v>
      </c>
      <c r="F46" s="287"/>
      <c r="G46" s="287">
        <v>0</v>
      </c>
      <c r="H46" s="287">
        <f t="shared" si="3"/>
        <v>10218335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.57421875" style="154" customWidth="1"/>
    <col min="2" max="2" width="31.28125" style="154" customWidth="1"/>
    <col min="3" max="3" width="13.140625" style="154" customWidth="1"/>
    <col min="4" max="4" width="17.57421875" style="154" customWidth="1"/>
    <col min="5" max="5" width="14.140625" style="154" customWidth="1"/>
    <col min="6" max="16384" width="9.140625" style="154" customWidth="1"/>
  </cols>
  <sheetData>
    <row r="1" spans="1:5" s="149" customFormat="1" ht="15.75">
      <c r="A1" s="320" t="s">
        <v>556</v>
      </c>
      <c r="B1" s="320"/>
      <c r="C1" s="320"/>
      <c r="D1" s="320"/>
      <c r="E1" s="320"/>
    </row>
    <row r="2" spans="1:5" s="149" customFormat="1" ht="15.75">
      <c r="A2" s="320" t="s">
        <v>838</v>
      </c>
      <c r="B2" s="320"/>
      <c r="C2" s="320"/>
      <c r="D2" s="320"/>
      <c r="E2" s="320"/>
    </row>
    <row r="3" s="149" customFormat="1" ht="15.75"/>
    <row r="4" spans="1:5" s="11" customFormat="1" ht="15.75">
      <c r="A4" s="150"/>
      <c r="B4" s="150" t="s">
        <v>0</v>
      </c>
      <c r="C4" s="150" t="s">
        <v>1</v>
      </c>
      <c r="D4" s="150" t="s">
        <v>2</v>
      </c>
      <c r="E4" s="150" t="s">
        <v>3</v>
      </c>
    </row>
    <row r="5" spans="1:5" s="11" customFormat="1" ht="15.75">
      <c r="A5" s="150">
        <v>1</v>
      </c>
      <c r="B5" s="86" t="s">
        <v>9</v>
      </c>
      <c r="C5" s="151">
        <v>42369</v>
      </c>
      <c r="D5" s="151" t="s">
        <v>837</v>
      </c>
      <c r="E5" s="151">
        <v>42735</v>
      </c>
    </row>
    <row r="6" spans="1:5" s="11" customFormat="1" ht="15.75">
      <c r="A6" s="150">
        <v>2</v>
      </c>
      <c r="B6" s="152" t="s">
        <v>833</v>
      </c>
      <c r="C6" s="143"/>
      <c r="D6" s="143"/>
      <c r="E6" s="143"/>
    </row>
    <row r="7" spans="1:5" s="11" customFormat="1" ht="15.75">
      <c r="A7" s="150">
        <v>3</v>
      </c>
      <c r="B7" s="148" t="s">
        <v>834</v>
      </c>
      <c r="C7" s="143">
        <v>100000</v>
      </c>
      <c r="D7" s="143"/>
      <c r="E7" s="143"/>
    </row>
    <row r="8" spans="1:5" s="11" customFormat="1" ht="15.75">
      <c r="A8" s="150">
        <v>4</v>
      </c>
      <c r="B8" s="148" t="s">
        <v>836</v>
      </c>
      <c r="C8" s="143"/>
      <c r="D8" s="143"/>
      <c r="E8" s="143">
        <v>100000</v>
      </c>
    </row>
    <row r="9" spans="1:5" s="11" customFormat="1" ht="15.75">
      <c r="A9" s="150">
        <v>5</v>
      </c>
      <c r="B9" s="152" t="s">
        <v>835</v>
      </c>
      <c r="C9" s="153">
        <f>SUM(C6:C8)</f>
        <v>100000</v>
      </c>
      <c r="D9" s="153">
        <f>SUM(D6:D8)</f>
        <v>0</v>
      </c>
      <c r="E9" s="153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8.28125" style="55" customWidth="1"/>
    <col min="2" max="3" width="16.140625" style="55" customWidth="1"/>
    <col min="4" max="138" width="9.140625" style="54" customWidth="1"/>
    <col min="139" max="16384" width="9.140625" style="55" customWidth="1"/>
  </cols>
  <sheetData>
    <row r="1" spans="1:138" s="51" customFormat="1" ht="33" customHeight="1">
      <c r="A1" s="371" t="s">
        <v>514</v>
      </c>
      <c r="B1" s="371"/>
      <c r="C1" s="37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</row>
    <row r="2" spans="2:138" s="52" customFormat="1" ht="21.75" customHeight="1">
      <c r="B2" s="53"/>
      <c r="C2" s="5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</row>
    <row r="3" spans="1:138" s="57" customFormat="1" ht="30" customHeight="1">
      <c r="A3" s="72" t="s">
        <v>53</v>
      </c>
      <c r="B3" s="56" t="s">
        <v>54</v>
      </c>
      <c r="C3" s="56" t="s">
        <v>541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</row>
    <row r="4" spans="1:138" s="57" customFormat="1" ht="31.5">
      <c r="A4" s="73" t="s">
        <v>55</v>
      </c>
      <c r="B4" s="58">
        <f>SUM(B5:B6)</f>
        <v>0</v>
      </c>
      <c r="C4" s="58">
        <f>SUM(C5:C6)</f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</row>
    <row r="5" spans="1:138" s="57" customFormat="1" ht="18">
      <c r="A5" s="74" t="s">
        <v>56</v>
      </c>
      <c r="B5" s="58">
        <v>0</v>
      </c>
      <c r="C5" s="58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</row>
    <row r="6" spans="1:138" s="57" customFormat="1" ht="18">
      <c r="A6" s="74" t="s">
        <v>57</v>
      </c>
      <c r="B6" s="58">
        <v>0</v>
      </c>
      <c r="C6" s="58">
        <v>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</row>
    <row r="7" spans="1:3" ht="31.5">
      <c r="A7" s="73" t="s">
        <v>58</v>
      </c>
      <c r="B7" s="58">
        <v>0</v>
      </c>
      <c r="C7" s="58">
        <v>0</v>
      </c>
    </row>
    <row r="8" spans="1:3" ht="31.5">
      <c r="A8" s="75" t="s">
        <v>59</v>
      </c>
      <c r="B8" s="59">
        <f>SUM(B9:B10)</f>
        <v>0</v>
      </c>
      <c r="C8" s="59">
        <f>SUM(C9:C10)</f>
        <v>0</v>
      </c>
    </row>
    <row r="9" spans="1:138" s="57" customFormat="1" ht="30">
      <c r="A9" s="76" t="s">
        <v>60</v>
      </c>
      <c r="B9" s="60">
        <v>0</v>
      </c>
      <c r="C9" s="60">
        <v>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</row>
    <row r="10" spans="1:138" s="57" customFormat="1" ht="30">
      <c r="A10" s="76" t="s">
        <v>61</v>
      </c>
      <c r="B10" s="60">
        <v>0</v>
      </c>
      <c r="C10" s="60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</row>
    <row r="11" spans="1:138" s="57" customFormat="1" ht="31.5">
      <c r="A11" s="75" t="s">
        <v>62</v>
      </c>
      <c r="B11" s="59">
        <v>0</v>
      </c>
      <c r="C11" s="59"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</row>
    <row r="12" spans="1:138" s="57" customFormat="1" ht="31.5">
      <c r="A12" s="75" t="s">
        <v>63</v>
      </c>
      <c r="B12" s="59">
        <f>SUM(B13,B16,B19,B25,B22)</f>
        <v>700000</v>
      </c>
      <c r="C12" s="59">
        <f>SUM(C13,C16,C19,C25,C22)</f>
        <v>700000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</row>
    <row r="13" spans="1:3" ht="18">
      <c r="A13" s="76" t="s">
        <v>64</v>
      </c>
      <c r="B13" s="60">
        <v>0</v>
      </c>
      <c r="C13" s="60">
        <v>0</v>
      </c>
    </row>
    <row r="14" spans="1:138" s="57" customFormat="1" ht="18">
      <c r="A14" s="77" t="s">
        <v>65</v>
      </c>
      <c r="B14" s="61">
        <v>0</v>
      </c>
      <c r="C14" s="61"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</row>
    <row r="15" spans="1:138" s="57" customFormat="1" ht="25.5">
      <c r="A15" s="77" t="s">
        <v>66</v>
      </c>
      <c r="B15" s="61">
        <v>0</v>
      </c>
      <c r="C15" s="61"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</row>
    <row r="16" spans="1:138" s="57" customFormat="1" ht="30">
      <c r="A16" s="76" t="s">
        <v>67</v>
      </c>
      <c r="B16" s="60">
        <f>SUM(B17:B18)</f>
        <v>700000</v>
      </c>
      <c r="C16" s="60">
        <f>SUM(C17:C18)</f>
        <v>700000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</row>
    <row r="17" spans="1:138" s="57" customFormat="1" ht="18">
      <c r="A17" s="77" t="s">
        <v>65</v>
      </c>
      <c r="B17" s="61">
        <v>700000</v>
      </c>
      <c r="C17" s="61">
        <v>700000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</row>
    <row r="18" spans="1:138" s="57" customFormat="1" ht="25.5">
      <c r="A18" s="77" t="s">
        <v>66</v>
      </c>
      <c r="B18" s="61">
        <v>0</v>
      </c>
      <c r="C18" s="61">
        <v>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</row>
    <row r="19" spans="1:138" s="57" customFormat="1" ht="18">
      <c r="A19" s="76" t="s">
        <v>99</v>
      </c>
      <c r="B19" s="60">
        <f>SUM(B20:B21)</f>
        <v>0</v>
      </c>
      <c r="C19" s="60">
        <f>SUM(C20:C21)</f>
        <v>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</row>
    <row r="20" spans="1:3" ht="18">
      <c r="A20" s="77" t="s">
        <v>65</v>
      </c>
      <c r="B20" s="61">
        <v>0</v>
      </c>
      <c r="C20" s="61">
        <v>0</v>
      </c>
    </row>
    <row r="21" spans="1:138" s="57" customFormat="1" ht="25.5">
      <c r="A21" s="77" t="s">
        <v>66</v>
      </c>
      <c r="B21" s="61">
        <v>0</v>
      </c>
      <c r="C21" s="61">
        <v>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</row>
    <row r="22" spans="1:138" s="57" customFormat="1" ht="18">
      <c r="A22" s="76" t="s">
        <v>68</v>
      </c>
      <c r="B22" s="60">
        <f>SUM(B23:B24)</f>
        <v>0</v>
      </c>
      <c r="C22" s="60">
        <f>SUM(C23:C24)</f>
        <v>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</row>
    <row r="23" spans="1:3" ht="18">
      <c r="A23" s="77" t="s">
        <v>65</v>
      </c>
      <c r="B23" s="61">
        <v>0</v>
      </c>
      <c r="C23" s="61">
        <v>0</v>
      </c>
    </row>
    <row r="24" spans="1:3" ht="25.5">
      <c r="A24" s="77" t="s">
        <v>66</v>
      </c>
      <c r="B24" s="61">
        <v>0</v>
      </c>
      <c r="C24" s="61">
        <v>0</v>
      </c>
    </row>
    <row r="25" spans="1:3" ht="18">
      <c r="A25" s="76" t="s">
        <v>69</v>
      </c>
      <c r="B25" s="60">
        <f>SUM(B26:B27)</f>
        <v>0</v>
      </c>
      <c r="C25" s="60">
        <f>SUM(C26:C27)</f>
        <v>0</v>
      </c>
    </row>
    <row r="26" spans="1:3" ht="18">
      <c r="A26" s="77" t="s">
        <v>65</v>
      </c>
      <c r="B26" s="61">
        <v>0</v>
      </c>
      <c r="C26" s="61">
        <v>0</v>
      </c>
    </row>
    <row r="27" spans="1:3" ht="25.5">
      <c r="A27" s="77" t="s">
        <v>66</v>
      </c>
      <c r="B27" s="61">
        <v>0</v>
      </c>
      <c r="C27" s="61">
        <v>0</v>
      </c>
    </row>
    <row r="28" spans="1:3" ht="31.5">
      <c r="A28" s="75" t="s">
        <v>70</v>
      </c>
      <c r="B28" s="59">
        <v>0</v>
      </c>
      <c r="C28" s="59">
        <v>0</v>
      </c>
    </row>
    <row r="29" spans="1:3" ht="18">
      <c r="A29" s="78" t="s">
        <v>71</v>
      </c>
      <c r="B29" s="59">
        <f>SUM(B8,B11,B12,B28,B4,B7)</f>
        <v>700000</v>
      </c>
      <c r="C29" s="59">
        <f>SUM(C8,C11,C12,C28,C4,C7)</f>
        <v>700000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308"/>
  <sheetViews>
    <sheetView zoomScalePageLayoutView="0" workbookViewId="0" topLeftCell="A1">
      <selection activeCell="F4" sqref="F4:F23"/>
    </sheetView>
  </sheetViews>
  <sheetFormatPr defaultColWidth="9.140625" defaultRowHeight="15"/>
  <cols>
    <col min="1" max="1" width="59.57421875" style="112" customWidth="1"/>
    <col min="2" max="2" width="5.7109375" style="16" customWidth="1"/>
    <col min="3" max="3" width="11.140625" style="40" customWidth="1"/>
    <col min="4" max="4" width="11.57421875" style="40" customWidth="1"/>
    <col min="5" max="5" width="12.57421875" style="40" customWidth="1"/>
    <col min="6" max="6" width="11.57421875" style="16" customWidth="1"/>
    <col min="7" max="7" width="11.28125" style="16" bestFit="1" customWidth="1"/>
    <col min="8" max="8" width="11.7109375" style="16" customWidth="1"/>
    <col min="9" max="9" width="10.140625" style="16" bestFit="1" customWidth="1"/>
    <col min="10" max="16384" width="9.140625" style="16" customWidth="1"/>
  </cols>
  <sheetData>
    <row r="1" spans="1:5" ht="15.75">
      <c r="A1" s="326" t="s">
        <v>492</v>
      </c>
      <c r="B1" s="326"/>
      <c r="C1" s="326"/>
      <c r="D1" s="326"/>
      <c r="E1" s="326"/>
    </row>
    <row r="2" spans="1:5" ht="15.75">
      <c r="A2" s="324" t="s">
        <v>489</v>
      </c>
      <c r="B2" s="324"/>
      <c r="C2" s="324"/>
      <c r="D2" s="324"/>
      <c r="E2" s="324"/>
    </row>
    <row r="3" spans="1:5" ht="15.75">
      <c r="A3" s="110"/>
      <c r="B3" s="44"/>
      <c r="C3" s="44"/>
      <c r="D3" s="44"/>
      <c r="E3" s="44"/>
    </row>
    <row r="4" spans="1:6" s="10" customFormat="1" ht="31.5">
      <c r="A4" s="100" t="s">
        <v>9</v>
      </c>
      <c r="B4" s="17" t="s">
        <v>126</v>
      </c>
      <c r="C4" s="39" t="s">
        <v>4</v>
      </c>
      <c r="D4" s="39" t="s">
        <v>547</v>
      </c>
      <c r="E4" s="39" t="s">
        <v>542</v>
      </c>
      <c r="F4" s="314" t="s">
        <v>843</v>
      </c>
    </row>
    <row r="5" spans="1:6" s="10" customFormat="1" ht="16.5">
      <c r="A5" s="67" t="s">
        <v>79</v>
      </c>
      <c r="B5" s="103"/>
      <c r="C5" s="80"/>
      <c r="D5" s="80"/>
      <c r="E5" s="80"/>
      <c r="F5" s="138"/>
    </row>
    <row r="6" spans="1:6" s="10" customFormat="1" ht="17.25" customHeight="1">
      <c r="A6" s="66" t="s">
        <v>252</v>
      </c>
      <c r="B6" s="17"/>
      <c r="C6" s="80"/>
      <c r="D6" s="80"/>
      <c r="E6" s="80"/>
      <c r="F6" s="138"/>
    </row>
    <row r="7" spans="1:6" s="10" customFormat="1" ht="15.75" hidden="1">
      <c r="A7" s="85" t="s">
        <v>135</v>
      </c>
      <c r="B7" s="17">
        <v>2</v>
      </c>
      <c r="C7" s="80"/>
      <c r="D7" s="80"/>
      <c r="E7" s="80"/>
      <c r="F7" s="315" t="e">
        <f>E7/D7*100</f>
        <v>#DIV/0!</v>
      </c>
    </row>
    <row r="8" spans="1:7" s="10" customFormat="1" ht="15.75">
      <c r="A8" s="85" t="s">
        <v>136</v>
      </c>
      <c r="B8" s="17">
        <v>2</v>
      </c>
      <c r="C8" s="80">
        <v>818410</v>
      </c>
      <c r="D8" s="80">
        <v>818410</v>
      </c>
      <c r="E8" s="80">
        <v>818410</v>
      </c>
      <c r="F8" s="315">
        <f aca="true" t="shared" si="0" ref="F8:F71">E8/D8*100</f>
        <v>100</v>
      </c>
      <c r="G8" s="12"/>
    </row>
    <row r="9" spans="1:7" s="10" customFormat="1" ht="15.75">
      <c r="A9" s="85" t="s">
        <v>137</v>
      </c>
      <c r="B9" s="17">
        <v>2</v>
      </c>
      <c r="C9" s="80">
        <v>608000</v>
      </c>
      <c r="D9" s="80">
        <v>608000</v>
      </c>
      <c r="E9" s="80">
        <v>608000</v>
      </c>
      <c r="F9" s="315">
        <f t="shared" si="0"/>
        <v>100</v>
      </c>
      <c r="G9" s="12"/>
    </row>
    <row r="10" spans="1:7" s="10" customFormat="1" ht="15.75">
      <c r="A10" s="85" t="s">
        <v>138</v>
      </c>
      <c r="B10" s="17">
        <v>2</v>
      </c>
      <c r="C10" s="80">
        <v>100000</v>
      </c>
      <c r="D10" s="80">
        <v>100000</v>
      </c>
      <c r="E10" s="80">
        <v>100000</v>
      </c>
      <c r="F10" s="315">
        <f t="shared" si="0"/>
        <v>100</v>
      </c>
      <c r="G10" s="12"/>
    </row>
    <row r="11" spans="1:7" s="10" customFormat="1" ht="15.75">
      <c r="A11" s="85" t="s">
        <v>139</v>
      </c>
      <c r="B11" s="17">
        <v>2</v>
      </c>
      <c r="C11" s="80">
        <v>424490</v>
      </c>
      <c r="D11" s="80">
        <v>424490</v>
      </c>
      <c r="E11" s="80">
        <v>424490</v>
      </c>
      <c r="F11" s="315">
        <f t="shared" si="0"/>
        <v>100</v>
      </c>
      <c r="G11" s="12"/>
    </row>
    <row r="12" spans="1:7" s="10" customFormat="1" ht="15.75">
      <c r="A12" s="85" t="s">
        <v>254</v>
      </c>
      <c r="B12" s="17">
        <v>2</v>
      </c>
      <c r="C12" s="80">
        <v>5000000</v>
      </c>
      <c r="D12" s="80">
        <v>5000000</v>
      </c>
      <c r="E12" s="80">
        <v>5000000</v>
      </c>
      <c r="F12" s="315">
        <f t="shared" si="0"/>
        <v>100</v>
      </c>
      <c r="G12" s="12"/>
    </row>
    <row r="13" spans="1:7" s="10" customFormat="1" ht="31.5" hidden="1">
      <c r="A13" s="85" t="s">
        <v>255</v>
      </c>
      <c r="B13" s="17">
        <v>2</v>
      </c>
      <c r="C13" s="80"/>
      <c r="D13" s="80"/>
      <c r="E13" s="80"/>
      <c r="F13" s="315" t="e">
        <f t="shared" si="0"/>
        <v>#DIV/0!</v>
      </c>
      <c r="G13" s="12"/>
    </row>
    <row r="14" spans="1:7" s="10" customFormat="1" ht="15.75">
      <c r="A14" s="111" t="s">
        <v>457</v>
      </c>
      <c r="B14" s="17">
        <v>2</v>
      </c>
      <c r="C14" s="80">
        <v>1737725</v>
      </c>
      <c r="D14" s="80">
        <v>2085270</v>
      </c>
      <c r="E14" s="80">
        <v>2085270</v>
      </c>
      <c r="F14" s="315">
        <f t="shared" si="0"/>
        <v>100</v>
      </c>
      <c r="G14" s="12"/>
    </row>
    <row r="15" spans="1:7" s="10" customFormat="1" ht="15.75" hidden="1">
      <c r="A15" s="85" t="s">
        <v>274</v>
      </c>
      <c r="B15" s="17">
        <v>2</v>
      </c>
      <c r="C15" s="80"/>
      <c r="D15" s="80"/>
      <c r="E15" s="80"/>
      <c r="F15" s="315" t="e">
        <f t="shared" si="0"/>
        <v>#DIV/0!</v>
      </c>
      <c r="G15" s="12"/>
    </row>
    <row r="16" spans="1:7" s="10" customFormat="1" ht="31.5">
      <c r="A16" s="108" t="s">
        <v>253</v>
      </c>
      <c r="B16" s="17"/>
      <c r="C16" s="80">
        <f>SUM(C7:C15)</f>
        <v>8688625</v>
      </c>
      <c r="D16" s="80">
        <f>SUM(D7:D15)</f>
        <v>9036170</v>
      </c>
      <c r="E16" s="80">
        <f>SUM(E7:E15)</f>
        <v>9036170</v>
      </c>
      <c r="F16" s="315">
        <f t="shared" si="0"/>
        <v>100</v>
      </c>
      <c r="G16" s="12"/>
    </row>
    <row r="17" spans="1:7" s="10" customFormat="1" ht="15.75" hidden="1">
      <c r="A17" s="85" t="s">
        <v>257</v>
      </c>
      <c r="B17" s="17">
        <v>2</v>
      </c>
      <c r="C17" s="80"/>
      <c r="D17" s="80"/>
      <c r="E17" s="80"/>
      <c r="F17" s="315" t="e">
        <f t="shared" si="0"/>
        <v>#DIV/0!</v>
      </c>
      <c r="G17" s="12"/>
    </row>
    <row r="18" spans="1:7" s="10" customFormat="1" ht="15.75" hidden="1">
      <c r="A18" s="85" t="s">
        <v>258</v>
      </c>
      <c r="B18" s="17">
        <v>2</v>
      </c>
      <c r="C18" s="80"/>
      <c r="D18" s="80"/>
      <c r="E18" s="80"/>
      <c r="F18" s="315" t="e">
        <f t="shared" si="0"/>
        <v>#DIV/0!</v>
      </c>
      <c r="G18" s="12"/>
    </row>
    <row r="19" spans="1:7" s="10" customFormat="1" ht="31.5" hidden="1">
      <c r="A19" s="108" t="s">
        <v>256</v>
      </c>
      <c r="B19" s="17"/>
      <c r="C19" s="80">
        <f>SUM(C17:C18)</f>
        <v>0</v>
      </c>
      <c r="D19" s="80">
        <f>SUM(D17:D18)</f>
        <v>0</v>
      </c>
      <c r="E19" s="80">
        <f>SUM(E17:E18)</f>
        <v>0</v>
      </c>
      <c r="F19" s="315" t="e">
        <f t="shared" si="0"/>
        <v>#DIV/0!</v>
      </c>
      <c r="G19" s="12"/>
    </row>
    <row r="20" spans="1:7" s="10" customFormat="1" ht="15.75" hidden="1">
      <c r="A20" s="85" t="s">
        <v>259</v>
      </c>
      <c r="B20" s="17">
        <v>2</v>
      </c>
      <c r="C20" s="80"/>
      <c r="D20" s="80"/>
      <c r="E20" s="80"/>
      <c r="F20" s="315" t="e">
        <f t="shared" si="0"/>
        <v>#DIV/0!</v>
      </c>
      <c r="G20" s="12"/>
    </row>
    <row r="21" spans="1:7" s="10" customFormat="1" ht="15.75" hidden="1">
      <c r="A21" s="85" t="s">
        <v>260</v>
      </c>
      <c r="B21" s="17">
        <v>2</v>
      </c>
      <c r="C21" s="123"/>
      <c r="D21" s="123"/>
      <c r="E21" s="123"/>
      <c r="F21" s="315" t="e">
        <f t="shared" si="0"/>
        <v>#DIV/0!</v>
      </c>
      <c r="G21" s="12"/>
    </row>
    <row r="22" spans="1:7" s="10" customFormat="1" ht="15.75" hidden="1">
      <c r="A22" s="111" t="s">
        <v>457</v>
      </c>
      <c r="B22" s="17">
        <v>2</v>
      </c>
      <c r="C22" s="80"/>
      <c r="D22" s="80"/>
      <c r="E22" s="80"/>
      <c r="F22" s="315" t="e">
        <f t="shared" si="0"/>
        <v>#DIV/0!</v>
      </c>
      <c r="G22" s="12"/>
    </row>
    <row r="23" spans="1:7" s="10" customFormat="1" ht="15.75">
      <c r="A23" s="85" t="s">
        <v>263</v>
      </c>
      <c r="B23" s="17">
        <v>2</v>
      </c>
      <c r="C23" s="80">
        <v>332160</v>
      </c>
      <c r="D23" s="80">
        <v>332160</v>
      </c>
      <c r="E23" s="80">
        <v>332160</v>
      </c>
      <c r="F23" s="315">
        <f t="shared" si="0"/>
        <v>100</v>
      </c>
      <c r="G23" s="12"/>
    </row>
    <row r="24" spans="1:7" s="10" customFormat="1" ht="15.75" hidden="1">
      <c r="A24" s="85" t="s">
        <v>264</v>
      </c>
      <c r="B24" s="17">
        <v>2</v>
      </c>
      <c r="C24" s="80"/>
      <c r="D24" s="80"/>
      <c r="E24" s="80"/>
      <c r="F24" s="315" t="e">
        <f t="shared" si="0"/>
        <v>#DIV/0!</v>
      </c>
      <c r="G24" s="12"/>
    </row>
    <row r="25" spans="1:7" s="10" customFormat="1" ht="31.5">
      <c r="A25" s="85" t="s">
        <v>458</v>
      </c>
      <c r="B25" s="17">
        <v>2</v>
      </c>
      <c r="C25" s="80">
        <v>1199814</v>
      </c>
      <c r="D25" s="80">
        <v>1199814</v>
      </c>
      <c r="E25" s="80">
        <v>1199814</v>
      </c>
      <c r="F25" s="315">
        <f t="shared" si="0"/>
        <v>100</v>
      </c>
      <c r="G25" s="12"/>
    </row>
    <row r="26" spans="1:7" s="10" customFormat="1" ht="15.75">
      <c r="A26" s="85" t="s">
        <v>261</v>
      </c>
      <c r="B26" s="17">
        <v>2</v>
      </c>
      <c r="C26" s="80">
        <v>79800</v>
      </c>
      <c r="D26" s="80">
        <v>159600</v>
      </c>
      <c r="E26" s="80">
        <v>159600</v>
      </c>
      <c r="F26" s="315">
        <f t="shared" si="0"/>
        <v>100</v>
      </c>
      <c r="G26" s="12"/>
    </row>
    <row r="27" spans="1:7" s="10" customFormat="1" ht="15.75">
      <c r="A27" s="85" t="s">
        <v>480</v>
      </c>
      <c r="B27" s="17">
        <v>2</v>
      </c>
      <c r="C27" s="80"/>
      <c r="D27" s="80"/>
      <c r="E27" s="80"/>
      <c r="F27" s="315"/>
      <c r="G27" s="12"/>
    </row>
    <row r="28" spans="1:7" s="10" customFormat="1" ht="47.25">
      <c r="A28" s="108" t="s">
        <v>262</v>
      </c>
      <c r="B28" s="17"/>
      <c r="C28" s="80">
        <f>SUM(C20:C27)</f>
        <v>1611774</v>
      </c>
      <c r="D28" s="80">
        <f>SUM(D20:D27)</f>
        <v>1691574</v>
      </c>
      <c r="E28" s="80">
        <f>SUM(E20:E27)</f>
        <v>1691574</v>
      </c>
      <c r="F28" s="315">
        <f t="shared" si="0"/>
        <v>100</v>
      </c>
      <c r="G28" s="12"/>
    </row>
    <row r="29" spans="1:7" s="10" customFormat="1" ht="31.5">
      <c r="A29" s="85" t="s">
        <v>265</v>
      </c>
      <c r="B29" s="17">
        <v>2</v>
      </c>
      <c r="C29" s="80">
        <v>1200000</v>
      </c>
      <c r="D29" s="80">
        <v>1200000</v>
      </c>
      <c r="E29" s="80">
        <v>1200000</v>
      </c>
      <c r="F29" s="315">
        <f t="shared" si="0"/>
        <v>100</v>
      </c>
      <c r="G29" s="12"/>
    </row>
    <row r="30" spans="1:7" s="10" customFormat="1" ht="31.5">
      <c r="A30" s="108" t="s">
        <v>266</v>
      </c>
      <c r="B30" s="17"/>
      <c r="C30" s="80">
        <f>SUM(C29)</f>
        <v>1200000</v>
      </c>
      <c r="D30" s="80">
        <f>SUM(D29)</f>
        <v>1200000</v>
      </c>
      <c r="E30" s="80">
        <f>SUM(E29)</f>
        <v>1200000</v>
      </c>
      <c r="F30" s="315">
        <f t="shared" si="0"/>
        <v>100</v>
      </c>
      <c r="G30" s="12"/>
    </row>
    <row r="31" spans="1:7" s="10" customFormat="1" ht="15.75" hidden="1">
      <c r="A31" s="85" t="s">
        <v>267</v>
      </c>
      <c r="B31" s="17">
        <v>2</v>
      </c>
      <c r="C31" s="80"/>
      <c r="D31" s="80"/>
      <c r="E31" s="80"/>
      <c r="F31" s="315" t="e">
        <f t="shared" si="0"/>
        <v>#DIV/0!</v>
      </c>
      <c r="G31" s="12"/>
    </row>
    <row r="32" spans="1:7" s="10" customFormat="1" ht="15.75" hidden="1">
      <c r="A32" s="85" t="s">
        <v>268</v>
      </c>
      <c r="B32" s="17">
        <v>2</v>
      </c>
      <c r="C32" s="80"/>
      <c r="D32" s="80"/>
      <c r="E32" s="80"/>
      <c r="F32" s="315" t="e">
        <f t="shared" si="0"/>
        <v>#DIV/0!</v>
      </c>
      <c r="G32" s="12"/>
    </row>
    <row r="33" spans="1:7" s="10" customFormat="1" ht="15.75" hidden="1">
      <c r="A33" s="85" t="s">
        <v>269</v>
      </c>
      <c r="B33" s="17">
        <v>2</v>
      </c>
      <c r="C33" s="80"/>
      <c r="D33" s="80"/>
      <c r="E33" s="80"/>
      <c r="F33" s="315" t="e">
        <f t="shared" si="0"/>
        <v>#DIV/0!</v>
      </c>
      <c r="G33" s="12"/>
    </row>
    <row r="34" spans="1:7" s="10" customFormat="1" ht="31.5" hidden="1">
      <c r="A34" s="85" t="s">
        <v>270</v>
      </c>
      <c r="B34" s="17">
        <v>2</v>
      </c>
      <c r="C34" s="80"/>
      <c r="D34" s="80"/>
      <c r="E34" s="80"/>
      <c r="F34" s="315" t="e">
        <f t="shared" si="0"/>
        <v>#DIV/0!</v>
      </c>
      <c r="G34" s="12"/>
    </row>
    <row r="35" spans="1:7" s="10" customFormat="1" ht="15.75" hidden="1">
      <c r="A35" s="85" t="s">
        <v>271</v>
      </c>
      <c r="B35" s="17">
        <v>2</v>
      </c>
      <c r="C35" s="80"/>
      <c r="D35" s="80"/>
      <c r="E35" s="80"/>
      <c r="F35" s="315" t="e">
        <f t="shared" si="0"/>
        <v>#DIV/0!</v>
      </c>
      <c r="G35" s="12"/>
    </row>
    <row r="36" spans="1:7" s="10" customFormat="1" ht="15.75" hidden="1">
      <c r="A36" s="85" t="s">
        <v>272</v>
      </c>
      <c r="B36" s="17">
        <v>2</v>
      </c>
      <c r="C36" s="80"/>
      <c r="D36" s="80"/>
      <c r="E36" s="80"/>
      <c r="F36" s="315" t="e">
        <f t="shared" si="0"/>
        <v>#DIV/0!</v>
      </c>
      <c r="G36" s="12"/>
    </row>
    <row r="37" spans="1:7" s="10" customFormat="1" ht="15.75" hidden="1">
      <c r="A37" s="85" t="s">
        <v>476</v>
      </c>
      <c r="B37" s="17">
        <v>2</v>
      </c>
      <c r="C37" s="80"/>
      <c r="D37" s="80"/>
      <c r="E37" s="80"/>
      <c r="F37" s="315" t="e">
        <f t="shared" si="0"/>
        <v>#DIV/0!</v>
      </c>
      <c r="G37" s="12"/>
    </row>
    <row r="38" spans="1:7" s="10" customFormat="1" ht="15.75" hidden="1">
      <c r="A38" s="85" t="s">
        <v>273</v>
      </c>
      <c r="B38" s="17">
        <v>2</v>
      </c>
      <c r="C38" s="80"/>
      <c r="D38" s="80"/>
      <c r="E38" s="80"/>
      <c r="F38" s="315" t="e">
        <f t="shared" si="0"/>
        <v>#DIV/0!</v>
      </c>
      <c r="G38" s="12"/>
    </row>
    <row r="39" spans="1:7" s="10" customFormat="1" ht="15.75" hidden="1">
      <c r="A39" s="85" t="s">
        <v>414</v>
      </c>
      <c r="B39" s="17">
        <v>2</v>
      </c>
      <c r="C39" s="80"/>
      <c r="D39" s="80"/>
      <c r="E39" s="80"/>
      <c r="F39" s="315" t="e">
        <f t="shared" si="0"/>
        <v>#DIV/0!</v>
      </c>
      <c r="G39" s="12"/>
    </row>
    <row r="40" spans="1:7" s="10" customFormat="1" ht="15.75" hidden="1">
      <c r="A40" s="85" t="s">
        <v>459</v>
      </c>
      <c r="B40" s="17">
        <v>2</v>
      </c>
      <c r="C40" s="80"/>
      <c r="D40" s="80"/>
      <c r="E40" s="80"/>
      <c r="F40" s="315" t="e">
        <f t="shared" si="0"/>
        <v>#DIV/0!</v>
      </c>
      <c r="G40" s="12"/>
    </row>
    <row r="41" spans="1:7" s="10" customFormat="1" ht="15.75" hidden="1">
      <c r="A41" s="85" t="s">
        <v>460</v>
      </c>
      <c r="B41" s="17">
        <v>2</v>
      </c>
      <c r="C41" s="80"/>
      <c r="D41" s="80"/>
      <c r="E41" s="80"/>
      <c r="F41" s="315" t="e">
        <f t="shared" si="0"/>
        <v>#DIV/0!</v>
      </c>
      <c r="G41" s="12"/>
    </row>
    <row r="42" spans="1:7" s="10" customFormat="1" ht="15.75" hidden="1">
      <c r="A42" s="85" t="s">
        <v>274</v>
      </c>
      <c r="B42" s="17">
        <v>2</v>
      </c>
      <c r="C42" s="80"/>
      <c r="D42" s="80"/>
      <c r="E42" s="80"/>
      <c r="F42" s="315" t="e">
        <f t="shared" si="0"/>
        <v>#DIV/0!</v>
      </c>
      <c r="G42" s="12"/>
    </row>
    <row r="43" spans="1:7" s="10" customFormat="1" ht="31.5" hidden="1">
      <c r="A43" s="108" t="s">
        <v>415</v>
      </c>
      <c r="B43" s="17"/>
      <c r="C43" s="80">
        <f>SUM(C31:C42)</f>
        <v>0</v>
      </c>
      <c r="D43" s="80">
        <f>SUM(D31:D42)</f>
        <v>0</v>
      </c>
      <c r="E43" s="80">
        <f>SUM(E31:E42)</f>
        <v>0</v>
      </c>
      <c r="F43" s="315" t="e">
        <f t="shared" si="0"/>
        <v>#DIV/0!</v>
      </c>
      <c r="G43" s="12"/>
    </row>
    <row r="44" spans="1:7" s="10" customFormat="1" ht="15.75" hidden="1">
      <c r="A44" s="85"/>
      <c r="B44" s="17"/>
      <c r="C44" s="80"/>
      <c r="D44" s="80"/>
      <c r="E44" s="80"/>
      <c r="F44" s="315" t="e">
        <f t="shared" si="0"/>
        <v>#DIV/0!</v>
      </c>
      <c r="G44" s="12"/>
    </row>
    <row r="45" spans="1:7" s="10" customFormat="1" ht="15.75" hidden="1">
      <c r="A45" s="108" t="s">
        <v>416</v>
      </c>
      <c r="B45" s="17"/>
      <c r="C45" s="80">
        <f>SUM(C44)</f>
        <v>0</v>
      </c>
      <c r="D45" s="80">
        <f>SUM(D44)</f>
        <v>0</v>
      </c>
      <c r="E45" s="80">
        <f>SUM(E44)</f>
        <v>0</v>
      </c>
      <c r="F45" s="315" t="e">
        <f t="shared" si="0"/>
        <v>#DIV/0!</v>
      </c>
      <c r="G45" s="12"/>
    </row>
    <row r="46" spans="1:7" s="10" customFormat="1" ht="15.75" hidden="1">
      <c r="A46" s="62"/>
      <c r="B46" s="17"/>
      <c r="C46" s="80"/>
      <c r="D46" s="80"/>
      <c r="E46" s="80"/>
      <c r="F46" s="315" t="e">
        <f t="shared" si="0"/>
        <v>#DIV/0!</v>
      </c>
      <c r="G46" s="12"/>
    </row>
    <row r="47" spans="1:7" s="10" customFormat="1" ht="15.75" hidden="1">
      <c r="A47" s="62" t="s">
        <v>276</v>
      </c>
      <c r="B47" s="17"/>
      <c r="C47" s="80"/>
      <c r="D47" s="80"/>
      <c r="E47" s="80"/>
      <c r="F47" s="315" t="e">
        <f t="shared" si="0"/>
        <v>#DIV/0!</v>
      </c>
      <c r="G47" s="12"/>
    </row>
    <row r="48" spans="1:7" s="10" customFormat="1" ht="15.75" hidden="1">
      <c r="A48" s="62"/>
      <c r="B48" s="17"/>
      <c r="C48" s="80"/>
      <c r="D48" s="80"/>
      <c r="E48" s="80"/>
      <c r="F48" s="315" t="e">
        <f t="shared" si="0"/>
        <v>#DIV/0!</v>
      </c>
      <c r="G48" s="12"/>
    </row>
    <row r="49" spans="1:7" s="10" customFormat="1" ht="31.5" hidden="1">
      <c r="A49" s="62" t="s">
        <v>279</v>
      </c>
      <c r="B49" s="17"/>
      <c r="C49" s="80"/>
      <c r="D49" s="80"/>
      <c r="E49" s="80"/>
      <c r="F49" s="315" t="e">
        <f t="shared" si="0"/>
        <v>#DIV/0!</v>
      </c>
      <c r="G49" s="12"/>
    </row>
    <row r="50" spans="1:7" s="10" customFormat="1" ht="15.75" hidden="1">
      <c r="A50" s="62"/>
      <c r="B50" s="17"/>
      <c r="C50" s="80"/>
      <c r="D50" s="80"/>
      <c r="E50" s="80"/>
      <c r="F50" s="315" t="e">
        <f t="shared" si="0"/>
        <v>#DIV/0!</v>
      </c>
      <c r="G50" s="12"/>
    </row>
    <row r="51" spans="1:7" s="10" customFormat="1" ht="31.5" hidden="1">
      <c r="A51" s="62" t="s">
        <v>278</v>
      </c>
      <c r="B51" s="17"/>
      <c r="C51" s="80"/>
      <c r="D51" s="80"/>
      <c r="E51" s="80"/>
      <c r="F51" s="315" t="e">
        <f t="shared" si="0"/>
        <v>#DIV/0!</v>
      </c>
      <c r="G51" s="12"/>
    </row>
    <row r="52" spans="1:7" s="10" customFormat="1" ht="15.75" hidden="1">
      <c r="A52" s="62"/>
      <c r="B52" s="17"/>
      <c r="C52" s="80"/>
      <c r="D52" s="80"/>
      <c r="E52" s="80"/>
      <c r="F52" s="315" t="e">
        <f t="shared" si="0"/>
        <v>#DIV/0!</v>
      </c>
      <c r="G52" s="12"/>
    </row>
    <row r="53" spans="1:7" s="10" customFormat="1" ht="31.5" hidden="1">
      <c r="A53" s="62" t="s">
        <v>277</v>
      </c>
      <c r="B53" s="17"/>
      <c r="C53" s="80"/>
      <c r="D53" s="80"/>
      <c r="E53" s="80"/>
      <c r="F53" s="315" t="e">
        <f t="shared" si="0"/>
        <v>#DIV/0!</v>
      </c>
      <c r="G53" s="12"/>
    </row>
    <row r="54" spans="1:7" s="10" customFormat="1" ht="15.75">
      <c r="A54" s="85" t="s">
        <v>474</v>
      </c>
      <c r="B54" s="17">
        <v>2</v>
      </c>
      <c r="C54" s="80">
        <v>46400</v>
      </c>
      <c r="D54" s="80">
        <v>75400</v>
      </c>
      <c r="E54" s="80">
        <v>75400</v>
      </c>
      <c r="F54" s="315">
        <f t="shared" si="0"/>
        <v>100</v>
      </c>
      <c r="G54" s="12"/>
    </row>
    <row r="55" spans="1:7" s="10" customFormat="1" ht="15.75" hidden="1">
      <c r="A55" s="85"/>
      <c r="B55" s="17"/>
      <c r="C55" s="80"/>
      <c r="D55" s="80"/>
      <c r="E55" s="80"/>
      <c r="F55" s="315" t="e">
        <f t="shared" si="0"/>
        <v>#DIV/0!</v>
      </c>
      <c r="G55" s="12"/>
    </row>
    <row r="56" spans="1:7" s="10" customFormat="1" ht="15.75" hidden="1">
      <c r="A56" s="85"/>
      <c r="B56" s="17"/>
      <c r="C56" s="80"/>
      <c r="D56" s="80"/>
      <c r="E56" s="80"/>
      <c r="F56" s="315" t="e">
        <f t="shared" si="0"/>
        <v>#DIV/0!</v>
      </c>
      <c r="G56" s="12"/>
    </row>
    <row r="57" spans="1:7" s="10" customFormat="1" ht="15.75" hidden="1">
      <c r="A57" s="85" t="s">
        <v>475</v>
      </c>
      <c r="B57" s="17">
        <v>2</v>
      </c>
      <c r="C57" s="80"/>
      <c r="D57" s="80"/>
      <c r="E57" s="80"/>
      <c r="F57" s="315" t="e">
        <f t="shared" si="0"/>
        <v>#DIV/0!</v>
      </c>
      <c r="G57" s="12"/>
    </row>
    <row r="58" spans="1:7" s="10" customFormat="1" ht="15.75">
      <c r="A58" s="107" t="s">
        <v>451</v>
      </c>
      <c r="B58" s="98"/>
      <c r="C58" s="80">
        <f>SUM(C54:C57)</f>
        <v>46400</v>
      </c>
      <c r="D58" s="80">
        <f>SUM(D54:D57)</f>
        <v>75400</v>
      </c>
      <c r="E58" s="80">
        <f>SUM(E54:E57)</f>
        <v>75400</v>
      </c>
      <c r="F58" s="315">
        <f t="shared" si="0"/>
        <v>100</v>
      </c>
      <c r="G58" s="12"/>
    </row>
    <row r="59" spans="1:7" s="10" customFormat="1" ht="15.75" hidden="1">
      <c r="A59" s="85" t="s">
        <v>140</v>
      </c>
      <c r="B59" s="98">
        <v>2</v>
      </c>
      <c r="C59" s="80"/>
      <c r="D59" s="80"/>
      <c r="E59" s="80"/>
      <c r="F59" s="315" t="e">
        <f t="shared" si="0"/>
        <v>#DIV/0!</v>
      </c>
      <c r="G59" s="12"/>
    </row>
    <row r="60" spans="1:7" s="10" customFormat="1" ht="15.75" hidden="1">
      <c r="A60" s="85" t="s">
        <v>280</v>
      </c>
      <c r="B60" s="98">
        <v>2</v>
      </c>
      <c r="C60" s="80"/>
      <c r="D60" s="80"/>
      <c r="E60" s="80"/>
      <c r="F60" s="315" t="e">
        <f t="shared" si="0"/>
        <v>#DIV/0!</v>
      </c>
      <c r="G60" s="12"/>
    </row>
    <row r="61" spans="1:7" s="10" customFormat="1" ht="15.75" hidden="1">
      <c r="A61" s="85" t="s">
        <v>141</v>
      </c>
      <c r="B61" s="98">
        <v>2</v>
      </c>
      <c r="C61" s="80"/>
      <c r="D61" s="80"/>
      <c r="E61" s="80"/>
      <c r="F61" s="315" t="e">
        <f t="shared" si="0"/>
        <v>#DIV/0!</v>
      </c>
      <c r="G61" s="12"/>
    </row>
    <row r="62" spans="1:7" s="10" customFormat="1" ht="15.75" hidden="1">
      <c r="A62" s="107" t="s">
        <v>143</v>
      </c>
      <c r="B62" s="98"/>
      <c r="C62" s="80">
        <f>SUM(C59:C61)</f>
        <v>0</v>
      </c>
      <c r="D62" s="80">
        <f>SUM(D59:D61)</f>
        <v>0</v>
      </c>
      <c r="E62" s="80">
        <f>SUM(E59:E61)</f>
        <v>0</v>
      </c>
      <c r="F62" s="315" t="e">
        <f t="shared" si="0"/>
        <v>#DIV/0!</v>
      </c>
      <c r="G62" s="12"/>
    </row>
    <row r="63" spans="1:7" s="10" customFormat="1" ht="15.75">
      <c r="A63" s="85" t="s">
        <v>552</v>
      </c>
      <c r="B63" s="98">
        <v>2</v>
      </c>
      <c r="C63" s="80">
        <v>808569</v>
      </c>
      <c r="D63" s="80">
        <v>2030191</v>
      </c>
      <c r="E63" s="80">
        <v>1351892</v>
      </c>
      <c r="F63" s="315">
        <f t="shared" si="0"/>
        <v>66.58939971657838</v>
      </c>
      <c r="G63" s="12"/>
    </row>
    <row r="64" spans="1:7" s="10" customFormat="1" ht="15.75" hidden="1">
      <c r="A64" s="85"/>
      <c r="B64" s="98"/>
      <c r="C64" s="80"/>
      <c r="D64" s="80"/>
      <c r="E64" s="80"/>
      <c r="F64" s="315" t="e">
        <f t="shared" si="0"/>
        <v>#DIV/0!</v>
      </c>
      <c r="G64" s="12"/>
    </row>
    <row r="65" spans="1:7" s="10" customFormat="1" ht="15.75" hidden="1">
      <c r="A65" s="85"/>
      <c r="B65" s="98"/>
      <c r="C65" s="80"/>
      <c r="D65" s="80"/>
      <c r="E65" s="80"/>
      <c r="F65" s="315" t="e">
        <f t="shared" si="0"/>
        <v>#DIV/0!</v>
      </c>
      <c r="G65" s="12"/>
    </row>
    <row r="66" spans="1:7" s="10" customFormat="1" ht="15.75" hidden="1">
      <c r="A66" s="85"/>
      <c r="B66" s="98"/>
      <c r="C66" s="80"/>
      <c r="D66" s="80"/>
      <c r="E66" s="80"/>
      <c r="F66" s="315" t="e">
        <f t="shared" si="0"/>
        <v>#DIV/0!</v>
      </c>
      <c r="G66" s="12"/>
    </row>
    <row r="67" spans="1:7" s="10" customFormat="1" ht="15.75">
      <c r="A67" s="62" t="s">
        <v>532</v>
      </c>
      <c r="B67" s="98">
        <v>2</v>
      </c>
      <c r="C67" s="80"/>
      <c r="D67" s="80">
        <v>70485</v>
      </c>
      <c r="E67" s="80">
        <v>70485</v>
      </c>
      <c r="F67" s="315">
        <f t="shared" si="0"/>
        <v>100</v>
      </c>
      <c r="G67" s="12"/>
    </row>
    <row r="68" spans="1:7" s="10" customFormat="1" ht="15.75">
      <c r="A68" s="107" t="s">
        <v>144</v>
      </c>
      <c r="B68" s="98"/>
      <c r="C68" s="80">
        <f>SUM(C63:C66)</f>
        <v>808569</v>
      </c>
      <c r="D68" s="80">
        <f>SUM(D63:D67)</f>
        <v>2100676</v>
      </c>
      <c r="E68" s="80">
        <f>SUM(E63:E67)</f>
        <v>1422377</v>
      </c>
      <c r="F68" s="315">
        <f t="shared" si="0"/>
        <v>67.71044178159792</v>
      </c>
      <c r="G68" s="12"/>
    </row>
    <row r="69" spans="1:7" s="10" customFormat="1" ht="15.75" hidden="1">
      <c r="A69" s="85" t="s">
        <v>115</v>
      </c>
      <c r="B69" s="17">
        <v>2</v>
      </c>
      <c r="C69" s="80"/>
      <c r="D69" s="80"/>
      <c r="E69" s="80"/>
      <c r="F69" s="315" t="e">
        <f t="shared" si="0"/>
        <v>#DIV/0!</v>
      </c>
      <c r="G69" s="12"/>
    </row>
    <row r="70" spans="1:7" s="10" customFormat="1" ht="15.75" hidden="1">
      <c r="A70" s="85" t="s">
        <v>430</v>
      </c>
      <c r="B70" s="100">
        <v>2</v>
      </c>
      <c r="C70" s="80"/>
      <c r="D70" s="80"/>
      <c r="E70" s="80"/>
      <c r="F70" s="315" t="e">
        <f t="shared" si="0"/>
        <v>#DIV/0!</v>
      </c>
      <c r="G70" s="12"/>
    </row>
    <row r="71" spans="1:7" s="10" customFormat="1" ht="15.75" hidden="1">
      <c r="A71" s="85" t="s">
        <v>438</v>
      </c>
      <c r="B71" s="100">
        <v>2</v>
      </c>
      <c r="C71" s="80"/>
      <c r="D71" s="80"/>
      <c r="E71" s="80"/>
      <c r="F71" s="315" t="e">
        <f t="shared" si="0"/>
        <v>#DIV/0!</v>
      </c>
      <c r="G71" s="12"/>
    </row>
    <row r="72" spans="1:7" s="10" customFormat="1" ht="15.75" hidden="1">
      <c r="A72" s="85" t="s">
        <v>431</v>
      </c>
      <c r="B72" s="100">
        <v>2</v>
      </c>
      <c r="C72" s="80"/>
      <c r="D72" s="80"/>
      <c r="E72" s="80"/>
      <c r="F72" s="315" t="e">
        <f aca="true" t="shared" si="1" ref="F72:F135">E72/D72*100</f>
        <v>#DIV/0!</v>
      </c>
      <c r="G72" s="12"/>
    </row>
    <row r="73" spans="1:7" s="10" customFormat="1" ht="15.75" hidden="1">
      <c r="A73" s="85" t="s">
        <v>439</v>
      </c>
      <c r="B73" s="100">
        <v>2</v>
      </c>
      <c r="C73" s="80"/>
      <c r="D73" s="80"/>
      <c r="E73" s="80"/>
      <c r="F73" s="315" t="e">
        <f t="shared" si="1"/>
        <v>#DIV/0!</v>
      </c>
      <c r="G73" s="12"/>
    </row>
    <row r="74" spans="1:7" s="10" customFormat="1" ht="15.75" hidden="1">
      <c r="A74" s="85" t="s">
        <v>432</v>
      </c>
      <c r="B74" s="100">
        <v>2</v>
      </c>
      <c r="C74" s="80"/>
      <c r="D74" s="80"/>
      <c r="E74" s="80"/>
      <c r="F74" s="315" t="e">
        <f t="shared" si="1"/>
        <v>#DIV/0!</v>
      </c>
      <c r="G74" s="12"/>
    </row>
    <row r="75" spans="1:7" s="10" customFormat="1" ht="15.75" hidden="1">
      <c r="A75" s="85" t="s">
        <v>440</v>
      </c>
      <c r="B75" s="100">
        <v>2</v>
      </c>
      <c r="C75" s="80"/>
      <c r="D75" s="80"/>
      <c r="E75" s="80"/>
      <c r="F75" s="315" t="e">
        <f t="shared" si="1"/>
        <v>#DIV/0!</v>
      </c>
      <c r="G75" s="12"/>
    </row>
    <row r="76" spans="1:7" s="10" customFormat="1" ht="15.75">
      <c r="A76" s="85" t="s">
        <v>448</v>
      </c>
      <c r="B76" s="17">
        <v>2</v>
      </c>
      <c r="C76" s="80"/>
      <c r="D76" s="80">
        <v>600000</v>
      </c>
      <c r="E76" s="80">
        <v>600003</v>
      </c>
      <c r="F76" s="315">
        <f t="shared" si="1"/>
        <v>100.0005</v>
      </c>
      <c r="G76" s="12"/>
    </row>
    <row r="77" spans="1:7" s="10" customFormat="1" ht="15.75" hidden="1">
      <c r="A77" s="85" t="s">
        <v>104</v>
      </c>
      <c r="B77" s="17"/>
      <c r="C77" s="80"/>
      <c r="D77" s="80"/>
      <c r="E77" s="80"/>
      <c r="F77" s="315" t="e">
        <f t="shared" si="1"/>
        <v>#DIV/0!</v>
      </c>
      <c r="G77" s="12"/>
    </row>
    <row r="78" spans="1:7" s="10" customFormat="1" ht="31.5">
      <c r="A78" s="107" t="s">
        <v>145</v>
      </c>
      <c r="B78" s="17"/>
      <c r="C78" s="80">
        <f>SUM(C69:C77)</f>
        <v>0</v>
      </c>
      <c r="D78" s="80">
        <f>SUM(D69:D77)</f>
        <v>600000</v>
      </c>
      <c r="E78" s="80">
        <f>SUM(E69:E77)</f>
        <v>600003</v>
      </c>
      <c r="F78" s="315">
        <f t="shared" si="1"/>
        <v>100.0005</v>
      </c>
      <c r="G78" s="12"/>
    </row>
    <row r="79" spans="1:7" s="10" customFormat="1" ht="15.75" hidden="1">
      <c r="A79" s="85" t="s">
        <v>441</v>
      </c>
      <c r="B79" s="100">
        <v>2</v>
      </c>
      <c r="C79" s="80"/>
      <c r="D79" s="80"/>
      <c r="E79" s="80"/>
      <c r="F79" s="315" t="e">
        <f t="shared" si="1"/>
        <v>#DIV/0!</v>
      </c>
      <c r="G79" s="12"/>
    </row>
    <row r="80" spans="1:7" s="10" customFormat="1" ht="15.75" hidden="1">
      <c r="A80" s="85" t="s">
        <v>442</v>
      </c>
      <c r="B80" s="100">
        <v>2</v>
      </c>
      <c r="C80" s="80"/>
      <c r="D80" s="80"/>
      <c r="E80" s="80"/>
      <c r="F80" s="315" t="e">
        <f t="shared" si="1"/>
        <v>#DIV/0!</v>
      </c>
      <c r="G80" s="12"/>
    </row>
    <row r="81" spans="1:7" s="10" customFormat="1" ht="15.75" hidden="1">
      <c r="A81" s="85" t="s">
        <v>443</v>
      </c>
      <c r="B81" s="100">
        <v>2</v>
      </c>
      <c r="C81" s="80"/>
      <c r="D81" s="80"/>
      <c r="E81" s="80"/>
      <c r="F81" s="315" t="e">
        <f t="shared" si="1"/>
        <v>#DIV/0!</v>
      </c>
      <c r="G81" s="12"/>
    </row>
    <row r="82" spans="1:7" s="10" customFormat="1" ht="15.75" hidden="1">
      <c r="A82" s="85" t="s">
        <v>444</v>
      </c>
      <c r="B82" s="100">
        <v>2</v>
      </c>
      <c r="C82" s="80"/>
      <c r="D82" s="80"/>
      <c r="E82" s="80"/>
      <c r="F82" s="315" t="e">
        <f t="shared" si="1"/>
        <v>#DIV/0!</v>
      </c>
      <c r="G82" s="12"/>
    </row>
    <row r="83" spans="1:7" s="10" customFormat="1" ht="15.75" hidden="1">
      <c r="A83" s="85" t="s">
        <v>445</v>
      </c>
      <c r="B83" s="100">
        <v>2</v>
      </c>
      <c r="C83" s="80"/>
      <c r="D83" s="80"/>
      <c r="E83" s="80"/>
      <c r="F83" s="315" t="e">
        <f t="shared" si="1"/>
        <v>#DIV/0!</v>
      </c>
      <c r="G83" s="12"/>
    </row>
    <row r="84" spans="1:7" s="10" customFormat="1" ht="15.75" hidden="1">
      <c r="A84" s="85" t="s">
        <v>446</v>
      </c>
      <c r="B84" s="100">
        <v>2</v>
      </c>
      <c r="C84" s="80"/>
      <c r="D84" s="80"/>
      <c r="E84" s="80"/>
      <c r="F84" s="315" t="e">
        <f t="shared" si="1"/>
        <v>#DIV/0!</v>
      </c>
      <c r="G84" s="12"/>
    </row>
    <row r="85" spans="1:7" s="10" customFormat="1" ht="15.75" hidden="1">
      <c r="A85" s="85" t="s">
        <v>447</v>
      </c>
      <c r="B85" s="17">
        <v>2</v>
      </c>
      <c r="C85" s="80"/>
      <c r="D85" s="80"/>
      <c r="E85" s="80"/>
      <c r="F85" s="315" t="e">
        <f t="shared" si="1"/>
        <v>#DIV/0!</v>
      </c>
      <c r="G85" s="12"/>
    </row>
    <row r="86" spans="1:7" s="10" customFormat="1" ht="15.75">
      <c r="A86" s="85" t="s">
        <v>448</v>
      </c>
      <c r="B86" s="17">
        <v>2</v>
      </c>
      <c r="C86" s="80">
        <v>600000</v>
      </c>
      <c r="D86" s="80"/>
      <c r="E86" s="80"/>
      <c r="F86" s="315"/>
      <c r="G86" s="12"/>
    </row>
    <row r="87" spans="1:7" s="10" customFormat="1" ht="15.75" hidden="1">
      <c r="A87" s="85" t="s">
        <v>104</v>
      </c>
      <c r="B87" s="17"/>
      <c r="C87" s="80"/>
      <c r="D87" s="80"/>
      <c r="E87" s="80"/>
      <c r="F87" s="315"/>
      <c r="G87" s="12"/>
    </row>
    <row r="88" spans="1:7" s="10" customFormat="1" ht="15.75" hidden="1">
      <c r="A88" s="85" t="s">
        <v>104</v>
      </c>
      <c r="B88" s="17"/>
      <c r="C88" s="80"/>
      <c r="D88" s="80"/>
      <c r="E88" s="80"/>
      <c r="F88" s="315"/>
      <c r="G88" s="12"/>
    </row>
    <row r="89" spans="1:7" s="10" customFormat="1" ht="15.75">
      <c r="A89" s="107" t="s">
        <v>281</v>
      </c>
      <c r="B89" s="17"/>
      <c r="C89" s="80">
        <f>SUM(C79:C88)</f>
        <v>600000</v>
      </c>
      <c r="D89" s="80">
        <f>SUM(D79:D88)</f>
        <v>0</v>
      </c>
      <c r="E89" s="80">
        <f>SUM(E79:E88)</f>
        <v>0</v>
      </c>
      <c r="F89" s="315"/>
      <c r="G89" s="12"/>
    </row>
    <row r="90" spans="1:7" s="10" customFormat="1" ht="15.75" hidden="1">
      <c r="A90" s="62"/>
      <c r="B90" s="17"/>
      <c r="C90" s="80"/>
      <c r="D90" s="80"/>
      <c r="E90" s="80"/>
      <c r="F90" s="315" t="e">
        <f t="shared" si="1"/>
        <v>#DIV/0!</v>
      </c>
      <c r="G90" s="12"/>
    </row>
    <row r="91" spans="1:7" s="10" customFormat="1" ht="15.75" hidden="1">
      <c r="A91" s="62"/>
      <c r="B91" s="17"/>
      <c r="C91" s="80"/>
      <c r="D91" s="80"/>
      <c r="E91" s="80"/>
      <c r="F91" s="315" t="e">
        <f t="shared" si="1"/>
        <v>#DIV/0!</v>
      </c>
      <c r="G91" s="12"/>
    </row>
    <row r="92" spans="1:7" s="10" customFormat="1" ht="31.5">
      <c r="A92" s="108" t="s">
        <v>282</v>
      </c>
      <c r="B92" s="17"/>
      <c r="C92" s="80">
        <f>C58+C62+C68+C78+C89</f>
        <v>1454969</v>
      </c>
      <c r="D92" s="80">
        <f>D58+D62+D68+D78+D89</f>
        <v>2776076</v>
      </c>
      <c r="E92" s="80">
        <f>E58+E62+E68+E78+E89</f>
        <v>2097780</v>
      </c>
      <c r="F92" s="315">
        <f t="shared" si="1"/>
        <v>75.56637498397018</v>
      </c>
      <c r="G92" s="12"/>
    </row>
    <row r="93" spans="1:7" s="10" customFormat="1" ht="31.5">
      <c r="A93" s="42" t="s">
        <v>252</v>
      </c>
      <c r="B93" s="100"/>
      <c r="C93" s="82">
        <f>SUM(C94:C94:C96)</f>
        <v>12955368</v>
      </c>
      <c r="D93" s="82">
        <f>SUM(D94:D94:D96)</f>
        <v>14703820</v>
      </c>
      <c r="E93" s="82">
        <f>SUM(E94:E94:E96)</f>
        <v>14025524</v>
      </c>
      <c r="F93" s="315">
        <f t="shared" si="1"/>
        <v>95.3869402645027</v>
      </c>
      <c r="G93" s="12"/>
    </row>
    <row r="94" spans="1:7" s="10" customFormat="1" ht="15.75">
      <c r="A94" s="85" t="s">
        <v>375</v>
      </c>
      <c r="B94" s="98">
        <v>1</v>
      </c>
      <c r="C94" s="80">
        <f>SUMIF($B$6:$B$93,"1",C$6:C$93)</f>
        <v>0</v>
      </c>
      <c r="D94" s="80">
        <f>SUMIF($B$6:$B$93,"1",D$6:D$93)</f>
        <v>0</v>
      </c>
      <c r="E94" s="80">
        <f>SUMIF($B$6:$B$93,"1",E$6:E$93)</f>
        <v>0</v>
      </c>
      <c r="F94" s="315"/>
      <c r="G94" s="12"/>
    </row>
    <row r="95" spans="1:7" s="10" customFormat="1" ht="15.75">
      <c r="A95" s="85" t="s">
        <v>218</v>
      </c>
      <c r="B95" s="98">
        <v>2</v>
      </c>
      <c r="C95" s="80">
        <f>SUMIF($B$6:$B$93,"2",C$6:C$93)</f>
        <v>12955368</v>
      </c>
      <c r="D95" s="80">
        <f>SUMIF($B$6:$B$93,"2",D$6:D$93)</f>
        <v>14703820</v>
      </c>
      <c r="E95" s="80">
        <f>SUMIF($B$6:$B$93,"2",E$6:E$93)</f>
        <v>14025524</v>
      </c>
      <c r="F95" s="315">
        <f t="shared" si="1"/>
        <v>95.3869402645027</v>
      </c>
      <c r="G95" s="12"/>
    </row>
    <row r="96" spans="1:7" s="10" customFormat="1" ht="15.75">
      <c r="A96" s="85" t="s">
        <v>110</v>
      </c>
      <c r="B96" s="98">
        <v>3</v>
      </c>
      <c r="C96" s="80">
        <f>SUMIF($B$6:$B$93,"3",C$6:C$93)</f>
        <v>0</v>
      </c>
      <c r="D96" s="80">
        <f>SUMIF($B$6:$B$93,"3",D$6:D$93)</f>
        <v>0</v>
      </c>
      <c r="E96" s="80">
        <f>SUMIF($B$6:$B$93,"3",E$6:E$93)</f>
        <v>0</v>
      </c>
      <c r="F96" s="315"/>
      <c r="G96" s="12"/>
    </row>
    <row r="97" spans="1:7" s="10" customFormat="1" ht="31.5">
      <c r="A97" s="66" t="s">
        <v>283</v>
      </c>
      <c r="B97" s="17"/>
      <c r="C97" s="82"/>
      <c r="D97" s="82"/>
      <c r="E97" s="82"/>
      <c r="F97" s="315"/>
      <c r="G97" s="12"/>
    </row>
    <row r="98" spans="1:7" s="10" customFormat="1" ht="15.75">
      <c r="A98" s="85" t="s">
        <v>142</v>
      </c>
      <c r="B98" s="17">
        <v>2</v>
      </c>
      <c r="C98" s="80"/>
      <c r="D98" s="80"/>
      <c r="E98" s="80"/>
      <c r="F98" s="315"/>
      <c r="G98" s="12"/>
    </row>
    <row r="99" spans="1:7" s="10" customFormat="1" ht="31.5">
      <c r="A99" s="85" t="s">
        <v>285</v>
      </c>
      <c r="B99" s="17">
        <v>2</v>
      </c>
      <c r="C99" s="80"/>
      <c r="D99" s="80"/>
      <c r="E99" s="80"/>
      <c r="F99" s="315"/>
      <c r="G99" s="12"/>
    </row>
    <row r="100" spans="1:7" s="10" customFormat="1" ht="47.25">
      <c r="A100" s="85" t="s">
        <v>286</v>
      </c>
      <c r="B100" s="17">
        <v>2</v>
      </c>
      <c r="C100" s="80">
        <v>1500000</v>
      </c>
      <c r="D100" s="80">
        <v>1500000</v>
      </c>
      <c r="E100" s="80">
        <v>1500000</v>
      </c>
      <c r="F100" s="315">
        <f t="shared" si="1"/>
        <v>100</v>
      </c>
      <c r="G100" s="12"/>
    </row>
    <row r="101" spans="1:7" s="10" customFormat="1" ht="31.5" hidden="1">
      <c r="A101" s="85" t="s">
        <v>287</v>
      </c>
      <c r="B101" s="17">
        <v>2</v>
      </c>
      <c r="C101" s="80"/>
      <c r="D101" s="80"/>
      <c r="E101" s="80"/>
      <c r="F101" s="315" t="e">
        <f t="shared" si="1"/>
        <v>#DIV/0!</v>
      </c>
      <c r="G101" s="12"/>
    </row>
    <row r="102" spans="1:7" s="10" customFormat="1" ht="31.5" hidden="1">
      <c r="A102" s="85" t="s">
        <v>288</v>
      </c>
      <c r="B102" s="17">
        <v>2</v>
      </c>
      <c r="C102" s="80"/>
      <c r="D102" s="80"/>
      <c r="E102" s="80"/>
      <c r="F102" s="315" t="e">
        <f t="shared" si="1"/>
        <v>#DIV/0!</v>
      </c>
      <c r="G102" s="12"/>
    </row>
    <row r="103" spans="1:7" s="10" customFormat="1" ht="31.5">
      <c r="A103" s="85" t="s">
        <v>289</v>
      </c>
      <c r="B103" s="17">
        <v>2</v>
      </c>
      <c r="C103" s="80"/>
      <c r="D103" s="80">
        <v>458000</v>
      </c>
      <c r="E103" s="80">
        <v>458000</v>
      </c>
      <c r="F103" s="315">
        <f t="shared" si="1"/>
        <v>100</v>
      </c>
      <c r="G103" s="12"/>
    </row>
    <row r="104" spans="1:7" s="10" customFormat="1" ht="15.75">
      <c r="A104" s="107" t="s">
        <v>290</v>
      </c>
      <c r="B104" s="17"/>
      <c r="C104" s="80">
        <f>SUM(C98:C103)</f>
        <v>1500000</v>
      </c>
      <c r="D104" s="80">
        <f>SUM(D98:D103)</f>
        <v>1958000</v>
      </c>
      <c r="E104" s="80">
        <f>SUM(E98:E103)</f>
        <v>1958000</v>
      </c>
      <c r="F104" s="315">
        <f t="shared" si="1"/>
        <v>100</v>
      </c>
      <c r="G104" s="12"/>
    </row>
    <row r="105" spans="1:7" s="10" customFormat="1" ht="15.75" hidden="1">
      <c r="A105" s="85"/>
      <c r="B105" s="17"/>
      <c r="C105" s="80"/>
      <c r="D105" s="80"/>
      <c r="E105" s="80"/>
      <c r="F105" s="315" t="e">
        <f t="shared" si="1"/>
        <v>#DIV/0!</v>
      </c>
      <c r="G105" s="12"/>
    </row>
    <row r="106" spans="1:7" s="10" customFormat="1" ht="15.75" hidden="1">
      <c r="A106" s="85"/>
      <c r="B106" s="17"/>
      <c r="C106" s="80"/>
      <c r="D106" s="80"/>
      <c r="E106" s="80"/>
      <c r="F106" s="315" t="e">
        <f t="shared" si="1"/>
        <v>#DIV/0!</v>
      </c>
      <c r="G106" s="12"/>
    </row>
    <row r="107" spans="1:7" s="10" customFormat="1" ht="15.75">
      <c r="A107" s="107" t="s">
        <v>291</v>
      </c>
      <c r="B107" s="17"/>
      <c r="C107" s="80">
        <f>SUM(C105:C106)</f>
        <v>0</v>
      </c>
      <c r="D107" s="80">
        <f>SUM(D105:D106)</f>
        <v>0</v>
      </c>
      <c r="E107" s="80">
        <f>SUM(E105:E106)</f>
        <v>0</v>
      </c>
      <c r="F107" s="315"/>
      <c r="G107" s="12"/>
    </row>
    <row r="108" spans="1:7" s="10" customFormat="1" ht="31.5">
      <c r="A108" s="108" t="s">
        <v>292</v>
      </c>
      <c r="B108" s="17"/>
      <c r="C108" s="80">
        <f>C104+C107</f>
        <v>1500000</v>
      </c>
      <c r="D108" s="80">
        <f>D104+D107</f>
        <v>1958000</v>
      </c>
      <c r="E108" s="80">
        <f>E104+E107</f>
        <v>1958000</v>
      </c>
      <c r="F108" s="315">
        <f t="shared" si="1"/>
        <v>100</v>
      </c>
      <c r="G108" s="12"/>
    </row>
    <row r="109" spans="1:7" s="10" customFormat="1" ht="15.75" hidden="1">
      <c r="A109" s="62"/>
      <c r="B109" s="17"/>
      <c r="C109" s="80"/>
      <c r="D109" s="80"/>
      <c r="E109" s="80"/>
      <c r="F109" s="315" t="e">
        <f t="shared" si="1"/>
        <v>#DIV/0!</v>
      </c>
      <c r="G109" s="12"/>
    </row>
    <row r="110" spans="1:7" s="10" customFormat="1" ht="31.5" hidden="1">
      <c r="A110" s="62" t="s">
        <v>293</v>
      </c>
      <c r="B110" s="17"/>
      <c r="C110" s="80"/>
      <c r="D110" s="80"/>
      <c r="E110" s="80"/>
      <c r="F110" s="315" t="e">
        <f t="shared" si="1"/>
        <v>#DIV/0!</v>
      </c>
      <c r="G110" s="12"/>
    </row>
    <row r="111" spans="1:7" s="10" customFormat="1" ht="15.75" hidden="1">
      <c r="A111" s="62"/>
      <c r="B111" s="17"/>
      <c r="C111" s="80"/>
      <c r="D111" s="80"/>
      <c r="E111" s="80"/>
      <c r="F111" s="315" t="e">
        <f t="shared" si="1"/>
        <v>#DIV/0!</v>
      </c>
      <c r="G111" s="12"/>
    </row>
    <row r="112" spans="1:7" s="10" customFormat="1" ht="31.5" hidden="1">
      <c r="A112" s="62" t="s">
        <v>294</v>
      </c>
      <c r="B112" s="17"/>
      <c r="C112" s="80"/>
      <c r="D112" s="80"/>
      <c r="E112" s="80"/>
      <c r="F112" s="315" t="e">
        <f t="shared" si="1"/>
        <v>#DIV/0!</v>
      </c>
      <c r="G112" s="12"/>
    </row>
    <row r="113" spans="1:7" s="10" customFormat="1" ht="15.75" hidden="1">
      <c r="A113" s="62"/>
      <c r="B113" s="17"/>
      <c r="C113" s="80"/>
      <c r="D113" s="80"/>
      <c r="E113" s="80"/>
      <c r="F113" s="315" t="e">
        <f t="shared" si="1"/>
        <v>#DIV/0!</v>
      </c>
      <c r="G113" s="12"/>
    </row>
    <row r="114" spans="1:7" s="10" customFormat="1" ht="31.5" hidden="1">
      <c r="A114" s="62" t="s">
        <v>295</v>
      </c>
      <c r="B114" s="17"/>
      <c r="C114" s="80"/>
      <c r="D114" s="80"/>
      <c r="E114" s="80"/>
      <c r="F114" s="315" t="e">
        <f t="shared" si="1"/>
        <v>#DIV/0!</v>
      </c>
      <c r="G114" s="12"/>
    </row>
    <row r="115" spans="1:7" s="10" customFormat="1" ht="31.5" hidden="1">
      <c r="A115" s="85" t="s">
        <v>462</v>
      </c>
      <c r="B115" s="138"/>
      <c r="C115" s="138"/>
      <c r="D115" s="138"/>
      <c r="E115" s="138"/>
      <c r="F115" s="315" t="e">
        <f t="shared" si="1"/>
        <v>#DIV/0!</v>
      </c>
      <c r="G115" s="12"/>
    </row>
    <row r="116" spans="1:7" s="10" customFormat="1" ht="15.75">
      <c r="A116" s="107" t="s">
        <v>463</v>
      </c>
      <c r="B116" s="17"/>
      <c r="C116" s="80">
        <f>SUM(C114:C115)</f>
        <v>0</v>
      </c>
      <c r="D116" s="80">
        <f>SUM(D114:D115)</f>
        <v>0</v>
      </c>
      <c r="E116" s="80">
        <f>SUM(E114:E115)</f>
        <v>0</v>
      </c>
      <c r="F116" s="315"/>
      <c r="G116" s="12"/>
    </row>
    <row r="117" spans="1:7" s="10" customFormat="1" ht="15.75" hidden="1">
      <c r="A117" s="62"/>
      <c r="B117" s="17"/>
      <c r="C117" s="80"/>
      <c r="D117" s="80"/>
      <c r="E117" s="80"/>
      <c r="F117" s="315" t="e">
        <f t="shared" si="1"/>
        <v>#DIV/0!</v>
      </c>
      <c r="G117" s="12"/>
    </row>
    <row r="118" spans="1:7" s="10" customFormat="1" ht="31.5" hidden="1">
      <c r="A118" s="107" t="s">
        <v>481</v>
      </c>
      <c r="B118" s="17"/>
      <c r="C118" s="80">
        <f>SUM(C117)</f>
        <v>0</v>
      </c>
      <c r="D118" s="80">
        <f>SUM(D117)</f>
        <v>0</v>
      </c>
      <c r="E118" s="80">
        <f>SUM(E117)</f>
        <v>0</v>
      </c>
      <c r="F118" s="315" t="e">
        <f t="shared" si="1"/>
        <v>#DIV/0!</v>
      </c>
      <c r="G118" s="12"/>
    </row>
    <row r="119" spans="1:7" s="10" customFormat="1" ht="15.75" hidden="1">
      <c r="A119" s="107"/>
      <c r="B119" s="17"/>
      <c r="C119" s="80"/>
      <c r="D119" s="80"/>
      <c r="E119" s="80"/>
      <c r="F119" s="315" t="e">
        <f t="shared" si="1"/>
        <v>#DIV/0!</v>
      </c>
      <c r="G119" s="12"/>
    </row>
    <row r="120" spans="1:7" s="10" customFormat="1" ht="15.75" hidden="1">
      <c r="A120" s="85"/>
      <c r="B120" s="17"/>
      <c r="C120" s="80"/>
      <c r="D120" s="80"/>
      <c r="E120" s="80"/>
      <c r="F120" s="315" t="e">
        <f t="shared" si="1"/>
        <v>#DIV/0!</v>
      </c>
      <c r="G120" s="12"/>
    </row>
    <row r="121" spans="1:7" s="10" customFormat="1" ht="15.75" hidden="1">
      <c r="A121" s="107" t="s">
        <v>144</v>
      </c>
      <c r="B121" s="17"/>
      <c r="C121" s="80">
        <f>SUM(C119:C120)</f>
        <v>0</v>
      </c>
      <c r="D121" s="80">
        <f>SUM(D119:D120)</f>
        <v>0</v>
      </c>
      <c r="E121" s="80">
        <f>SUM(E119:E120)</f>
        <v>0</v>
      </c>
      <c r="F121" s="315" t="e">
        <f t="shared" si="1"/>
        <v>#DIV/0!</v>
      </c>
      <c r="G121" s="12"/>
    </row>
    <row r="122" spans="1:7" s="10" customFormat="1" ht="31.5">
      <c r="A122" s="85" t="s">
        <v>509</v>
      </c>
      <c r="B122" s="17">
        <v>2</v>
      </c>
      <c r="C122" s="80">
        <v>750000</v>
      </c>
      <c r="D122" s="80">
        <v>750000</v>
      </c>
      <c r="E122" s="80">
        <v>732531</v>
      </c>
      <c r="F122" s="315">
        <f t="shared" si="1"/>
        <v>97.6708</v>
      </c>
      <c r="G122" s="12"/>
    </row>
    <row r="123" spans="1:7" s="10" customFormat="1" ht="15.75" hidden="1">
      <c r="A123" s="122"/>
      <c r="B123" s="17"/>
      <c r="C123" s="80"/>
      <c r="D123" s="80"/>
      <c r="E123" s="80"/>
      <c r="F123" s="315" t="e">
        <f t="shared" si="1"/>
        <v>#DIV/0!</v>
      </c>
      <c r="G123" s="12"/>
    </row>
    <row r="124" spans="1:7" s="10" customFormat="1" ht="15.75" hidden="1">
      <c r="A124" s="122"/>
      <c r="B124" s="17"/>
      <c r="C124" s="80"/>
      <c r="D124" s="80"/>
      <c r="E124" s="80"/>
      <c r="F124" s="315" t="e">
        <f t="shared" si="1"/>
        <v>#DIV/0!</v>
      </c>
      <c r="G124" s="12"/>
    </row>
    <row r="125" spans="1:7" s="10" customFormat="1" ht="31.5">
      <c r="A125" s="107" t="s">
        <v>145</v>
      </c>
      <c r="B125" s="17"/>
      <c r="C125" s="80">
        <f>SUM(C122:C124)</f>
        <v>750000</v>
      </c>
      <c r="D125" s="80">
        <f>SUM(D122:D124)</f>
        <v>750000</v>
      </c>
      <c r="E125" s="80">
        <f>SUM(E122:E124)</f>
        <v>732531</v>
      </c>
      <c r="F125" s="315">
        <f t="shared" si="1"/>
        <v>97.6708</v>
      </c>
      <c r="G125" s="12"/>
    </row>
    <row r="126" spans="1:7" s="10" customFormat="1" ht="31.5">
      <c r="A126" s="62" t="s">
        <v>296</v>
      </c>
      <c r="B126" s="17"/>
      <c r="C126" s="80">
        <f>C116+C125+C118+C121</f>
        <v>750000</v>
      </c>
      <c r="D126" s="80">
        <f>D116+D125+D118+D121</f>
        <v>750000</v>
      </c>
      <c r="E126" s="80">
        <f>E116+E125+E118+E121</f>
        <v>732531</v>
      </c>
      <c r="F126" s="315">
        <f t="shared" si="1"/>
        <v>97.6708</v>
      </c>
      <c r="G126" s="12"/>
    </row>
    <row r="127" spans="1:7" s="10" customFormat="1" ht="31.5">
      <c r="A127" s="42" t="s">
        <v>283</v>
      </c>
      <c r="B127" s="100"/>
      <c r="C127" s="82">
        <f>SUM(C128:C128:C130)</f>
        <v>2250000</v>
      </c>
      <c r="D127" s="82">
        <f>SUM(D128:D128:D130)</f>
        <v>2708000</v>
      </c>
      <c r="E127" s="82">
        <f>SUM(E128:E128:E130)</f>
        <v>2690531</v>
      </c>
      <c r="F127" s="315">
        <f t="shared" si="1"/>
        <v>99.35491137370754</v>
      </c>
      <c r="G127" s="12"/>
    </row>
    <row r="128" spans="1:7" s="10" customFormat="1" ht="15.75">
      <c r="A128" s="85" t="s">
        <v>375</v>
      </c>
      <c r="B128" s="98">
        <v>1</v>
      </c>
      <c r="C128" s="80">
        <f>SUMIF($B$97:$B$127,"1",C$97:C$127)</f>
        <v>0</v>
      </c>
      <c r="D128" s="80">
        <f>SUMIF($B$97:$B$127,"1",D$97:D$127)</f>
        <v>0</v>
      </c>
      <c r="E128" s="80">
        <f>SUMIF($B$97:$B$127,"1",E$97:E$127)</f>
        <v>0</v>
      </c>
      <c r="F128" s="315"/>
      <c r="G128" s="12"/>
    </row>
    <row r="129" spans="1:7" s="10" customFormat="1" ht="15.75">
      <c r="A129" s="85" t="s">
        <v>218</v>
      </c>
      <c r="B129" s="98">
        <v>2</v>
      </c>
      <c r="C129" s="80">
        <f>SUMIF($B$97:$B$127,"2",C$97:C$127)</f>
        <v>2250000</v>
      </c>
      <c r="D129" s="80">
        <f>SUMIF($B$97:$B$127,"2",D$97:D$127)</f>
        <v>2708000</v>
      </c>
      <c r="E129" s="80">
        <f>SUMIF($B$97:$B$127,"2",E$97:E$127)</f>
        <v>2690531</v>
      </c>
      <c r="F129" s="315">
        <f t="shared" si="1"/>
        <v>99.35491137370754</v>
      </c>
      <c r="G129" s="12"/>
    </row>
    <row r="130" spans="1:7" s="10" customFormat="1" ht="15.75">
      <c r="A130" s="85" t="s">
        <v>110</v>
      </c>
      <c r="B130" s="98">
        <v>3</v>
      </c>
      <c r="C130" s="80">
        <f>SUMIF($B$97:$B$127,"3",C$97:C$127)</f>
        <v>0</v>
      </c>
      <c r="D130" s="80">
        <f>SUMIF($B$97:$B$127,"3",D$97:D$127)</f>
        <v>0</v>
      </c>
      <c r="E130" s="80">
        <f>SUMIF($B$97:$B$127,"3",E$97:E$127)</f>
        <v>0</v>
      </c>
      <c r="F130" s="315"/>
      <c r="G130" s="12"/>
    </row>
    <row r="131" spans="1:7" s="10" customFormat="1" ht="15.75">
      <c r="A131" s="66" t="s">
        <v>298</v>
      </c>
      <c r="B131" s="17"/>
      <c r="C131" s="82"/>
      <c r="D131" s="82"/>
      <c r="E131" s="82"/>
      <c r="F131" s="315"/>
      <c r="G131" s="12"/>
    </row>
    <row r="132" spans="1:7" s="10" customFormat="1" ht="31.5" hidden="1">
      <c r="A132" s="85" t="s">
        <v>300</v>
      </c>
      <c r="B132" s="17">
        <v>2</v>
      </c>
      <c r="C132" s="80"/>
      <c r="D132" s="80"/>
      <c r="E132" s="80"/>
      <c r="F132" s="315" t="e">
        <f t="shared" si="1"/>
        <v>#DIV/0!</v>
      </c>
      <c r="G132" s="12"/>
    </row>
    <row r="133" spans="1:7" s="10" customFormat="1" ht="15.75" hidden="1">
      <c r="A133" s="108" t="s">
        <v>299</v>
      </c>
      <c r="B133" s="17"/>
      <c r="C133" s="80">
        <f>SUM(C132)</f>
        <v>0</v>
      </c>
      <c r="D133" s="80">
        <f>SUM(D132)</f>
        <v>0</v>
      </c>
      <c r="E133" s="80">
        <f>SUM(E132)</f>
        <v>0</v>
      </c>
      <c r="F133" s="315" t="e">
        <f t="shared" si="1"/>
        <v>#DIV/0!</v>
      </c>
      <c r="G133" s="12"/>
    </row>
    <row r="134" spans="1:7" s="10" customFormat="1" ht="15.75" hidden="1">
      <c r="A134" s="85" t="s">
        <v>102</v>
      </c>
      <c r="B134" s="17">
        <v>3</v>
      </c>
      <c r="C134" s="80"/>
      <c r="D134" s="80"/>
      <c r="E134" s="80"/>
      <c r="F134" s="315" t="e">
        <f t="shared" si="1"/>
        <v>#DIV/0!</v>
      </c>
      <c r="G134" s="12"/>
    </row>
    <row r="135" spans="1:7" s="10" customFormat="1" ht="15.75">
      <c r="A135" s="85" t="s">
        <v>101</v>
      </c>
      <c r="B135" s="17">
        <v>3</v>
      </c>
      <c r="C135" s="80">
        <v>792000</v>
      </c>
      <c r="D135" s="80">
        <v>792000</v>
      </c>
      <c r="E135" s="80">
        <v>578696</v>
      </c>
      <c r="F135" s="315">
        <f t="shared" si="1"/>
        <v>73.06767676767677</v>
      </c>
      <c r="G135" s="12"/>
    </row>
    <row r="136" spans="1:7" s="10" customFormat="1" ht="15.75">
      <c r="A136" s="108" t="s">
        <v>301</v>
      </c>
      <c r="B136" s="17"/>
      <c r="C136" s="80">
        <f>SUM(C134:C135)</f>
        <v>792000</v>
      </c>
      <c r="D136" s="80">
        <f>SUM(D134:D135)</f>
        <v>792000</v>
      </c>
      <c r="E136" s="80">
        <f>SUM(E134:E135)</f>
        <v>578696</v>
      </c>
      <c r="F136" s="315">
        <f aca="true" t="shared" si="2" ref="F136:F199">E136/D136*100</f>
        <v>73.06767676767677</v>
      </c>
      <c r="G136" s="12"/>
    </row>
    <row r="137" spans="1:7" s="10" customFormat="1" ht="31.5">
      <c r="A137" s="85" t="s">
        <v>302</v>
      </c>
      <c r="B137" s="17">
        <v>3</v>
      </c>
      <c r="C137" s="80">
        <v>615000</v>
      </c>
      <c r="D137" s="80">
        <v>2234700</v>
      </c>
      <c r="E137" s="80">
        <v>2129800</v>
      </c>
      <c r="F137" s="315">
        <f t="shared" si="2"/>
        <v>95.30585760952252</v>
      </c>
      <c r="G137" s="12"/>
    </row>
    <row r="138" spans="1:7" s="10" customFormat="1" ht="31.5" hidden="1">
      <c r="A138" s="85" t="s">
        <v>303</v>
      </c>
      <c r="B138" s="17">
        <v>3</v>
      </c>
      <c r="C138" s="80"/>
      <c r="D138" s="80"/>
      <c r="E138" s="80"/>
      <c r="F138" s="315" t="e">
        <f t="shared" si="2"/>
        <v>#DIV/0!</v>
      </c>
      <c r="G138" s="12"/>
    </row>
    <row r="139" spans="1:7" s="10" customFormat="1" ht="15.75">
      <c r="A139" s="108" t="s">
        <v>304</v>
      </c>
      <c r="B139" s="17"/>
      <c r="C139" s="80">
        <f>SUM(C137:C138)</f>
        <v>615000</v>
      </c>
      <c r="D139" s="80">
        <f>SUM(D137:D138)</f>
        <v>2234700</v>
      </c>
      <c r="E139" s="80">
        <f>SUM(E137:E138)</f>
        <v>2129800</v>
      </c>
      <c r="F139" s="315">
        <f t="shared" si="2"/>
        <v>95.30585760952252</v>
      </c>
      <c r="G139" s="12"/>
    </row>
    <row r="140" spans="1:7" s="10" customFormat="1" ht="31.5">
      <c r="A140" s="85" t="s">
        <v>305</v>
      </c>
      <c r="B140" s="17">
        <v>2</v>
      </c>
      <c r="C140" s="80">
        <v>106000</v>
      </c>
      <c r="D140" s="80">
        <v>106000</v>
      </c>
      <c r="E140" s="80">
        <v>100070</v>
      </c>
      <c r="F140" s="315">
        <f t="shared" si="2"/>
        <v>94.40566037735849</v>
      </c>
      <c r="G140" s="12"/>
    </row>
    <row r="141" spans="1:7" s="10" customFormat="1" ht="15.75" hidden="1">
      <c r="A141" s="85" t="s">
        <v>306</v>
      </c>
      <c r="B141" s="17">
        <v>2</v>
      </c>
      <c r="C141" s="80"/>
      <c r="D141" s="80"/>
      <c r="E141" s="80"/>
      <c r="F141" s="315" t="e">
        <f t="shared" si="2"/>
        <v>#DIV/0!</v>
      </c>
      <c r="G141" s="12"/>
    </row>
    <row r="142" spans="1:8" s="10" customFormat="1" ht="15.75">
      <c r="A142" s="62" t="s">
        <v>307</v>
      </c>
      <c r="B142" s="17"/>
      <c r="C142" s="80">
        <f>SUM(C140:C141)</f>
        <v>106000</v>
      </c>
      <c r="D142" s="80">
        <f>SUM(D140:D141)</f>
        <v>106000</v>
      </c>
      <c r="E142" s="80">
        <f>SUM(E140:E141)</f>
        <v>100070</v>
      </c>
      <c r="F142" s="315">
        <f t="shared" si="2"/>
        <v>94.40566037735849</v>
      </c>
      <c r="G142" s="12"/>
      <c r="H142" s="12"/>
    </row>
    <row r="143" spans="1:8" s="10" customFormat="1" ht="15.75">
      <c r="A143" s="85" t="s">
        <v>308</v>
      </c>
      <c r="B143" s="17">
        <v>3</v>
      </c>
      <c r="C143" s="80">
        <v>24000</v>
      </c>
      <c r="D143" s="80">
        <v>24000</v>
      </c>
      <c r="E143" s="80">
        <v>13800</v>
      </c>
      <c r="F143" s="315">
        <f t="shared" si="2"/>
        <v>57.49999999999999</v>
      </c>
      <c r="G143" s="12"/>
      <c r="H143" s="12"/>
    </row>
    <row r="144" spans="1:8" s="10" customFormat="1" ht="15.75" hidden="1">
      <c r="A144" s="85" t="s">
        <v>309</v>
      </c>
      <c r="B144" s="17">
        <v>2</v>
      </c>
      <c r="C144" s="80"/>
      <c r="D144" s="80"/>
      <c r="E144" s="80"/>
      <c r="F144" s="315" t="e">
        <f t="shared" si="2"/>
        <v>#DIV/0!</v>
      </c>
      <c r="G144" s="12"/>
      <c r="H144" s="12"/>
    </row>
    <row r="145" spans="1:8" s="10" customFormat="1" ht="15.75">
      <c r="A145" s="108" t="s">
        <v>310</v>
      </c>
      <c r="B145" s="17"/>
      <c r="C145" s="80">
        <f>SUM(C143:C144)</f>
        <v>24000</v>
      </c>
      <c r="D145" s="80">
        <f>SUM(D143:D144)</f>
        <v>24000</v>
      </c>
      <c r="E145" s="80">
        <f>SUM(E143:E144)</f>
        <v>13800</v>
      </c>
      <c r="F145" s="315">
        <f t="shared" si="2"/>
        <v>57.49999999999999</v>
      </c>
      <c r="G145" s="12"/>
      <c r="H145" s="12"/>
    </row>
    <row r="146" spans="1:8" s="10" customFormat="1" ht="15.75" hidden="1">
      <c r="A146" s="85" t="s">
        <v>311</v>
      </c>
      <c r="B146" s="17">
        <v>2</v>
      </c>
      <c r="C146" s="80"/>
      <c r="D146" s="80"/>
      <c r="E146" s="80"/>
      <c r="F146" s="315" t="e">
        <f t="shared" si="2"/>
        <v>#DIV/0!</v>
      </c>
      <c r="G146" s="12"/>
      <c r="H146" s="12"/>
    </row>
    <row r="147" spans="1:8" s="10" customFormat="1" ht="15.75" hidden="1">
      <c r="A147" s="85" t="s">
        <v>312</v>
      </c>
      <c r="B147" s="17">
        <v>2</v>
      </c>
      <c r="C147" s="80"/>
      <c r="D147" s="80"/>
      <c r="E147" s="80"/>
      <c r="F147" s="315" t="e">
        <f t="shared" si="2"/>
        <v>#DIV/0!</v>
      </c>
      <c r="G147" s="12"/>
      <c r="H147" s="12"/>
    </row>
    <row r="148" spans="1:8" s="10" customFormat="1" ht="15.75" hidden="1">
      <c r="A148" s="85" t="s">
        <v>132</v>
      </c>
      <c r="B148" s="17">
        <v>2</v>
      </c>
      <c r="C148" s="80"/>
      <c r="D148" s="80"/>
      <c r="E148" s="80"/>
      <c r="F148" s="315" t="e">
        <f t="shared" si="2"/>
        <v>#DIV/0!</v>
      </c>
      <c r="G148" s="12"/>
      <c r="H148" s="12"/>
    </row>
    <row r="149" spans="1:8" s="10" customFormat="1" ht="15.75" hidden="1">
      <c r="A149" s="85" t="s">
        <v>133</v>
      </c>
      <c r="B149" s="17">
        <v>2</v>
      </c>
      <c r="C149" s="80"/>
      <c r="D149" s="80"/>
      <c r="E149" s="80"/>
      <c r="F149" s="315" t="e">
        <f t="shared" si="2"/>
        <v>#DIV/0!</v>
      </c>
      <c r="G149" s="12"/>
      <c r="H149" s="12"/>
    </row>
    <row r="150" spans="1:8" s="10" customFormat="1" ht="15.75" hidden="1">
      <c r="A150" s="85" t="s">
        <v>134</v>
      </c>
      <c r="B150" s="17">
        <v>2</v>
      </c>
      <c r="C150" s="80"/>
      <c r="D150" s="80"/>
      <c r="E150" s="80"/>
      <c r="F150" s="315" t="e">
        <f t="shared" si="2"/>
        <v>#DIV/0!</v>
      </c>
      <c r="G150" s="12"/>
      <c r="H150" s="12"/>
    </row>
    <row r="151" spans="1:8" s="10" customFormat="1" ht="47.25" hidden="1">
      <c r="A151" s="85" t="s">
        <v>313</v>
      </c>
      <c r="B151" s="17">
        <v>2</v>
      </c>
      <c r="C151" s="80"/>
      <c r="D151" s="80"/>
      <c r="E151" s="80"/>
      <c r="F151" s="315" t="e">
        <f t="shared" si="2"/>
        <v>#DIV/0!</v>
      </c>
      <c r="G151" s="12"/>
      <c r="H151" s="12"/>
    </row>
    <row r="152" spans="1:8" s="10" customFormat="1" ht="15.75" hidden="1">
      <c r="A152" s="85" t="s">
        <v>314</v>
      </c>
      <c r="B152" s="17">
        <v>2</v>
      </c>
      <c r="C152" s="80"/>
      <c r="D152" s="80"/>
      <c r="E152" s="80"/>
      <c r="F152" s="315" t="e">
        <f t="shared" si="2"/>
        <v>#DIV/0!</v>
      </c>
      <c r="G152" s="12"/>
      <c r="H152" s="12"/>
    </row>
    <row r="153" spans="1:8" s="10" customFormat="1" ht="15.75">
      <c r="A153" s="85" t="s">
        <v>315</v>
      </c>
      <c r="B153" s="17">
        <v>2</v>
      </c>
      <c r="C153" s="80">
        <v>6000</v>
      </c>
      <c r="D153" s="80">
        <v>6000</v>
      </c>
      <c r="E153" s="80"/>
      <c r="F153" s="315">
        <f t="shared" si="2"/>
        <v>0</v>
      </c>
      <c r="G153" s="12"/>
      <c r="H153" s="12"/>
    </row>
    <row r="154" spans="1:8" s="10" customFormat="1" ht="31.5">
      <c r="A154" s="107" t="s">
        <v>316</v>
      </c>
      <c r="B154" s="17"/>
      <c r="C154" s="80">
        <f>SUM(C153)</f>
        <v>6000</v>
      </c>
      <c r="D154" s="80">
        <f>SUM(D153)</f>
        <v>6000</v>
      </c>
      <c r="E154" s="80">
        <f>SUM(E153)</f>
        <v>0</v>
      </c>
      <c r="F154" s="315">
        <f t="shared" si="2"/>
        <v>0</v>
      </c>
      <c r="G154" s="12"/>
      <c r="H154" s="12"/>
    </row>
    <row r="155" spans="1:8" s="10" customFormat="1" ht="15.75">
      <c r="A155" s="108" t="s">
        <v>317</v>
      </c>
      <c r="B155" s="17"/>
      <c r="C155" s="80">
        <f>SUM(C146:C152)+C154</f>
        <v>6000</v>
      </c>
      <c r="D155" s="80">
        <f>SUM(D146:D152)+D154</f>
        <v>6000</v>
      </c>
      <c r="E155" s="80">
        <f>SUM(E146:E152)+E154</f>
        <v>0</v>
      </c>
      <c r="F155" s="315">
        <f t="shared" si="2"/>
        <v>0</v>
      </c>
      <c r="G155" s="12"/>
      <c r="H155" s="12"/>
    </row>
    <row r="156" spans="1:8" s="10" customFormat="1" ht="15.75">
      <c r="A156" s="42" t="s">
        <v>298</v>
      </c>
      <c r="B156" s="100"/>
      <c r="C156" s="82">
        <f>SUM(C157:C157:C159)</f>
        <v>1543000</v>
      </c>
      <c r="D156" s="82">
        <f>SUM(D157:D157:D159)</f>
        <v>3162700</v>
      </c>
      <c r="E156" s="82">
        <f>SUM(E157:E157:E159)</f>
        <v>2822366</v>
      </c>
      <c r="F156" s="315">
        <f t="shared" si="2"/>
        <v>89.23913112214247</v>
      </c>
      <c r="G156" s="12"/>
      <c r="H156" s="12"/>
    </row>
    <row r="157" spans="1:7" s="10" customFormat="1" ht="15.75">
      <c r="A157" s="85" t="s">
        <v>375</v>
      </c>
      <c r="B157" s="98">
        <v>1</v>
      </c>
      <c r="C157" s="80">
        <f>SUMIF($B$131:$B$156,"1",C$131:C$156)</f>
        <v>0</v>
      </c>
      <c r="D157" s="80">
        <f>SUMIF($B$131:$B$156,"1",D$131:D$156)</f>
        <v>0</v>
      </c>
      <c r="E157" s="80">
        <f>SUMIF($B$131:$B$156,"1",E$131:E$156)</f>
        <v>0</v>
      </c>
      <c r="F157" s="315"/>
      <c r="G157" s="12"/>
    </row>
    <row r="158" spans="1:7" s="10" customFormat="1" ht="15.75">
      <c r="A158" s="85" t="s">
        <v>218</v>
      </c>
      <c r="B158" s="98">
        <v>2</v>
      </c>
      <c r="C158" s="80">
        <f>SUMIF($B$131:$B$156,"2",C$131:C$156)</f>
        <v>112000</v>
      </c>
      <c r="D158" s="80">
        <f>SUMIF($B$131:$B$156,"2",D$131:D$156)</f>
        <v>112000</v>
      </c>
      <c r="E158" s="80">
        <f>SUMIF($B$131:$B$156,"2",E$131:E$156)</f>
        <v>100070</v>
      </c>
      <c r="F158" s="315">
        <f t="shared" si="2"/>
        <v>89.34821428571429</v>
      </c>
      <c r="G158" s="12"/>
    </row>
    <row r="159" spans="1:7" s="10" customFormat="1" ht="15.75">
      <c r="A159" s="85" t="s">
        <v>110</v>
      </c>
      <c r="B159" s="98">
        <v>3</v>
      </c>
      <c r="C159" s="80">
        <f>SUMIF($B$131:$B$156,"3",C$131:C$156)</f>
        <v>1431000</v>
      </c>
      <c r="D159" s="80">
        <f>SUMIF($B$131:$B$156,"3",D$131:D$156)</f>
        <v>3050700</v>
      </c>
      <c r="E159" s="80">
        <f>SUMIF($B$131:$B$156,"3",E$131:E$156)</f>
        <v>2722296</v>
      </c>
      <c r="F159" s="315">
        <f t="shared" si="2"/>
        <v>89.23512636444096</v>
      </c>
      <c r="G159" s="12"/>
    </row>
    <row r="160" spans="1:7" s="10" customFormat="1" ht="15.75">
      <c r="A160" s="66" t="s">
        <v>322</v>
      </c>
      <c r="B160" s="17"/>
      <c r="C160" s="82"/>
      <c r="D160" s="82"/>
      <c r="E160" s="82"/>
      <c r="F160" s="315"/>
      <c r="G160" s="12"/>
    </row>
    <row r="161" spans="1:7" s="10" customFormat="1" ht="15.75" hidden="1">
      <c r="A161" s="85"/>
      <c r="B161" s="17"/>
      <c r="C161" s="80"/>
      <c r="D161" s="80"/>
      <c r="E161" s="80"/>
      <c r="F161" s="315"/>
      <c r="G161" s="12"/>
    </row>
    <row r="162" spans="1:7" s="10" customFormat="1" ht="15.75">
      <c r="A162" s="85" t="s">
        <v>543</v>
      </c>
      <c r="B162" s="17">
        <v>3</v>
      </c>
      <c r="C162" s="80"/>
      <c r="D162" s="80"/>
      <c r="E162" s="80">
        <v>21600</v>
      </c>
      <c r="F162" s="315"/>
      <c r="G162" s="12"/>
    </row>
    <row r="163" spans="1:7" s="10" customFormat="1" ht="15.75">
      <c r="A163" s="107" t="s">
        <v>318</v>
      </c>
      <c r="B163" s="17"/>
      <c r="C163" s="80">
        <f>SUM(C161:C162)</f>
        <v>0</v>
      </c>
      <c r="D163" s="80">
        <f>SUM(D161:D162)</f>
        <v>0</v>
      </c>
      <c r="E163" s="80">
        <f>SUM(E161:E162)</f>
        <v>21600</v>
      </c>
      <c r="F163" s="315"/>
      <c r="G163" s="12"/>
    </row>
    <row r="164" spans="1:7" s="10" customFormat="1" ht="15.75">
      <c r="A164" s="85" t="s">
        <v>319</v>
      </c>
      <c r="B164" s="17"/>
      <c r="C164" s="80">
        <f>SUM(C165:C169)</f>
        <v>0</v>
      </c>
      <c r="D164" s="80">
        <f>SUM(D165:D169)</f>
        <v>70000</v>
      </c>
      <c r="E164" s="80">
        <f>SUM(E165:E169)</f>
        <v>75000</v>
      </c>
      <c r="F164" s="315">
        <f t="shared" si="2"/>
        <v>107.14285714285714</v>
      </c>
      <c r="G164" s="12"/>
    </row>
    <row r="165" spans="1:7" s="10" customFormat="1" ht="15.75">
      <c r="A165" s="121" t="s">
        <v>427</v>
      </c>
      <c r="B165" s="17">
        <v>2</v>
      </c>
      <c r="C165" s="80"/>
      <c r="D165" s="80">
        <v>10000</v>
      </c>
      <c r="E165" s="80">
        <v>10000</v>
      </c>
      <c r="F165" s="315">
        <f t="shared" si="2"/>
        <v>100</v>
      </c>
      <c r="G165" s="12"/>
    </row>
    <row r="166" spans="1:7" s="10" customFormat="1" ht="15.75" hidden="1">
      <c r="A166" s="121" t="s">
        <v>488</v>
      </c>
      <c r="B166" s="17">
        <v>2</v>
      </c>
      <c r="C166" s="80"/>
      <c r="D166" s="80"/>
      <c r="E166" s="80"/>
      <c r="F166" s="315" t="e">
        <f t="shared" si="2"/>
        <v>#DIV/0!</v>
      </c>
      <c r="G166" s="12"/>
    </row>
    <row r="167" spans="1:7" s="10" customFormat="1" ht="15.75">
      <c r="A167" s="121" t="s">
        <v>483</v>
      </c>
      <c r="B167" s="17">
        <v>2</v>
      </c>
      <c r="C167" s="80"/>
      <c r="D167" s="80">
        <v>60000</v>
      </c>
      <c r="E167" s="80">
        <v>65000</v>
      </c>
      <c r="F167" s="315">
        <f t="shared" si="2"/>
        <v>108.33333333333333</v>
      </c>
      <c r="G167" s="12"/>
    </row>
    <row r="168" spans="1:7" s="10" customFormat="1" ht="15.75" hidden="1">
      <c r="A168" s="121" t="s">
        <v>484</v>
      </c>
      <c r="B168" s="17">
        <v>2</v>
      </c>
      <c r="C168" s="80"/>
      <c r="D168" s="80"/>
      <c r="E168" s="80"/>
      <c r="F168" s="315" t="e">
        <f t="shared" si="2"/>
        <v>#DIV/0!</v>
      </c>
      <c r="G168" s="12"/>
    </row>
    <row r="169" spans="1:7" s="10" customFormat="1" ht="15.75" hidden="1">
      <c r="A169" s="121" t="s">
        <v>485</v>
      </c>
      <c r="B169" s="17">
        <v>2</v>
      </c>
      <c r="C169" s="80"/>
      <c r="D169" s="80"/>
      <c r="E169" s="80"/>
      <c r="F169" s="315" t="e">
        <f t="shared" si="2"/>
        <v>#DIV/0!</v>
      </c>
      <c r="G169" s="12"/>
    </row>
    <row r="170" spans="1:7" s="10" customFormat="1" ht="31.5" hidden="1">
      <c r="A170" s="85" t="s">
        <v>320</v>
      </c>
      <c r="B170" s="17">
        <v>2</v>
      </c>
      <c r="C170" s="80"/>
      <c r="D170" s="80"/>
      <c r="E170" s="80"/>
      <c r="F170" s="315" t="e">
        <f t="shared" si="2"/>
        <v>#DIV/0!</v>
      </c>
      <c r="G170" s="12"/>
    </row>
    <row r="171" spans="1:7" s="10" customFormat="1" ht="31.5">
      <c r="A171" s="85" t="s">
        <v>510</v>
      </c>
      <c r="B171" s="17">
        <v>3</v>
      </c>
      <c r="C171" s="80">
        <v>300000</v>
      </c>
      <c r="D171" s="80">
        <v>300000</v>
      </c>
      <c r="E171" s="80">
        <v>296000</v>
      </c>
      <c r="F171" s="315">
        <f t="shared" si="2"/>
        <v>98.66666666666667</v>
      </c>
      <c r="G171" s="12"/>
    </row>
    <row r="172" spans="1:7" s="10" customFormat="1" ht="15.75">
      <c r="A172" s="85" t="s">
        <v>511</v>
      </c>
      <c r="B172" s="17">
        <v>2</v>
      </c>
      <c r="C172" s="80">
        <v>456000</v>
      </c>
      <c r="D172" s="80">
        <v>456000</v>
      </c>
      <c r="E172" s="80">
        <v>262200</v>
      </c>
      <c r="F172" s="315">
        <f t="shared" si="2"/>
        <v>57.49999999999999</v>
      </c>
      <c r="G172" s="12"/>
    </row>
    <row r="173" spans="1:7" s="10" customFormat="1" ht="15.75" hidden="1">
      <c r="A173" s="85" t="s">
        <v>482</v>
      </c>
      <c r="B173" s="17"/>
      <c r="C173" s="80"/>
      <c r="D173" s="80"/>
      <c r="E173" s="80"/>
      <c r="F173" s="315" t="e">
        <f t="shared" si="2"/>
        <v>#DIV/0!</v>
      </c>
      <c r="G173" s="12"/>
    </row>
    <row r="174" spans="1:7" s="10" customFormat="1" ht="15.75">
      <c r="A174" s="108" t="s">
        <v>321</v>
      </c>
      <c r="B174" s="17"/>
      <c r="C174" s="80">
        <f>SUM(C165:C173)</f>
        <v>756000</v>
      </c>
      <c r="D174" s="80">
        <f>SUM(D165:D173)</f>
        <v>826000</v>
      </c>
      <c r="E174" s="80">
        <f>SUM(E165:E173)</f>
        <v>633200</v>
      </c>
      <c r="F174" s="315">
        <f t="shared" si="2"/>
        <v>76.65859564164649</v>
      </c>
      <c r="G174" s="12"/>
    </row>
    <row r="175" spans="1:7" s="10" customFormat="1" ht="15.75" hidden="1">
      <c r="A175" s="85" t="s">
        <v>104</v>
      </c>
      <c r="B175" s="17"/>
      <c r="C175" s="80"/>
      <c r="D175" s="80"/>
      <c r="E175" s="80"/>
      <c r="F175" s="315" t="e">
        <f t="shared" si="2"/>
        <v>#DIV/0!</v>
      </c>
      <c r="G175" s="12"/>
    </row>
    <row r="176" spans="1:7" s="10" customFormat="1" ht="15.75" hidden="1">
      <c r="A176" s="85" t="s">
        <v>104</v>
      </c>
      <c r="B176" s="17"/>
      <c r="C176" s="80"/>
      <c r="D176" s="80"/>
      <c r="E176" s="80"/>
      <c r="F176" s="315" t="e">
        <f t="shared" si="2"/>
        <v>#DIV/0!</v>
      </c>
      <c r="G176" s="12"/>
    </row>
    <row r="177" spans="1:7" s="10" customFormat="1" ht="15.75" hidden="1">
      <c r="A177" s="107" t="s">
        <v>323</v>
      </c>
      <c r="B177" s="17"/>
      <c r="C177" s="80">
        <f>SUM(C175:C176)</f>
        <v>0</v>
      </c>
      <c r="D177" s="80">
        <f>SUM(D175:D176)</f>
        <v>0</v>
      </c>
      <c r="E177" s="80">
        <f>SUM(E175:E176)</f>
        <v>0</v>
      </c>
      <c r="F177" s="315" t="e">
        <f t="shared" si="2"/>
        <v>#DIV/0!</v>
      </c>
      <c r="G177" s="12"/>
    </row>
    <row r="178" spans="1:7" s="10" customFormat="1" ht="15.75" hidden="1">
      <c r="A178" s="85" t="s">
        <v>104</v>
      </c>
      <c r="B178" s="17"/>
      <c r="C178" s="80"/>
      <c r="D178" s="80"/>
      <c r="E178" s="80"/>
      <c r="F178" s="315" t="e">
        <f t="shared" si="2"/>
        <v>#DIV/0!</v>
      </c>
      <c r="G178" s="12"/>
    </row>
    <row r="179" spans="1:7" s="10" customFormat="1" ht="15.75" hidden="1">
      <c r="A179" s="85"/>
      <c r="B179" s="17"/>
      <c r="C179" s="80"/>
      <c r="D179" s="80"/>
      <c r="E179" s="80"/>
      <c r="F179" s="315" t="e">
        <f t="shared" si="2"/>
        <v>#DIV/0!</v>
      </c>
      <c r="G179" s="12"/>
    </row>
    <row r="180" spans="1:7" s="10" customFormat="1" ht="15.75" hidden="1">
      <c r="A180" s="107" t="s">
        <v>324</v>
      </c>
      <c r="B180" s="17"/>
      <c r="C180" s="80">
        <f>SUM(C178:C179)</f>
        <v>0</v>
      </c>
      <c r="D180" s="80">
        <f>SUM(D178:D179)</f>
        <v>0</v>
      </c>
      <c r="E180" s="80">
        <f>SUM(E178:E179)</f>
        <v>0</v>
      </c>
      <c r="F180" s="315" t="e">
        <f t="shared" si="2"/>
        <v>#DIV/0!</v>
      </c>
      <c r="G180" s="12"/>
    </row>
    <row r="181" spans="1:7" s="10" customFormat="1" ht="15.75" hidden="1">
      <c r="A181" s="62" t="s">
        <v>325</v>
      </c>
      <c r="B181" s="17"/>
      <c r="C181" s="80">
        <f>C177+C180</f>
        <v>0</v>
      </c>
      <c r="D181" s="80">
        <f>D177+D180</f>
        <v>0</v>
      </c>
      <c r="E181" s="80">
        <f>E177+E180</f>
        <v>0</v>
      </c>
      <c r="F181" s="315" t="e">
        <f t="shared" si="2"/>
        <v>#DIV/0!</v>
      </c>
      <c r="G181" s="12"/>
    </row>
    <row r="182" spans="1:7" s="10" customFormat="1" ht="15.75" hidden="1">
      <c r="A182" s="85" t="s">
        <v>326</v>
      </c>
      <c r="B182" s="17">
        <v>2</v>
      </c>
      <c r="C182" s="80"/>
      <c r="D182" s="80"/>
      <c r="E182" s="80"/>
      <c r="F182" s="315" t="e">
        <f t="shared" si="2"/>
        <v>#DIV/0!</v>
      </c>
      <c r="G182" s="12"/>
    </row>
    <row r="183" spans="1:7" s="10" customFormat="1" ht="31.5">
      <c r="A183" s="85" t="s">
        <v>327</v>
      </c>
      <c r="B183" s="17">
        <v>2</v>
      </c>
      <c r="C183" s="80">
        <v>67500</v>
      </c>
      <c r="D183" s="80">
        <v>67500</v>
      </c>
      <c r="E183" s="80">
        <v>65908</v>
      </c>
      <c r="F183" s="315">
        <f t="shared" si="2"/>
        <v>97.64148148148149</v>
      </c>
      <c r="G183" s="12"/>
    </row>
    <row r="184" spans="1:7" s="10" customFormat="1" ht="31.5" hidden="1">
      <c r="A184" s="85" t="s">
        <v>328</v>
      </c>
      <c r="B184" s="17">
        <v>2</v>
      </c>
      <c r="C184" s="80"/>
      <c r="D184" s="80"/>
      <c r="E184" s="80"/>
      <c r="F184" s="315" t="e">
        <f t="shared" si="2"/>
        <v>#DIV/0!</v>
      </c>
      <c r="G184" s="12"/>
    </row>
    <row r="185" spans="1:7" s="10" customFormat="1" ht="15.75" hidden="1">
      <c r="A185" s="85" t="s">
        <v>330</v>
      </c>
      <c r="B185" s="17">
        <v>2</v>
      </c>
      <c r="C185" s="80"/>
      <c r="D185" s="80"/>
      <c r="E185" s="80"/>
      <c r="F185" s="315" t="e">
        <f t="shared" si="2"/>
        <v>#DIV/0!</v>
      </c>
      <c r="G185" s="12"/>
    </row>
    <row r="186" spans="1:7" s="10" customFormat="1" ht="15.75" hidden="1">
      <c r="A186" s="85" t="s">
        <v>329</v>
      </c>
      <c r="B186" s="17">
        <v>2</v>
      </c>
      <c r="C186" s="80"/>
      <c r="D186" s="80"/>
      <c r="E186" s="80"/>
      <c r="F186" s="315" t="e">
        <f t="shared" si="2"/>
        <v>#DIV/0!</v>
      </c>
      <c r="G186" s="12"/>
    </row>
    <row r="187" spans="1:7" s="10" customFormat="1" ht="15.75" hidden="1">
      <c r="A187" s="85" t="s">
        <v>331</v>
      </c>
      <c r="B187" s="17">
        <v>2</v>
      </c>
      <c r="C187" s="80"/>
      <c r="D187" s="80"/>
      <c r="E187" s="80"/>
      <c r="F187" s="315" t="e">
        <f t="shared" si="2"/>
        <v>#DIV/0!</v>
      </c>
      <c r="G187" s="12"/>
    </row>
    <row r="188" spans="1:7" s="10" customFormat="1" ht="15.75" hidden="1">
      <c r="A188" s="85" t="s">
        <v>104</v>
      </c>
      <c r="B188" s="17">
        <v>2</v>
      </c>
      <c r="C188" s="80"/>
      <c r="D188" s="80"/>
      <c r="E188" s="80"/>
      <c r="F188" s="315" t="e">
        <f t="shared" si="2"/>
        <v>#DIV/0!</v>
      </c>
      <c r="G188" s="12"/>
    </row>
    <row r="189" spans="1:7" s="10" customFormat="1" ht="15.75" hidden="1">
      <c r="A189" s="85" t="s">
        <v>104</v>
      </c>
      <c r="B189" s="17">
        <v>2</v>
      </c>
      <c r="C189" s="80"/>
      <c r="D189" s="80"/>
      <c r="E189" s="80"/>
      <c r="F189" s="315" t="e">
        <f t="shared" si="2"/>
        <v>#DIV/0!</v>
      </c>
      <c r="G189" s="12"/>
    </row>
    <row r="190" spans="1:7" s="10" customFormat="1" ht="15.75" hidden="1">
      <c r="A190" s="85" t="s">
        <v>104</v>
      </c>
      <c r="B190" s="17">
        <v>2</v>
      </c>
      <c r="C190" s="80"/>
      <c r="D190" s="80"/>
      <c r="E190" s="80"/>
      <c r="F190" s="315" t="e">
        <f t="shared" si="2"/>
        <v>#DIV/0!</v>
      </c>
      <c r="G190" s="12"/>
    </row>
    <row r="191" spans="1:7" s="10" customFormat="1" ht="15.75" hidden="1">
      <c r="A191" s="85" t="s">
        <v>104</v>
      </c>
      <c r="B191" s="17">
        <v>2</v>
      </c>
      <c r="C191" s="80"/>
      <c r="D191" s="80"/>
      <c r="E191" s="80"/>
      <c r="F191" s="315" t="e">
        <f t="shared" si="2"/>
        <v>#DIV/0!</v>
      </c>
      <c r="G191" s="12"/>
    </row>
    <row r="192" spans="1:7" s="10" customFormat="1" ht="15.75" hidden="1">
      <c r="A192" s="107" t="s">
        <v>332</v>
      </c>
      <c r="B192" s="17"/>
      <c r="C192" s="80">
        <f>SUM(C188:C191)</f>
        <v>0</v>
      </c>
      <c r="D192" s="80">
        <f>SUM(D188:D191)</f>
        <v>0</v>
      </c>
      <c r="E192" s="80">
        <f>SUM(E188:E191)</f>
        <v>0</v>
      </c>
      <c r="F192" s="315" t="e">
        <f t="shared" si="2"/>
        <v>#DIV/0!</v>
      </c>
      <c r="G192" s="12"/>
    </row>
    <row r="193" spans="1:7" s="10" customFormat="1" ht="15.75">
      <c r="A193" s="62" t="s">
        <v>333</v>
      </c>
      <c r="B193" s="17"/>
      <c r="C193" s="80">
        <f>SUM(C182:C187)+C192</f>
        <v>67500</v>
      </c>
      <c r="D193" s="80">
        <f>SUM(D182:D187)+D192</f>
        <v>67500</v>
      </c>
      <c r="E193" s="80">
        <f>SUM(E182:E187)+E192</f>
        <v>65908</v>
      </c>
      <c r="F193" s="315">
        <f t="shared" si="2"/>
        <v>97.64148148148149</v>
      </c>
      <c r="G193" s="12"/>
    </row>
    <row r="194" spans="1:7" s="10" customFormat="1" ht="15.75">
      <c r="A194" s="85" t="s">
        <v>362</v>
      </c>
      <c r="B194" s="17">
        <v>2</v>
      </c>
      <c r="C194" s="80">
        <v>617460</v>
      </c>
      <c r="D194" s="80">
        <v>617460</v>
      </c>
      <c r="E194" s="80">
        <v>644930</v>
      </c>
      <c r="F194" s="315">
        <f t="shared" si="2"/>
        <v>104.44887118193891</v>
      </c>
      <c r="G194" s="12"/>
    </row>
    <row r="195" spans="1:7" s="10" customFormat="1" ht="15.75" hidden="1">
      <c r="A195" s="85" t="s">
        <v>334</v>
      </c>
      <c r="B195" s="17">
        <v>2</v>
      </c>
      <c r="C195" s="80"/>
      <c r="D195" s="80"/>
      <c r="E195" s="80"/>
      <c r="F195" s="315" t="e">
        <f t="shared" si="2"/>
        <v>#DIV/0!</v>
      </c>
      <c r="G195" s="12"/>
    </row>
    <row r="196" spans="1:7" s="10" customFormat="1" ht="15.75" hidden="1">
      <c r="A196" s="85" t="s">
        <v>335</v>
      </c>
      <c r="B196" s="17">
        <v>2</v>
      </c>
      <c r="C196" s="80"/>
      <c r="D196" s="80"/>
      <c r="E196" s="80"/>
      <c r="F196" s="315" t="e">
        <f t="shared" si="2"/>
        <v>#DIV/0!</v>
      </c>
      <c r="G196" s="12"/>
    </row>
    <row r="197" spans="1:7" s="10" customFormat="1" ht="15.75">
      <c r="A197" s="108" t="s">
        <v>336</v>
      </c>
      <c r="B197" s="17"/>
      <c r="C197" s="80">
        <f>SUM(C194:C196)</f>
        <v>617460</v>
      </c>
      <c r="D197" s="80">
        <f>SUM(D194:D196)</f>
        <v>617460</v>
      </c>
      <c r="E197" s="80">
        <f>SUM(E194:E196)</f>
        <v>644930</v>
      </c>
      <c r="F197" s="315">
        <f t="shared" si="2"/>
        <v>104.44887118193891</v>
      </c>
      <c r="G197" s="12"/>
    </row>
    <row r="198" spans="1:7" s="10" customFormat="1" ht="15.75" hidden="1">
      <c r="A198" s="62" t="s">
        <v>337</v>
      </c>
      <c r="B198" s="17"/>
      <c r="C198" s="80"/>
      <c r="D198" s="80"/>
      <c r="E198" s="80"/>
      <c r="F198" s="315" t="e">
        <f t="shared" si="2"/>
        <v>#DIV/0!</v>
      </c>
      <c r="G198" s="12"/>
    </row>
    <row r="199" spans="1:7" s="10" customFormat="1" ht="15.75" hidden="1">
      <c r="A199" s="62" t="s">
        <v>338</v>
      </c>
      <c r="B199" s="17"/>
      <c r="C199" s="80"/>
      <c r="D199" s="80"/>
      <c r="E199" s="80"/>
      <c r="F199" s="315" t="e">
        <f t="shared" si="2"/>
        <v>#DIV/0!</v>
      </c>
      <c r="G199" s="12"/>
    </row>
    <row r="200" spans="1:7" s="10" customFormat="1" ht="15.75" hidden="1">
      <c r="A200" s="85" t="s">
        <v>453</v>
      </c>
      <c r="B200" s="17">
        <v>2</v>
      </c>
      <c r="C200" s="80"/>
      <c r="D200" s="80"/>
      <c r="E200" s="80"/>
      <c r="F200" s="315" t="e">
        <f aca="true" t="shared" si="3" ref="F200:F263">E200/D200*100</f>
        <v>#DIV/0!</v>
      </c>
      <c r="G200" s="12"/>
    </row>
    <row r="201" spans="1:7" s="10" customFormat="1" ht="31.5">
      <c r="A201" s="85" t="s">
        <v>454</v>
      </c>
      <c r="B201" s="17">
        <v>2</v>
      </c>
      <c r="C201" s="80">
        <v>20000</v>
      </c>
      <c r="D201" s="80">
        <v>20000</v>
      </c>
      <c r="E201" s="80">
        <v>22995</v>
      </c>
      <c r="F201" s="315">
        <f t="shared" si="3"/>
        <v>114.97500000000001</v>
      </c>
      <c r="G201" s="12"/>
    </row>
    <row r="202" spans="1:7" s="10" customFormat="1" ht="31.5">
      <c r="A202" s="62" t="s">
        <v>452</v>
      </c>
      <c r="B202" s="17"/>
      <c r="C202" s="80">
        <f>SUM(C200:C201)</f>
        <v>20000</v>
      </c>
      <c r="D202" s="80">
        <f>SUM(D200:D201)</f>
        <v>20000</v>
      </c>
      <c r="E202" s="80">
        <f>SUM(E200:E201)</f>
        <v>22995</v>
      </c>
      <c r="F202" s="315">
        <f t="shared" si="3"/>
        <v>114.97500000000001</v>
      </c>
      <c r="G202" s="12"/>
    </row>
    <row r="203" spans="1:7" s="10" customFormat="1" ht="15.75" hidden="1">
      <c r="A203" s="85" t="s">
        <v>455</v>
      </c>
      <c r="B203" s="17">
        <v>2</v>
      </c>
      <c r="C203" s="80"/>
      <c r="D203" s="80"/>
      <c r="E203" s="80"/>
      <c r="F203" s="315" t="e">
        <f t="shared" si="3"/>
        <v>#DIV/0!</v>
      </c>
      <c r="G203" s="12"/>
    </row>
    <row r="204" spans="1:7" s="10" customFormat="1" ht="15.75" hidden="1">
      <c r="A204" s="85" t="s">
        <v>456</v>
      </c>
      <c r="B204" s="17">
        <v>2</v>
      </c>
      <c r="C204" s="80"/>
      <c r="D204" s="80"/>
      <c r="E204" s="80"/>
      <c r="F204" s="315" t="e">
        <f t="shared" si="3"/>
        <v>#DIV/0!</v>
      </c>
      <c r="G204" s="12"/>
    </row>
    <row r="205" spans="1:7" s="10" customFormat="1" ht="15.75" hidden="1">
      <c r="A205" s="62" t="s">
        <v>339</v>
      </c>
      <c r="B205" s="104"/>
      <c r="C205" s="80">
        <f>SUM(C203:C204)</f>
        <v>0</v>
      </c>
      <c r="D205" s="80">
        <f>SUM(D203:D204)</f>
        <v>0</v>
      </c>
      <c r="E205" s="80">
        <f>SUM(E203:E204)</f>
        <v>0</v>
      </c>
      <c r="F205" s="315" t="e">
        <f t="shared" si="3"/>
        <v>#DIV/0!</v>
      </c>
      <c r="G205" s="12"/>
    </row>
    <row r="206" spans="1:7" s="10" customFormat="1" ht="15.75" hidden="1">
      <c r="A206" s="85" t="s">
        <v>417</v>
      </c>
      <c r="B206" s="104">
        <v>2</v>
      </c>
      <c r="C206" s="80"/>
      <c r="D206" s="80"/>
      <c r="E206" s="80"/>
      <c r="F206" s="315" t="e">
        <f t="shared" si="3"/>
        <v>#DIV/0!</v>
      </c>
      <c r="G206" s="12"/>
    </row>
    <row r="207" spans="1:7" s="10" customFormat="1" ht="63" hidden="1">
      <c r="A207" s="85" t="s">
        <v>340</v>
      </c>
      <c r="B207" s="104"/>
      <c r="C207" s="80"/>
      <c r="D207" s="80"/>
      <c r="E207" s="80"/>
      <c r="F207" s="315" t="e">
        <f t="shared" si="3"/>
        <v>#DIV/0!</v>
      </c>
      <c r="G207" s="12"/>
    </row>
    <row r="208" spans="1:7" s="10" customFormat="1" ht="31.5" hidden="1">
      <c r="A208" s="85" t="s">
        <v>342</v>
      </c>
      <c r="B208" s="104">
        <v>2</v>
      </c>
      <c r="C208" s="80"/>
      <c r="D208" s="80"/>
      <c r="E208" s="80"/>
      <c r="F208" s="315" t="e">
        <f t="shared" si="3"/>
        <v>#DIV/0!</v>
      </c>
      <c r="G208" s="12"/>
    </row>
    <row r="209" spans="1:7" s="10" customFormat="1" ht="15.75" hidden="1">
      <c r="A209" s="85" t="s">
        <v>343</v>
      </c>
      <c r="B209" s="104"/>
      <c r="C209" s="80"/>
      <c r="D209" s="80"/>
      <c r="E209" s="80"/>
      <c r="F209" s="315" t="e">
        <f t="shared" si="3"/>
        <v>#DIV/0!</v>
      </c>
      <c r="G209" s="12"/>
    </row>
    <row r="210" spans="1:7" s="10" customFormat="1" ht="15.75" hidden="1">
      <c r="A210" s="107" t="s">
        <v>341</v>
      </c>
      <c r="B210" s="104"/>
      <c r="C210" s="80">
        <f>SUM(C208:C209)</f>
        <v>0</v>
      </c>
      <c r="D210" s="80">
        <f>SUM(D208:D209)</f>
        <v>0</v>
      </c>
      <c r="E210" s="80">
        <f>SUM(E208:E209)</f>
        <v>0</v>
      </c>
      <c r="F210" s="315" t="e">
        <f t="shared" si="3"/>
        <v>#DIV/0!</v>
      </c>
      <c r="G210" s="12"/>
    </row>
    <row r="211" spans="1:7" s="10" customFormat="1" ht="15.75">
      <c r="A211" s="85" t="s">
        <v>104</v>
      </c>
      <c r="B211" s="104"/>
      <c r="C211" s="80"/>
      <c r="D211" s="80"/>
      <c r="E211" s="80"/>
      <c r="F211" s="315"/>
      <c r="G211" s="12"/>
    </row>
    <row r="212" spans="1:7" s="10" customFormat="1" ht="15.75">
      <c r="A212" s="85" t="s">
        <v>527</v>
      </c>
      <c r="B212" s="104">
        <v>2</v>
      </c>
      <c r="C212" s="80"/>
      <c r="D212" s="80"/>
      <c r="E212" s="80"/>
      <c r="F212" s="315"/>
      <c r="G212" s="12"/>
    </row>
    <row r="213" spans="1:7" s="10" customFormat="1" ht="15" customHeight="1">
      <c r="A213" s="107" t="s">
        <v>344</v>
      </c>
      <c r="B213" s="104"/>
      <c r="C213" s="80">
        <f>SUM(C211:C212)</f>
        <v>0</v>
      </c>
      <c r="D213" s="80">
        <f>SUM(D211:D212)</f>
        <v>0</v>
      </c>
      <c r="E213" s="80">
        <f>SUM(E211:E212)</f>
        <v>0</v>
      </c>
      <c r="F213" s="315"/>
      <c r="G213" s="12"/>
    </row>
    <row r="214" spans="1:7" s="10" customFormat="1" ht="15.75">
      <c r="A214" s="62" t="s">
        <v>418</v>
      </c>
      <c r="B214" s="104"/>
      <c r="C214" s="80">
        <f>SUM(C207)+C210+C213</f>
        <v>0</v>
      </c>
      <c r="D214" s="80">
        <f>SUM(D207)+D210+D213</f>
        <v>0</v>
      </c>
      <c r="E214" s="80">
        <f>SUM(E207)+E210+E213</f>
        <v>0</v>
      </c>
      <c r="F214" s="315"/>
      <c r="G214" s="12"/>
    </row>
    <row r="215" spans="1:7" s="10" customFormat="1" ht="15.75">
      <c r="A215" s="42" t="s">
        <v>322</v>
      </c>
      <c r="B215" s="100"/>
      <c r="C215" s="82">
        <f>SUM(C216:C216:C218)</f>
        <v>1460960</v>
      </c>
      <c r="D215" s="82">
        <f>SUM(D216:D216:D218)</f>
        <v>1530960</v>
      </c>
      <c r="E215" s="82">
        <f>SUM(E216:E216:E218)</f>
        <v>1388633</v>
      </c>
      <c r="F215" s="315">
        <f t="shared" si="3"/>
        <v>90.70341485081256</v>
      </c>
      <c r="G215" s="12"/>
    </row>
    <row r="216" spans="1:7" s="10" customFormat="1" ht="15.75">
      <c r="A216" s="85" t="s">
        <v>375</v>
      </c>
      <c r="B216" s="98">
        <v>1</v>
      </c>
      <c r="C216" s="80">
        <f>SUMIF($B$160:$B$215,"1",C$160:C$215)</f>
        <v>0</v>
      </c>
      <c r="D216" s="80">
        <f>SUMIF($B$160:$B$215,"1",D$160:D$215)</f>
        <v>0</v>
      </c>
      <c r="E216" s="80">
        <f>SUMIF($B$160:$B$215,"1",E$160:E$215)</f>
        <v>0</v>
      </c>
      <c r="F216" s="315"/>
      <c r="G216" s="12"/>
    </row>
    <row r="217" spans="1:7" s="10" customFormat="1" ht="15.75">
      <c r="A217" s="85" t="s">
        <v>218</v>
      </c>
      <c r="B217" s="98">
        <v>2</v>
      </c>
      <c r="C217" s="80">
        <f>SUMIF($B$160:$B$215,"2",C$160:C$215)</f>
        <v>1160960</v>
      </c>
      <c r="D217" s="80">
        <f>SUMIF($B$160:$B$215,"2",D$160:D$215)</f>
        <v>1230960</v>
      </c>
      <c r="E217" s="80">
        <f>SUMIF($B$160:$B$215,"2",E$160:E$215)</f>
        <v>1071033</v>
      </c>
      <c r="F217" s="315">
        <f t="shared" si="3"/>
        <v>87.00794501852212</v>
      </c>
      <c r="G217" s="12"/>
    </row>
    <row r="218" spans="1:7" s="10" customFormat="1" ht="15.75">
      <c r="A218" s="85" t="s">
        <v>110</v>
      </c>
      <c r="B218" s="98">
        <v>3</v>
      </c>
      <c r="C218" s="80">
        <f>SUMIF($B$160:$B$215,"3",C$160:C$215)</f>
        <v>300000</v>
      </c>
      <c r="D218" s="80">
        <f>SUMIF($B$160:$B$215,"3",D$160:D$215)</f>
        <v>300000</v>
      </c>
      <c r="E218" s="80">
        <f>SUMIF($B$160:$B$215,"3",E$160:E$215)</f>
        <v>317600</v>
      </c>
      <c r="F218" s="315">
        <f t="shared" si="3"/>
        <v>105.86666666666666</v>
      </c>
      <c r="G218" s="12"/>
    </row>
    <row r="219" spans="1:7" s="10" customFormat="1" ht="15.75">
      <c r="A219" s="66" t="s">
        <v>345</v>
      </c>
      <c r="B219" s="17"/>
      <c r="C219" s="82"/>
      <c r="D219" s="82"/>
      <c r="E219" s="82"/>
      <c r="F219" s="315"/>
      <c r="G219" s="12"/>
    </row>
    <row r="220" spans="1:7" s="10" customFormat="1" ht="15.75" hidden="1">
      <c r="A220" s="85" t="s">
        <v>103</v>
      </c>
      <c r="B220" s="104"/>
      <c r="C220" s="80"/>
      <c r="D220" s="80"/>
      <c r="E220" s="80"/>
      <c r="F220" s="315" t="e">
        <f t="shared" si="3"/>
        <v>#DIV/0!</v>
      </c>
      <c r="G220" s="12"/>
    </row>
    <row r="221" spans="1:7" s="10" customFormat="1" ht="15.75" hidden="1">
      <c r="A221" s="108" t="s">
        <v>346</v>
      </c>
      <c r="B221" s="104"/>
      <c r="C221" s="80">
        <f>SUM(C220)</f>
        <v>0</v>
      </c>
      <c r="D221" s="80">
        <f>SUM(D220)</f>
        <v>0</v>
      </c>
      <c r="E221" s="80">
        <f>SUM(E220)</f>
        <v>0</v>
      </c>
      <c r="F221" s="315" t="e">
        <f t="shared" si="3"/>
        <v>#DIV/0!</v>
      </c>
      <c r="G221" s="12"/>
    </row>
    <row r="222" spans="1:7" s="10" customFormat="1" ht="15.75" hidden="1">
      <c r="A222" s="85" t="s">
        <v>347</v>
      </c>
      <c r="B222" s="104">
        <v>2</v>
      </c>
      <c r="C222" s="80"/>
      <c r="D222" s="80"/>
      <c r="E222" s="80"/>
      <c r="F222" s="315" t="e">
        <f t="shared" si="3"/>
        <v>#DIV/0!</v>
      </c>
      <c r="G222" s="12"/>
    </row>
    <row r="223" spans="1:7" s="10" customFormat="1" ht="15.75" hidden="1">
      <c r="A223" s="85" t="s">
        <v>104</v>
      </c>
      <c r="B223" s="104">
        <v>2</v>
      </c>
      <c r="C223" s="80"/>
      <c r="D223" s="80"/>
      <c r="E223" s="80"/>
      <c r="F223" s="315" t="e">
        <f t="shared" si="3"/>
        <v>#DIV/0!</v>
      </c>
      <c r="G223" s="12"/>
    </row>
    <row r="224" spans="1:7" s="10" customFormat="1" ht="15.75" hidden="1">
      <c r="A224" s="85" t="s">
        <v>104</v>
      </c>
      <c r="B224" s="104">
        <v>2</v>
      </c>
      <c r="C224" s="80"/>
      <c r="D224" s="80"/>
      <c r="E224" s="80"/>
      <c r="F224" s="315" t="e">
        <f t="shared" si="3"/>
        <v>#DIV/0!</v>
      </c>
      <c r="G224" s="12"/>
    </row>
    <row r="225" spans="1:7" s="10" customFormat="1" ht="31.5" hidden="1">
      <c r="A225" s="107" t="s">
        <v>349</v>
      </c>
      <c r="B225" s="104"/>
      <c r="C225" s="80">
        <f>SUM(C223:C224)</f>
        <v>0</v>
      </c>
      <c r="D225" s="80">
        <f>SUM(D223:D224)</f>
        <v>0</v>
      </c>
      <c r="E225" s="80">
        <f>SUM(E223:E224)</f>
        <v>0</v>
      </c>
      <c r="F225" s="315" t="e">
        <f t="shared" si="3"/>
        <v>#DIV/0!</v>
      </c>
      <c r="G225" s="12"/>
    </row>
    <row r="226" spans="1:7" s="10" customFormat="1" ht="15.75" hidden="1">
      <c r="A226" s="62" t="s">
        <v>348</v>
      </c>
      <c r="B226" s="104"/>
      <c r="C226" s="80">
        <f>C222+C225</f>
        <v>0</v>
      </c>
      <c r="D226" s="80">
        <f>D222+D225</f>
        <v>0</v>
      </c>
      <c r="E226" s="80">
        <f>E222+E225</f>
        <v>0</v>
      </c>
      <c r="F226" s="315" t="e">
        <f t="shared" si="3"/>
        <v>#DIV/0!</v>
      </c>
      <c r="G226" s="12"/>
    </row>
    <row r="227" spans="1:7" s="10" customFormat="1" ht="15.75">
      <c r="A227" s="85" t="s">
        <v>512</v>
      </c>
      <c r="B227" s="104">
        <v>2</v>
      </c>
      <c r="C227" s="80">
        <v>44500</v>
      </c>
      <c r="D227" s="80">
        <v>44500</v>
      </c>
      <c r="E227" s="80">
        <v>44500</v>
      </c>
      <c r="F227" s="315">
        <f t="shared" si="3"/>
        <v>100</v>
      </c>
      <c r="G227" s="12"/>
    </row>
    <row r="228" spans="1:7" s="10" customFormat="1" ht="15.75">
      <c r="A228" s="85" t="s">
        <v>533</v>
      </c>
      <c r="B228" s="104">
        <v>2</v>
      </c>
      <c r="C228" s="80">
        <v>0</v>
      </c>
      <c r="D228" s="80">
        <v>10000</v>
      </c>
      <c r="E228" s="80">
        <v>10000</v>
      </c>
      <c r="F228" s="315">
        <f t="shared" si="3"/>
        <v>100</v>
      </c>
      <c r="G228" s="12"/>
    </row>
    <row r="229" spans="1:7" s="10" customFormat="1" ht="15.75" hidden="1">
      <c r="A229" s="85" t="s">
        <v>103</v>
      </c>
      <c r="B229" s="104">
        <v>2</v>
      </c>
      <c r="C229" s="80"/>
      <c r="D229" s="80"/>
      <c r="E229" s="80"/>
      <c r="F229" s="315" t="e">
        <f t="shared" si="3"/>
        <v>#DIV/0!</v>
      </c>
      <c r="G229" s="12"/>
    </row>
    <row r="230" spans="1:7" s="10" customFormat="1" ht="15.75">
      <c r="A230" s="108" t="s">
        <v>350</v>
      </c>
      <c r="B230" s="104"/>
      <c r="C230" s="80">
        <f>SUM(C227:C229)</f>
        <v>44500</v>
      </c>
      <c r="D230" s="80">
        <f>SUM(D227:D229)</f>
        <v>54500</v>
      </c>
      <c r="E230" s="80">
        <f>SUM(E227:E229)</f>
        <v>54500</v>
      </c>
      <c r="F230" s="315">
        <f t="shared" si="3"/>
        <v>100</v>
      </c>
      <c r="G230" s="12"/>
    </row>
    <row r="231" spans="1:7" s="10" customFormat="1" ht="15.75" hidden="1">
      <c r="A231" s="85" t="s">
        <v>351</v>
      </c>
      <c r="B231" s="104">
        <v>2</v>
      </c>
      <c r="C231" s="80"/>
      <c r="D231" s="80"/>
      <c r="E231" s="80"/>
      <c r="F231" s="315" t="e">
        <f t="shared" si="3"/>
        <v>#DIV/0!</v>
      </c>
      <c r="G231" s="12"/>
    </row>
    <row r="232" spans="1:7" s="10" customFormat="1" ht="15.75" hidden="1">
      <c r="A232" s="85" t="s">
        <v>352</v>
      </c>
      <c r="B232" s="104">
        <v>2</v>
      </c>
      <c r="C232" s="80"/>
      <c r="D232" s="80"/>
      <c r="E232" s="80"/>
      <c r="F232" s="315" t="e">
        <f t="shared" si="3"/>
        <v>#DIV/0!</v>
      </c>
      <c r="G232" s="12"/>
    </row>
    <row r="233" spans="1:7" s="10" customFormat="1" ht="15.75" hidden="1">
      <c r="A233" s="62" t="s">
        <v>353</v>
      </c>
      <c r="B233" s="104"/>
      <c r="C233" s="80">
        <f>SUM(C231:C232)</f>
        <v>0</v>
      </c>
      <c r="D233" s="80">
        <f>SUM(D231:D232)</f>
        <v>0</v>
      </c>
      <c r="E233" s="80">
        <f>SUM(E231:E232)</f>
        <v>0</v>
      </c>
      <c r="F233" s="315" t="e">
        <f t="shared" si="3"/>
        <v>#DIV/0!</v>
      </c>
      <c r="G233" s="12"/>
    </row>
    <row r="234" spans="1:7" s="10" customFormat="1" ht="15.75" hidden="1">
      <c r="A234" s="62" t="s">
        <v>354</v>
      </c>
      <c r="B234" s="104">
        <v>2</v>
      </c>
      <c r="C234" s="80"/>
      <c r="D234" s="80"/>
      <c r="E234" s="80"/>
      <c r="F234" s="315" t="e">
        <f t="shared" si="3"/>
        <v>#DIV/0!</v>
      </c>
      <c r="G234" s="12"/>
    </row>
    <row r="235" spans="1:7" s="10" customFormat="1" ht="15.75">
      <c r="A235" s="42" t="s">
        <v>345</v>
      </c>
      <c r="B235" s="100"/>
      <c r="C235" s="82">
        <f>SUM(C236:C236:C238)</f>
        <v>44500</v>
      </c>
      <c r="D235" s="82">
        <f>SUM(D236:D236:D238)</f>
        <v>54500</v>
      </c>
      <c r="E235" s="82">
        <f>SUM(E236:E236:E238)</f>
        <v>54500</v>
      </c>
      <c r="F235" s="315">
        <f t="shared" si="3"/>
        <v>100</v>
      </c>
      <c r="G235" s="12"/>
    </row>
    <row r="236" spans="1:7" s="10" customFormat="1" ht="15.75">
      <c r="A236" s="85" t="s">
        <v>375</v>
      </c>
      <c r="B236" s="98">
        <v>1</v>
      </c>
      <c r="C236" s="80">
        <f>SUMIF($B$219:$B$235,"1",C$219:C$235)</f>
        <v>0</v>
      </c>
      <c r="D236" s="80">
        <f>SUMIF($B$219:$B$235,"1",D$219:D$235)</f>
        <v>0</v>
      </c>
      <c r="E236" s="80">
        <f>SUMIF($B$219:$B$235,"1",E$219:E$235)</f>
        <v>0</v>
      </c>
      <c r="F236" s="315"/>
      <c r="G236" s="12"/>
    </row>
    <row r="237" spans="1:7" s="10" customFormat="1" ht="15.75">
      <c r="A237" s="85" t="s">
        <v>218</v>
      </c>
      <c r="B237" s="98">
        <v>2</v>
      </c>
      <c r="C237" s="80">
        <f>SUMIF($B$219:$B$235,"2",C$219:C$235)</f>
        <v>44500</v>
      </c>
      <c r="D237" s="80">
        <f>SUMIF($B$219:$B$235,"2",D$219:D$235)</f>
        <v>54500</v>
      </c>
      <c r="E237" s="80">
        <f>SUMIF($B$219:$B$235,"2",E$219:E$235)</f>
        <v>54500</v>
      </c>
      <c r="F237" s="315">
        <f t="shared" si="3"/>
        <v>100</v>
      </c>
      <c r="G237" s="12"/>
    </row>
    <row r="238" spans="1:7" s="10" customFormat="1" ht="15.75">
      <c r="A238" s="85" t="s">
        <v>110</v>
      </c>
      <c r="B238" s="98">
        <v>3</v>
      </c>
      <c r="C238" s="80">
        <f>SUMIF($B$219:$B$235,"3",C$219:C$235)</f>
        <v>0</v>
      </c>
      <c r="D238" s="80">
        <f>SUMIF($B$219:$B$235,"3",D$219:D$235)</f>
        <v>0</v>
      </c>
      <c r="E238" s="80">
        <f>SUMIF($B$219:$B$235,"3",E$219:E$235)</f>
        <v>0</v>
      </c>
      <c r="F238" s="315"/>
      <c r="G238" s="12"/>
    </row>
    <row r="239" spans="1:7" s="10" customFormat="1" ht="15.75">
      <c r="A239" s="66" t="s">
        <v>358</v>
      </c>
      <c r="B239" s="17"/>
      <c r="C239" s="82"/>
      <c r="D239" s="82"/>
      <c r="E239" s="82"/>
      <c r="F239" s="315"/>
      <c r="G239" s="12"/>
    </row>
    <row r="240" spans="1:7" s="10" customFormat="1" ht="15.75" hidden="1">
      <c r="A240" s="85"/>
      <c r="B240" s="17"/>
      <c r="C240" s="82"/>
      <c r="D240" s="82"/>
      <c r="E240" s="82"/>
      <c r="F240" s="315" t="e">
        <f t="shared" si="3"/>
        <v>#DIV/0!</v>
      </c>
      <c r="G240" s="12"/>
    </row>
    <row r="241" spans="1:7" s="10" customFormat="1" ht="31.5" hidden="1">
      <c r="A241" s="62" t="s">
        <v>357</v>
      </c>
      <c r="B241" s="17"/>
      <c r="C241" s="80"/>
      <c r="D241" s="80"/>
      <c r="E241" s="80"/>
      <c r="F241" s="315" t="e">
        <f t="shared" si="3"/>
        <v>#DIV/0!</v>
      </c>
      <c r="G241" s="12"/>
    </row>
    <row r="242" spans="1:7" s="10" customFormat="1" ht="15.75" hidden="1">
      <c r="A242" s="85"/>
      <c r="B242" s="17"/>
      <c r="C242" s="80"/>
      <c r="D242" s="80"/>
      <c r="E242" s="80"/>
      <c r="F242" s="315" t="e">
        <f t="shared" si="3"/>
        <v>#DIV/0!</v>
      </c>
      <c r="G242" s="12"/>
    </row>
    <row r="243" spans="1:7" s="10" customFormat="1" ht="15.75">
      <c r="A243" s="85" t="s">
        <v>469</v>
      </c>
      <c r="B243" s="17">
        <v>2</v>
      </c>
      <c r="C243" s="80">
        <v>100000</v>
      </c>
      <c r="D243" s="80">
        <v>100000</v>
      </c>
      <c r="E243" s="80"/>
      <c r="F243" s="315">
        <f t="shared" si="3"/>
        <v>0</v>
      </c>
      <c r="G243" s="12"/>
    </row>
    <row r="244" spans="1:7" s="10" customFormat="1" ht="31.5">
      <c r="A244" s="62" t="s">
        <v>419</v>
      </c>
      <c r="B244" s="17"/>
      <c r="C244" s="80">
        <f>SUM(C242:C243)</f>
        <v>100000</v>
      </c>
      <c r="D244" s="80">
        <f>SUM(D242:D243)</f>
        <v>100000</v>
      </c>
      <c r="E244" s="80">
        <f>SUM(E242:E243)</f>
        <v>0</v>
      </c>
      <c r="F244" s="315">
        <f t="shared" si="3"/>
        <v>0</v>
      </c>
      <c r="G244" s="12"/>
    </row>
    <row r="245" spans="1:7" s="10" customFormat="1" ht="15.75" hidden="1">
      <c r="A245" s="62"/>
      <c r="B245" s="17"/>
      <c r="C245" s="80"/>
      <c r="D245" s="80"/>
      <c r="E245" s="80"/>
      <c r="F245" s="315" t="e">
        <f t="shared" si="3"/>
        <v>#DIV/0!</v>
      </c>
      <c r="G245" s="12"/>
    </row>
    <row r="246" spans="1:7" s="10" customFormat="1" ht="15.75" hidden="1">
      <c r="A246" s="62"/>
      <c r="B246" s="17"/>
      <c r="C246" s="80"/>
      <c r="D246" s="80"/>
      <c r="E246" s="80"/>
      <c r="F246" s="315" t="e">
        <f t="shared" si="3"/>
        <v>#DIV/0!</v>
      </c>
      <c r="G246" s="12"/>
    </row>
    <row r="247" spans="1:7" s="10" customFormat="1" ht="15.75" hidden="1">
      <c r="A247" s="62"/>
      <c r="B247" s="17"/>
      <c r="C247" s="80"/>
      <c r="D247" s="80"/>
      <c r="E247" s="80"/>
      <c r="F247" s="315" t="e">
        <f t="shared" si="3"/>
        <v>#DIV/0!</v>
      </c>
      <c r="G247" s="12"/>
    </row>
    <row r="248" spans="1:7" s="10" customFormat="1" ht="15.75" hidden="1">
      <c r="A248" s="62" t="s">
        <v>420</v>
      </c>
      <c r="B248" s="17"/>
      <c r="C248" s="80"/>
      <c r="D248" s="80"/>
      <c r="E248" s="80"/>
      <c r="F248" s="315" t="e">
        <f t="shared" si="3"/>
        <v>#DIV/0!</v>
      </c>
      <c r="G248" s="12"/>
    </row>
    <row r="249" spans="1:7" s="10" customFormat="1" ht="15.75">
      <c r="A249" s="42" t="s">
        <v>358</v>
      </c>
      <c r="B249" s="100"/>
      <c r="C249" s="82">
        <f>SUM(C250:C250:C252)</f>
        <v>100000</v>
      </c>
      <c r="D249" s="82">
        <f>SUM(D250:D250:D252)</f>
        <v>100000</v>
      </c>
      <c r="E249" s="82">
        <f>SUM(E250:E250:E252)</f>
        <v>0</v>
      </c>
      <c r="F249" s="315">
        <f t="shared" si="3"/>
        <v>0</v>
      </c>
      <c r="G249" s="12"/>
    </row>
    <row r="250" spans="1:7" s="10" customFormat="1" ht="15.75">
      <c r="A250" s="85" t="s">
        <v>375</v>
      </c>
      <c r="B250" s="98">
        <v>1</v>
      </c>
      <c r="C250" s="80">
        <f>SUMIF($B$239:$B$249,"1",C$239:C$249)</f>
        <v>0</v>
      </c>
      <c r="D250" s="80">
        <f>SUMIF($B$239:$B$249,"1",D$239:D$249)</f>
        <v>0</v>
      </c>
      <c r="E250" s="80">
        <f>SUMIF($B$239:$B$249,"1",E$239:E$249)</f>
        <v>0</v>
      </c>
      <c r="F250" s="315"/>
      <c r="G250" s="12"/>
    </row>
    <row r="251" spans="1:7" s="10" customFormat="1" ht="15.75">
      <c r="A251" s="85" t="s">
        <v>218</v>
      </c>
      <c r="B251" s="98">
        <v>2</v>
      </c>
      <c r="C251" s="80">
        <f>SUMIF($B$239:$B$249,"2",C$239:C$249)</f>
        <v>100000</v>
      </c>
      <c r="D251" s="80">
        <f>SUMIF($B$239:$B$249,"2",D$239:D$249)</f>
        <v>100000</v>
      </c>
      <c r="E251" s="80">
        <f>SUMIF($B$239:$B$249,"2",E$239:E$249)</f>
        <v>0</v>
      </c>
      <c r="F251" s="315">
        <f t="shared" si="3"/>
        <v>0</v>
      </c>
      <c r="G251" s="12"/>
    </row>
    <row r="252" spans="1:7" s="10" customFormat="1" ht="15.75">
      <c r="A252" s="85" t="s">
        <v>110</v>
      </c>
      <c r="B252" s="98">
        <v>3</v>
      </c>
      <c r="C252" s="80">
        <f>SUMIF($B$239:$B$249,"3",C$239:C$249)</f>
        <v>0</v>
      </c>
      <c r="D252" s="80">
        <f>SUMIF($B$239:$B$249,"3",D$239:D$249)</f>
        <v>0</v>
      </c>
      <c r="E252" s="80">
        <f>SUMIF($B$239:$B$249,"3",E$239:E$249)</f>
        <v>0</v>
      </c>
      <c r="F252" s="315"/>
      <c r="G252" s="12"/>
    </row>
    <row r="253" spans="1:7" s="10" customFormat="1" ht="15.75" hidden="1">
      <c r="A253" s="66" t="s">
        <v>359</v>
      </c>
      <c r="B253" s="17"/>
      <c r="C253" s="82"/>
      <c r="D253" s="82"/>
      <c r="E253" s="82"/>
      <c r="F253" s="315" t="e">
        <f t="shared" si="3"/>
        <v>#DIV/0!</v>
      </c>
      <c r="G253" s="12"/>
    </row>
    <row r="254" spans="1:7" s="10" customFormat="1" ht="15.75" hidden="1">
      <c r="A254" s="62"/>
      <c r="B254" s="17"/>
      <c r="C254" s="80"/>
      <c r="D254" s="80"/>
      <c r="E254" s="80"/>
      <c r="F254" s="315" t="e">
        <f t="shared" si="3"/>
        <v>#DIV/0!</v>
      </c>
      <c r="G254" s="12"/>
    </row>
    <row r="255" spans="1:7" s="10" customFormat="1" ht="31.5" hidden="1">
      <c r="A255" s="62" t="s">
        <v>360</v>
      </c>
      <c r="B255" s="17"/>
      <c r="C255" s="80"/>
      <c r="D255" s="80"/>
      <c r="E255" s="80"/>
      <c r="F255" s="315" t="e">
        <f t="shared" si="3"/>
        <v>#DIV/0!</v>
      </c>
      <c r="G255" s="12"/>
    </row>
    <row r="256" spans="1:7" s="10" customFormat="1" ht="15.75" hidden="1">
      <c r="A256" s="85" t="s">
        <v>486</v>
      </c>
      <c r="B256" s="17">
        <v>2</v>
      </c>
      <c r="C256" s="80"/>
      <c r="D256" s="80"/>
      <c r="E256" s="80"/>
      <c r="F256" s="315" t="e">
        <f t="shared" si="3"/>
        <v>#DIV/0!</v>
      </c>
      <c r="G256" s="12"/>
    </row>
    <row r="257" spans="1:7" s="10" customFormat="1" ht="31.5" hidden="1">
      <c r="A257" s="62" t="s">
        <v>421</v>
      </c>
      <c r="B257" s="17"/>
      <c r="C257" s="80">
        <f>SUM(C256)</f>
        <v>0</v>
      </c>
      <c r="D257" s="80">
        <f>SUM(D256)</f>
        <v>0</v>
      </c>
      <c r="E257" s="80">
        <f>SUM(E256)</f>
        <v>0</v>
      </c>
      <c r="F257" s="315" t="e">
        <f t="shared" si="3"/>
        <v>#DIV/0!</v>
      </c>
      <c r="G257" s="12"/>
    </row>
    <row r="258" spans="1:7" s="10" customFormat="1" ht="15.75" hidden="1">
      <c r="A258" s="62"/>
      <c r="B258" s="17"/>
      <c r="C258" s="80"/>
      <c r="D258" s="80"/>
      <c r="E258" s="80"/>
      <c r="F258" s="315" t="e">
        <f t="shared" si="3"/>
        <v>#DIV/0!</v>
      </c>
      <c r="G258" s="12"/>
    </row>
    <row r="259" spans="1:7" s="10" customFormat="1" ht="15.75" hidden="1">
      <c r="A259" s="62"/>
      <c r="B259" s="17"/>
      <c r="C259" s="80"/>
      <c r="D259" s="80"/>
      <c r="E259" s="80"/>
      <c r="F259" s="315" t="e">
        <f t="shared" si="3"/>
        <v>#DIV/0!</v>
      </c>
      <c r="G259" s="12"/>
    </row>
    <row r="260" spans="1:7" s="10" customFormat="1" ht="15.75" hidden="1">
      <c r="A260" s="62"/>
      <c r="B260" s="17"/>
      <c r="C260" s="80"/>
      <c r="D260" s="80"/>
      <c r="E260" s="80"/>
      <c r="F260" s="315" t="e">
        <f t="shared" si="3"/>
        <v>#DIV/0!</v>
      </c>
      <c r="G260" s="12"/>
    </row>
    <row r="261" spans="1:7" s="10" customFormat="1" ht="15.75" hidden="1">
      <c r="A261" s="62" t="s">
        <v>422</v>
      </c>
      <c r="B261" s="17"/>
      <c r="C261" s="80"/>
      <c r="D261" s="80"/>
      <c r="E261" s="80"/>
      <c r="F261" s="315" t="e">
        <f t="shared" si="3"/>
        <v>#DIV/0!</v>
      </c>
      <c r="G261" s="12"/>
    </row>
    <row r="262" spans="1:7" s="10" customFormat="1" ht="15.75" hidden="1">
      <c r="A262" s="42" t="s">
        <v>359</v>
      </c>
      <c r="B262" s="100"/>
      <c r="C262" s="82">
        <f>SUM(C263:C263:C265)</f>
        <v>0</v>
      </c>
      <c r="D262" s="82">
        <f>SUM(D263:D263:D265)</f>
        <v>0</v>
      </c>
      <c r="E262" s="82">
        <f>SUM(E263:E263:E265)</f>
        <v>0</v>
      </c>
      <c r="F262" s="315" t="e">
        <f t="shared" si="3"/>
        <v>#DIV/0!</v>
      </c>
      <c r="G262" s="12"/>
    </row>
    <row r="263" spans="1:7" s="10" customFormat="1" ht="15.75" hidden="1">
      <c r="A263" s="85" t="s">
        <v>375</v>
      </c>
      <c r="B263" s="98">
        <v>1</v>
      </c>
      <c r="C263" s="80">
        <f>SUMIF($B$253:$B$262,"1",C$253:C$262)</f>
        <v>0</v>
      </c>
      <c r="D263" s="80">
        <f>SUMIF($B$253:$B$262,"1",D$253:D$262)</f>
        <v>0</v>
      </c>
      <c r="E263" s="80">
        <f>SUMIF($B$253:$B$262,"1",E$253:E$262)</f>
        <v>0</v>
      </c>
      <c r="F263" s="315" t="e">
        <f t="shared" si="3"/>
        <v>#DIV/0!</v>
      </c>
      <c r="G263" s="12"/>
    </row>
    <row r="264" spans="1:7" s="10" customFormat="1" ht="15.75" hidden="1">
      <c r="A264" s="85" t="s">
        <v>218</v>
      </c>
      <c r="B264" s="98">
        <v>2</v>
      </c>
      <c r="C264" s="80">
        <f>SUMIF($B$253:$B$262,"2",C$253:C$262)</f>
        <v>0</v>
      </c>
      <c r="D264" s="80">
        <f>SUMIF($B$253:$B$262,"2",D$253:D$262)</f>
        <v>0</v>
      </c>
      <c r="E264" s="80">
        <f>SUMIF($B$253:$B$262,"2",E$253:E$262)</f>
        <v>0</v>
      </c>
      <c r="F264" s="315" t="e">
        <f aca="true" t="shared" si="4" ref="F264:F307">E264/D264*100</f>
        <v>#DIV/0!</v>
      </c>
      <c r="G264" s="12"/>
    </row>
    <row r="265" spans="1:7" s="10" customFormat="1" ht="15.75" hidden="1">
      <c r="A265" s="85" t="s">
        <v>110</v>
      </c>
      <c r="B265" s="98">
        <v>3</v>
      </c>
      <c r="C265" s="80">
        <f>SUMIF($B$253:$B$262,"3",C$253:C$262)</f>
        <v>0</v>
      </c>
      <c r="D265" s="80">
        <f>SUMIF($B$253:$B$262,"3",D$253:D$262)</f>
        <v>0</v>
      </c>
      <c r="E265" s="80">
        <f>SUMIF($B$253:$B$262,"3",E$253:E$262)</f>
        <v>0</v>
      </c>
      <c r="F265" s="315" t="e">
        <f t="shared" si="4"/>
        <v>#DIV/0!</v>
      </c>
      <c r="G265" s="12"/>
    </row>
    <row r="266" spans="1:7" s="10" customFormat="1" ht="49.5">
      <c r="A266" s="67" t="s">
        <v>433</v>
      </c>
      <c r="B266" s="101"/>
      <c r="C266" s="81"/>
      <c r="D266" s="81"/>
      <c r="E266" s="81"/>
      <c r="F266" s="315"/>
      <c r="G266" s="12"/>
    </row>
    <row r="267" spans="1:7" s="10" customFormat="1" ht="16.5">
      <c r="A267" s="66" t="s">
        <v>148</v>
      </c>
      <c r="B267" s="101"/>
      <c r="C267" s="81"/>
      <c r="D267" s="81"/>
      <c r="E267" s="81"/>
      <c r="F267" s="315"/>
      <c r="G267" s="12"/>
    </row>
    <row r="268" spans="1:7" s="10" customFormat="1" ht="21" customHeight="1">
      <c r="A268" s="62" t="s">
        <v>204</v>
      </c>
      <c r="B268" s="101">
        <v>2</v>
      </c>
      <c r="C268" s="83">
        <v>1392625</v>
      </c>
      <c r="D268" s="83">
        <v>1572307</v>
      </c>
      <c r="E268" s="83">
        <v>1572307</v>
      </c>
      <c r="F268" s="315">
        <f t="shared" si="4"/>
        <v>100</v>
      </c>
      <c r="G268" s="12"/>
    </row>
    <row r="269" spans="1:7" s="10" customFormat="1" ht="15.75" hidden="1">
      <c r="A269" s="62" t="s">
        <v>425</v>
      </c>
      <c r="B269" s="100">
        <v>2</v>
      </c>
      <c r="C269" s="83"/>
      <c r="D269" s="83"/>
      <c r="E269" s="83"/>
      <c r="F269" s="315" t="e">
        <f t="shared" si="4"/>
        <v>#DIV/0!</v>
      </c>
      <c r="G269" s="12"/>
    </row>
    <row r="270" spans="1:7" s="10" customFormat="1" ht="15.75">
      <c r="A270" s="42" t="s">
        <v>148</v>
      </c>
      <c r="B270" s="100"/>
      <c r="C270" s="82">
        <f>SUM(C271:C273)</f>
        <v>1392625</v>
      </c>
      <c r="D270" s="82">
        <f>SUM(D271:D273)</f>
        <v>1572307</v>
      </c>
      <c r="E270" s="82">
        <f>SUM(E271:E273)</f>
        <v>1572307</v>
      </c>
      <c r="F270" s="315">
        <f t="shared" si="4"/>
        <v>100</v>
      </c>
      <c r="G270" s="12"/>
    </row>
    <row r="271" spans="1:7" s="10" customFormat="1" ht="15.75">
      <c r="A271" s="85" t="s">
        <v>375</v>
      </c>
      <c r="B271" s="98">
        <v>1</v>
      </c>
      <c r="C271" s="80">
        <f>SUMIF($B$267:$B$270,"1",C$267:C$270)</f>
        <v>0</v>
      </c>
      <c r="D271" s="80">
        <f>SUMIF($B$267:$B$270,"1",D$267:D$270)</f>
        <v>0</v>
      </c>
      <c r="E271" s="80">
        <f>SUMIF($B$267:$B$270,"1",E$267:E$270)</f>
        <v>0</v>
      </c>
      <c r="F271" s="315"/>
      <c r="G271" s="12"/>
    </row>
    <row r="272" spans="1:7" s="10" customFormat="1" ht="15.75">
      <c r="A272" s="85" t="s">
        <v>218</v>
      </c>
      <c r="B272" s="98">
        <v>2</v>
      </c>
      <c r="C272" s="80">
        <f>SUMIF($B$267:$B$270,"2",C$267:C$270)</f>
        <v>1392625</v>
      </c>
      <c r="D272" s="80">
        <f>SUMIF($B$267:$B$270,"2",D$267:D$270)</f>
        <v>1572307</v>
      </c>
      <c r="E272" s="80">
        <f>SUMIF($B$267:$B$270,"2",E$267:E$270)</f>
        <v>1572307</v>
      </c>
      <c r="F272" s="315">
        <f t="shared" si="4"/>
        <v>100</v>
      </c>
      <c r="G272" s="12"/>
    </row>
    <row r="273" spans="1:7" s="10" customFormat="1" ht="15.75">
      <c r="A273" s="85" t="s">
        <v>110</v>
      </c>
      <c r="B273" s="98">
        <v>3</v>
      </c>
      <c r="C273" s="80">
        <f>SUMIF($B$267:$B$270,"3",C$267:C$270)</f>
        <v>0</v>
      </c>
      <c r="D273" s="80">
        <f>SUMIF($B$267:$B$270,"3",D$267:D$270)</f>
        <v>0</v>
      </c>
      <c r="E273" s="80">
        <f>SUMIF($B$267:$B$270,"3",E$267:E$270)</f>
        <v>0</v>
      </c>
      <c r="F273" s="315"/>
      <c r="G273" s="12"/>
    </row>
    <row r="274" spans="1:7" s="10" customFormat="1" ht="15.75" hidden="1">
      <c r="A274" s="66" t="s">
        <v>149</v>
      </c>
      <c r="B274" s="98"/>
      <c r="C274" s="80"/>
      <c r="D274" s="80"/>
      <c r="E274" s="80"/>
      <c r="F274" s="315"/>
      <c r="G274" s="12"/>
    </row>
    <row r="275" spans="1:7" s="10" customFormat="1" ht="16.5" hidden="1">
      <c r="A275" s="62" t="s">
        <v>204</v>
      </c>
      <c r="B275" s="101">
        <v>2</v>
      </c>
      <c r="C275" s="80"/>
      <c r="D275" s="80"/>
      <c r="E275" s="80"/>
      <c r="F275" s="315"/>
      <c r="G275" s="12"/>
    </row>
    <row r="276" spans="1:7" s="10" customFormat="1" ht="15.75" hidden="1">
      <c r="A276" s="62" t="s">
        <v>425</v>
      </c>
      <c r="B276" s="100">
        <v>2</v>
      </c>
      <c r="C276" s="83"/>
      <c r="D276" s="83"/>
      <c r="E276" s="83"/>
      <c r="F276" s="315"/>
      <c r="G276" s="12"/>
    </row>
    <row r="277" spans="1:7" s="10" customFormat="1" ht="15.75" hidden="1">
      <c r="A277" s="42" t="s">
        <v>149</v>
      </c>
      <c r="B277" s="100"/>
      <c r="C277" s="82">
        <f>SUM(C278:C280)</f>
        <v>0</v>
      </c>
      <c r="D277" s="82">
        <f>SUM(D278:D280)</f>
        <v>0</v>
      </c>
      <c r="E277" s="82">
        <f>SUM(E278:E280)</f>
        <v>0</v>
      </c>
      <c r="F277" s="315"/>
      <c r="G277" s="12"/>
    </row>
    <row r="278" spans="1:7" s="10" customFormat="1" ht="15.75" hidden="1">
      <c r="A278" s="85" t="s">
        <v>375</v>
      </c>
      <c r="B278" s="98">
        <v>1</v>
      </c>
      <c r="C278" s="80">
        <f>SUMIF($B$274:$B$277,"1",C$274:C$277)</f>
        <v>0</v>
      </c>
      <c r="D278" s="80">
        <f>SUMIF($B$274:$B$277,"1",D$274:D$277)</f>
        <v>0</v>
      </c>
      <c r="E278" s="80">
        <f>SUMIF($B$274:$B$277,"1",E$274:E$277)</f>
        <v>0</v>
      </c>
      <c r="F278" s="315"/>
      <c r="G278" s="12"/>
    </row>
    <row r="279" spans="1:7" s="10" customFormat="1" ht="15.75" hidden="1">
      <c r="A279" s="85" t="s">
        <v>218</v>
      </c>
      <c r="B279" s="98">
        <v>2</v>
      </c>
      <c r="C279" s="80">
        <f>SUMIF($B$274:$B$277,"2",C$274:C$277)</f>
        <v>0</v>
      </c>
      <c r="D279" s="80">
        <f>SUMIF($B$274:$B$277,"2",D$274:D$277)</f>
        <v>0</v>
      </c>
      <c r="E279" s="80">
        <f>SUMIF($B$274:$B$277,"2",E$274:E$277)</f>
        <v>0</v>
      </c>
      <c r="F279" s="315"/>
      <c r="G279" s="12"/>
    </row>
    <row r="280" spans="1:7" s="10" customFormat="1" ht="15.75" hidden="1">
      <c r="A280" s="85" t="s">
        <v>110</v>
      </c>
      <c r="B280" s="98">
        <v>3</v>
      </c>
      <c r="C280" s="80">
        <f>SUMIF($B$274:$B$277,"3",C$274:C$277)</f>
        <v>0</v>
      </c>
      <c r="D280" s="80">
        <f>SUMIF($B$274:$B$277,"3",D$274:D$277)</f>
        <v>0</v>
      </c>
      <c r="E280" s="80">
        <f>SUMIF($B$274:$B$277,"3",E$274:E$277)</f>
        <v>0</v>
      </c>
      <c r="F280" s="315"/>
      <c r="G280" s="12"/>
    </row>
    <row r="281" spans="1:7" s="10" customFormat="1" ht="49.5">
      <c r="A281" s="67" t="s">
        <v>81</v>
      </c>
      <c r="B281" s="101"/>
      <c r="C281" s="81">
        <f>C282+C295</f>
        <v>0</v>
      </c>
      <c r="D281" s="81">
        <f>D282+D295</f>
        <v>0</v>
      </c>
      <c r="E281" s="81">
        <f>E282+E295</f>
        <v>0</v>
      </c>
      <c r="F281" s="315"/>
      <c r="G281" s="12"/>
    </row>
    <row r="282" spans="1:7" s="10" customFormat="1" ht="15.75">
      <c r="A282" s="66" t="s">
        <v>146</v>
      </c>
      <c r="B282" s="100"/>
      <c r="C282" s="83"/>
      <c r="D282" s="83"/>
      <c r="E282" s="83"/>
      <c r="F282" s="315"/>
      <c r="G282" s="12"/>
    </row>
    <row r="283" spans="1:7" s="10" customFormat="1" ht="15.75">
      <c r="A283" s="62" t="s">
        <v>203</v>
      </c>
      <c r="B283" s="100"/>
      <c r="C283" s="83"/>
      <c r="D283" s="83"/>
      <c r="E283" s="83"/>
      <c r="F283" s="315"/>
      <c r="G283" s="12"/>
    </row>
    <row r="284" spans="1:7" s="10" customFormat="1" ht="31.5" hidden="1">
      <c r="A284" s="85" t="s">
        <v>423</v>
      </c>
      <c r="B284" s="100"/>
      <c r="C284" s="83"/>
      <c r="D284" s="83"/>
      <c r="E284" s="83"/>
      <c r="F284" s="315" t="e">
        <f t="shared" si="4"/>
        <v>#DIV/0!</v>
      </c>
      <c r="G284" s="12"/>
    </row>
    <row r="285" spans="1:7" s="10" customFormat="1" ht="31.5" hidden="1">
      <c r="A285" s="85" t="s">
        <v>215</v>
      </c>
      <c r="B285" s="100"/>
      <c r="C285" s="83"/>
      <c r="D285" s="83"/>
      <c r="E285" s="83"/>
      <c r="F285" s="315" t="e">
        <f t="shared" si="4"/>
        <v>#DIV/0!</v>
      </c>
      <c r="G285" s="12"/>
    </row>
    <row r="286" spans="1:7" s="10" customFormat="1" ht="31.5" hidden="1">
      <c r="A286" s="85" t="s">
        <v>424</v>
      </c>
      <c r="B286" s="100"/>
      <c r="C286" s="83"/>
      <c r="D286" s="83"/>
      <c r="E286" s="83"/>
      <c r="F286" s="315" t="e">
        <f t="shared" si="4"/>
        <v>#DIV/0!</v>
      </c>
      <c r="G286" s="12"/>
    </row>
    <row r="287" spans="1:7" s="10" customFormat="1" ht="15.75">
      <c r="A287" s="85" t="s">
        <v>214</v>
      </c>
      <c r="B287" s="100">
        <v>2</v>
      </c>
      <c r="C287" s="83"/>
      <c r="D287" s="83">
        <v>359725</v>
      </c>
      <c r="E287" s="83">
        <v>359725</v>
      </c>
      <c r="F287" s="315">
        <f t="shared" si="4"/>
        <v>100</v>
      </c>
      <c r="G287" s="12"/>
    </row>
    <row r="288" spans="1:7" s="10" customFormat="1" ht="15.75" hidden="1">
      <c r="A288" s="85" t="s">
        <v>213</v>
      </c>
      <c r="B288" s="100"/>
      <c r="C288" s="83"/>
      <c r="D288" s="83"/>
      <c r="E288" s="83"/>
      <c r="F288" s="315" t="e">
        <f t="shared" si="4"/>
        <v>#DIV/0!</v>
      </c>
      <c r="G288" s="12"/>
    </row>
    <row r="289" spans="1:7" s="10" customFormat="1" ht="15.75" hidden="1">
      <c r="A289" s="62" t="s">
        <v>205</v>
      </c>
      <c r="B289" s="100"/>
      <c r="C289" s="83"/>
      <c r="D289" s="83"/>
      <c r="E289" s="83"/>
      <c r="F289" s="315" t="e">
        <f t="shared" si="4"/>
        <v>#DIV/0!</v>
      </c>
      <c r="G289" s="12"/>
    </row>
    <row r="290" spans="1:7" s="10" customFormat="1" ht="15.75" hidden="1">
      <c r="A290" s="62" t="s">
        <v>206</v>
      </c>
      <c r="B290" s="100"/>
      <c r="C290" s="83"/>
      <c r="D290" s="83"/>
      <c r="E290" s="83"/>
      <c r="F290" s="315" t="e">
        <f t="shared" si="4"/>
        <v>#DIV/0!</v>
      </c>
      <c r="G290" s="12"/>
    </row>
    <row r="291" spans="1:7" s="10" customFormat="1" ht="15.75" hidden="1">
      <c r="A291" s="42" t="s">
        <v>146</v>
      </c>
      <c r="B291" s="100"/>
      <c r="C291" s="82">
        <f>SUM(C292:C294)</f>
        <v>0</v>
      </c>
      <c r="D291" s="82">
        <f>SUM(D292:D294)</f>
        <v>359725</v>
      </c>
      <c r="E291" s="82">
        <f>SUM(E292:E294)</f>
        <v>359725</v>
      </c>
      <c r="F291" s="315">
        <f t="shared" si="4"/>
        <v>100</v>
      </c>
      <c r="G291" s="12"/>
    </row>
    <row r="292" spans="1:7" s="10" customFormat="1" ht="15.75" hidden="1">
      <c r="A292" s="85" t="s">
        <v>375</v>
      </c>
      <c r="B292" s="98">
        <v>1</v>
      </c>
      <c r="C292" s="80">
        <f>SUMIF($B$282:$B$291,"1",C$282:C$291)</f>
        <v>0</v>
      </c>
      <c r="D292" s="80">
        <f>SUMIF($B$282:$B$291,"1",D$282:D$291)</f>
        <v>0</v>
      </c>
      <c r="E292" s="80">
        <f>SUMIF($B$282:$B$291,"1",E$282:E$291)</f>
        <v>0</v>
      </c>
      <c r="F292" s="315" t="e">
        <f t="shared" si="4"/>
        <v>#DIV/0!</v>
      </c>
      <c r="G292" s="12"/>
    </row>
    <row r="293" spans="1:7" s="10" customFormat="1" ht="15.75" hidden="1">
      <c r="A293" s="85" t="s">
        <v>218</v>
      </c>
      <c r="B293" s="98">
        <v>2</v>
      </c>
      <c r="C293" s="80">
        <f>SUMIF($B$282:$B$291,"2",C$282:C$291)</f>
        <v>0</v>
      </c>
      <c r="D293" s="80">
        <f>SUMIF($B$282:$B$291,"2",D$282:D$291)</f>
        <v>359725</v>
      </c>
      <c r="E293" s="80">
        <f>SUMIF($B$282:$B$291,"2",E$282:E$291)</f>
        <v>359725</v>
      </c>
      <c r="F293" s="315">
        <f t="shared" si="4"/>
        <v>100</v>
      </c>
      <c r="G293" s="12"/>
    </row>
    <row r="294" spans="1:7" s="10" customFormat="1" ht="15.75" hidden="1">
      <c r="A294" s="85" t="s">
        <v>110</v>
      </c>
      <c r="B294" s="98">
        <v>3</v>
      </c>
      <c r="C294" s="80">
        <f>SUMIF($B$282:$B$291,"3",C$282:C$291)</f>
        <v>0</v>
      </c>
      <c r="D294" s="80">
        <f>SUMIF($B$282:$B$291,"3",D$282:D$291)</f>
        <v>0</v>
      </c>
      <c r="E294" s="80">
        <f>SUMIF($B$282:$B$291,"3",E$282:E$291)</f>
        <v>0</v>
      </c>
      <c r="F294" s="315" t="e">
        <f t="shared" si="4"/>
        <v>#DIV/0!</v>
      </c>
      <c r="G294" s="12"/>
    </row>
    <row r="295" spans="1:7" s="10" customFormat="1" ht="15.75" hidden="1">
      <c r="A295" s="66" t="s">
        <v>147</v>
      </c>
      <c r="B295" s="100"/>
      <c r="C295" s="83"/>
      <c r="D295" s="83"/>
      <c r="E295" s="83"/>
      <c r="F295" s="315" t="e">
        <f t="shared" si="4"/>
        <v>#DIV/0!</v>
      </c>
      <c r="G295" s="12"/>
    </row>
    <row r="296" spans="1:7" s="10" customFormat="1" ht="15.75" hidden="1">
      <c r="A296" s="62" t="s">
        <v>203</v>
      </c>
      <c r="B296" s="100"/>
      <c r="C296" s="83"/>
      <c r="D296" s="83"/>
      <c r="E296" s="83"/>
      <c r="F296" s="315" t="e">
        <f t="shared" si="4"/>
        <v>#DIV/0!</v>
      </c>
      <c r="G296" s="12"/>
    </row>
    <row r="297" spans="1:7" s="10" customFormat="1" ht="31.5" hidden="1">
      <c r="A297" s="85" t="s">
        <v>423</v>
      </c>
      <c r="B297" s="100"/>
      <c r="C297" s="83"/>
      <c r="D297" s="83"/>
      <c r="E297" s="83"/>
      <c r="F297" s="315" t="e">
        <f t="shared" si="4"/>
        <v>#DIV/0!</v>
      </c>
      <c r="G297" s="12"/>
    </row>
    <row r="298" spans="1:7" s="10" customFormat="1" ht="31.5" hidden="1">
      <c r="A298" s="85" t="s">
        <v>215</v>
      </c>
      <c r="B298" s="100"/>
      <c r="C298" s="83"/>
      <c r="D298" s="83"/>
      <c r="E298" s="83"/>
      <c r="F298" s="315" t="e">
        <f t="shared" si="4"/>
        <v>#DIV/0!</v>
      </c>
      <c r="G298" s="12"/>
    </row>
    <row r="299" spans="1:7" s="10" customFormat="1" ht="31.5" hidden="1">
      <c r="A299" s="85" t="s">
        <v>424</v>
      </c>
      <c r="B299" s="100"/>
      <c r="C299" s="83"/>
      <c r="D299" s="83"/>
      <c r="E299" s="83"/>
      <c r="F299" s="315" t="e">
        <f t="shared" si="4"/>
        <v>#DIV/0!</v>
      </c>
      <c r="G299" s="12"/>
    </row>
    <row r="300" spans="1:7" s="10" customFormat="1" ht="15.75" hidden="1">
      <c r="A300" s="85" t="s">
        <v>214</v>
      </c>
      <c r="B300" s="100"/>
      <c r="C300" s="83"/>
      <c r="D300" s="83"/>
      <c r="E300" s="83"/>
      <c r="F300" s="315" t="e">
        <f t="shared" si="4"/>
        <v>#DIV/0!</v>
      </c>
      <c r="G300" s="12"/>
    </row>
    <row r="301" spans="1:7" s="10" customFormat="1" ht="15.75" hidden="1">
      <c r="A301" s="85" t="s">
        <v>213</v>
      </c>
      <c r="B301" s="100"/>
      <c r="C301" s="83"/>
      <c r="D301" s="83"/>
      <c r="E301" s="83"/>
      <c r="F301" s="315" t="e">
        <f t="shared" si="4"/>
        <v>#DIV/0!</v>
      </c>
      <c r="G301" s="12"/>
    </row>
    <row r="302" spans="1:7" s="10" customFormat="1" ht="15.75" hidden="1">
      <c r="A302" s="62" t="s">
        <v>205</v>
      </c>
      <c r="B302" s="100"/>
      <c r="C302" s="83"/>
      <c r="D302" s="83"/>
      <c r="E302" s="83"/>
      <c r="F302" s="315" t="e">
        <f t="shared" si="4"/>
        <v>#DIV/0!</v>
      </c>
      <c r="G302" s="12"/>
    </row>
    <row r="303" spans="1:7" s="10" customFormat="1" ht="15.75" hidden="1">
      <c r="A303" s="62" t="s">
        <v>206</v>
      </c>
      <c r="B303" s="100"/>
      <c r="C303" s="83"/>
      <c r="D303" s="83"/>
      <c r="E303" s="83"/>
      <c r="F303" s="315" t="e">
        <f t="shared" si="4"/>
        <v>#DIV/0!</v>
      </c>
      <c r="G303" s="12"/>
    </row>
    <row r="304" spans="1:7" s="10" customFormat="1" ht="15.75" hidden="1">
      <c r="A304" s="42" t="s">
        <v>147</v>
      </c>
      <c r="B304" s="100"/>
      <c r="C304" s="82">
        <f>SUM(C305:C307)</f>
        <v>0</v>
      </c>
      <c r="D304" s="82">
        <f>SUM(D305:D307)</f>
        <v>0</v>
      </c>
      <c r="E304" s="82">
        <f>SUM(E305:E307)</f>
        <v>0</v>
      </c>
      <c r="F304" s="315" t="e">
        <f t="shared" si="4"/>
        <v>#DIV/0!</v>
      </c>
      <c r="G304" s="12"/>
    </row>
    <row r="305" spans="1:7" s="10" customFormat="1" ht="15.75" hidden="1">
      <c r="A305" s="85" t="s">
        <v>375</v>
      </c>
      <c r="B305" s="98">
        <v>1</v>
      </c>
      <c r="C305" s="80">
        <f>SUMIF($B$295:$B$304,"1",C$295:C$304)</f>
        <v>0</v>
      </c>
      <c r="D305" s="80">
        <f>SUMIF($B$295:$B$304,"1",D$295:D$304)</f>
        <v>0</v>
      </c>
      <c r="E305" s="80">
        <f>SUMIF($B$295:$B$304,"1",E$295:E$304)</f>
        <v>0</v>
      </c>
      <c r="F305" s="315" t="e">
        <f t="shared" si="4"/>
        <v>#DIV/0!</v>
      </c>
      <c r="G305" s="12"/>
    </row>
    <row r="306" spans="1:7" s="10" customFormat="1" ht="15.75" hidden="1">
      <c r="A306" s="85" t="s">
        <v>218</v>
      </c>
      <c r="B306" s="98">
        <v>2</v>
      </c>
      <c r="C306" s="80">
        <f>SUMIF($B$295:$B$304,"2",C$295:C$304)</f>
        <v>0</v>
      </c>
      <c r="D306" s="80">
        <f>SUMIF($B$295:$B$304,"2",D$295:D$304)</f>
        <v>0</v>
      </c>
      <c r="E306" s="80">
        <f>SUMIF($B$295:$B$304,"2",E$295:E$304)</f>
        <v>0</v>
      </c>
      <c r="F306" s="315" t="e">
        <f t="shared" si="4"/>
        <v>#DIV/0!</v>
      </c>
      <c r="G306" s="12"/>
    </row>
    <row r="307" spans="1:7" s="10" customFormat="1" ht="15.75" hidden="1">
      <c r="A307" s="85" t="s">
        <v>110</v>
      </c>
      <c r="B307" s="98">
        <v>3</v>
      </c>
      <c r="C307" s="80">
        <f>SUMIF($B$295:$B$304,"3",C$295:C$304)</f>
        <v>0</v>
      </c>
      <c r="D307" s="80">
        <f>SUMIF($B$295:$B$304,"3",D$295:D$304)</f>
        <v>0</v>
      </c>
      <c r="E307" s="80">
        <f>SUMIF($B$295:$B$304,"3",E$295:E$304)</f>
        <v>0</v>
      </c>
      <c r="F307" s="315" t="e">
        <f t="shared" si="4"/>
        <v>#DIV/0!</v>
      </c>
      <c r="G307" s="12"/>
    </row>
    <row r="308" spans="1:9" s="10" customFormat="1" ht="16.5">
      <c r="A308" s="67" t="s">
        <v>82</v>
      </c>
      <c r="B308" s="101"/>
      <c r="C308" s="105">
        <f>C93+C127+C156+C215++C235+C249+C262+C270+C277+C291+C304</f>
        <v>19746453</v>
      </c>
      <c r="D308" s="105">
        <f>D93+D127+D156+D215++D235+D249+D262+D270+D277+D291+D304</f>
        <v>24192012</v>
      </c>
      <c r="E308" s="105">
        <f>E93+E127+E156+E215++E235+E249+E262+E270+E277+E291+E304</f>
        <v>22913586</v>
      </c>
      <c r="F308" s="315">
        <f>E308/D308*100</f>
        <v>94.71550361334145</v>
      </c>
      <c r="G308" s="12"/>
      <c r="I308" s="12"/>
    </row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176"/>
  <sheetViews>
    <sheetView zoomScalePageLayoutView="0" workbookViewId="0" topLeftCell="A1">
      <selection activeCell="H173" sqref="H173"/>
    </sheetView>
  </sheetViews>
  <sheetFormatPr defaultColWidth="9.140625" defaultRowHeight="15"/>
  <cols>
    <col min="1" max="1" width="58.7109375" style="16" customWidth="1"/>
    <col min="2" max="2" width="5.7109375" style="99" customWidth="1"/>
    <col min="3" max="3" width="11.28125" style="40" customWidth="1"/>
    <col min="4" max="4" width="11.140625" style="40" customWidth="1"/>
    <col min="5" max="5" width="11.00390625" style="40" customWidth="1"/>
    <col min="6" max="6" width="11.28125" style="16" customWidth="1"/>
    <col min="7" max="7" width="11.28125" style="16" bestFit="1" customWidth="1"/>
    <col min="8" max="16384" width="9.140625" style="16" customWidth="1"/>
  </cols>
  <sheetData>
    <row r="1" spans="1:5" ht="32.25" customHeight="1">
      <c r="A1" s="372" t="s">
        <v>492</v>
      </c>
      <c r="B1" s="372"/>
      <c r="C1" s="372"/>
      <c r="D1" s="372"/>
      <c r="E1" s="372"/>
    </row>
    <row r="2" spans="1:5" ht="15.75">
      <c r="A2" s="324" t="s">
        <v>434</v>
      </c>
      <c r="B2" s="324"/>
      <c r="C2" s="324"/>
      <c r="D2" s="324"/>
      <c r="E2" s="324"/>
    </row>
    <row r="3" spans="1:5" ht="15.75">
      <c r="A3" s="44"/>
      <c r="C3" s="44"/>
      <c r="D3" s="44"/>
      <c r="E3" s="44"/>
    </row>
    <row r="4" spans="1:6" s="10" customFormat="1" ht="31.5">
      <c r="A4" s="17" t="s">
        <v>9</v>
      </c>
      <c r="B4" s="17" t="s">
        <v>126</v>
      </c>
      <c r="C4" s="39" t="s">
        <v>4</v>
      </c>
      <c r="D4" s="39" t="s">
        <v>547</v>
      </c>
      <c r="E4" s="39" t="s">
        <v>541</v>
      </c>
      <c r="F4" s="314" t="s">
        <v>843</v>
      </c>
    </row>
    <row r="5" spans="1:6" s="10" customFormat="1" ht="16.5">
      <c r="A5" s="67" t="s">
        <v>80</v>
      </c>
      <c r="B5" s="101"/>
      <c r="C5" s="80"/>
      <c r="D5" s="80"/>
      <c r="E5" s="80"/>
      <c r="F5" s="138"/>
    </row>
    <row r="6" spans="1:6" s="10" customFormat="1" ht="15.75">
      <c r="A6" s="66" t="s">
        <v>73</v>
      </c>
      <c r="B6" s="100"/>
      <c r="C6" s="80"/>
      <c r="D6" s="80"/>
      <c r="E6" s="80"/>
      <c r="F6" s="138"/>
    </row>
    <row r="7" spans="1:7" s="10" customFormat="1" ht="15.75">
      <c r="A7" s="42" t="s">
        <v>154</v>
      </c>
      <c r="B7" s="100"/>
      <c r="C7" s="82">
        <f>SUM(C8:C10)</f>
        <v>5541587</v>
      </c>
      <c r="D7" s="82">
        <f>SUM(D8:D10)</f>
        <v>6673406</v>
      </c>
      <c r="E7" s="82">
        <f>SUM(E8:E10)</f>
        <v>5770421</v>
      </c>
      <c r="F7" s="315">
        <f>E7/D7*100</f>
        <v>86.46890358536555</v>
      </c>
      <c r="G7" s="12"/>
    </row>
    <row r="8" spans="1:7" s="10" customFormat="1" ht="15.75">
      <c r="A8" s="85" t="s">
        <v>375</v>
      </c>
      <c r="B8" s="98">
        <v>1</v>
      </c>
      <c r="C8" s="80">
        <f>COFOG!C54</f>
        <v>0</v>
      </c>
      <c r="D8" s="80">
        <f>COFOG!D54</f>
        <v>0</v>
      </c>
      <c r="E8" s="80">
        <f>COFOG!E54</f>
        <v>0</v>
      </c>
      <c r="F8" s="315"/>
      <c r="G8" s="12"/>
    </row>
    <row r="9" spans="1:7" s="10" customFormat="1" ht="15.75">
      <c r="A9" s="85" t="s">
        <v>218</v>
      </c>
      <c r="B9" s="98">
        <v>2</v>
      </c>
      <c r="C9" s="80">
        <f>COFOG!C55</f>
        <v>5011587</v>
      </c>
      <c r="D9" s="80">
        <f>COFOG!D55</f>
        <v>6143406</v>
      </c>
      <c r="E9" s="80">
        <f>COFOG!E55</f>
        <v>5290421</v>
      </c>
      <c r="F9" s="315">
        <f aca="true" t="shared" si="0" ref="F9:F71">E9/D9*100</f>
        <v>86.11543824386668</v>
      </c>
      <c r="G9" s="12"/>
    </row>
    <row r="10" spans="1:7" s="10" customFormat="1" ht="15.75">
      <c r="A10" s="85" t="s">
        <v>110</v>
      </c>
      <c r="B10" s="98">
        <v>3</v>
      </c>
      <c r="C10" s="80">
        <f>COFOG!C56</f>
        <v>530000</v>
      </c>
      <c r="D10" s="80">
        <f>COFOG!D56</f>
        <v>530000</v>
      </c>
      <c r="E10" s="80">
        <f>COFOG!E56</f>
        <v>480000</v>
      </c>
      <c r="F10" s="315">
        <f t="shared" si="0"/>
        <v>90.56603773584906</v>
      </c>
      <c r="G10" s="12"/>
    </row>
    <row r="11" spans="1:7" s="10" customFormat="1" ht="31.5">
      <c r="A11" s="42" t="s">
        <v>156</v>
      </c>
      <c r="B11" s="100"/>
      <c r="C11" s="82">
        <f>SUM(C12:C14)</f>
        <v>1040905</v>
      </c>
      <c r="D11" s="82">
        <f>SUM(D12:D14)</f>
        <v>1330455</v>
      </c>
      <c r="E11" s="82">
        <f>SUM(E12:E14)</f>
        <v>1205064</v>
      </c>
      <c r="F11" s="315">
        <f t="shared" si="0"/>
        <v>90.57532949254202</v>
      </c>
      <c r="G11" s="12"/>
    </row>
    <row r="12" spans="1:7" s="10" customFormat="1" ht="15.75">
      <c r="A12" s="85" t="s">
        <v>375</v>
      </c>
      <c r="B12" s="98">
        <v>1</v>
      </c>
      <c r="C12" s="80">
        <f>COFOG!F54</f>
        <v>0</v>
      </c>
      <c r="D12" s="80">
        <f>COFOG!G54</f>
        <v>0</v>
      </c>
      <c r="E12" s="80">
        <f>COFOG!H54</f>
        <v>0</v>
      </c>
      <c r="F12" s="315"/>
      <c r="G12" s="12"/>
    </row>
    <row r="13" spans="1:7" s="10" customFormat="1" ht="15.75">
      <c r="A13" s="85" t="s">
        <v>218</v>
      </c>
      <c r="B13" s="98">
        <v>2</v>
      </c>
      <c r="C13" s="80">
        <f>COFOG!F55</f>
        <v>885720</v>
      </c>
      <c r="D13" s="80">
        <f>COFOG!G55</f>
        <v>1175270</v>
      </c>
      <c r="E13" s="80">
        <f>COFOG!H55</f>
        <v>1075464</v>
      </c>
      <c r="F13" s="315">
        <f t="shared" si="0"/>
        <v>91.50782373412068</v>
      </c>
      <c r="G13" s="12"/>
    </row>
    <row r="14" spans="1:7" s="10" customFormat="1" ht="15.75">
      <c r="A14" s="85" t="s">
        <v>110</v>
      </c>
      <c r="B14" s="98">
        <v>3</v>
      </c>
      <c r="C14" s="80">
        <f>COFOG!F56</f>
        <v>155185</v>
      </c>
      <c r="D14" s="80">
        <f>COFOG!G56</f>
        <v>155185</v>
      </c>
      <c r="E14" s="80">
        <f>COFOG!H56</f>
        <v>129600</v>
      </c>
      <c r="F14" s="315">
        <f t="shared" si="0"/>
        <v>83.51322614943454</v>
      </c>
      <c r="G14" s="12"/>
    </row>
    <row r="15" spans="1:9" s="10" customFormat="1" ht="15.75">
      <c r="A15" s="42" t="s">
        <v>157</v>
      </c>
      <c r="B15" s="100"/>
      <c r="C15" s="82">
        <f>SUM(C16:C18)</f>
        <v>5143637</v>
      </c>
      <c r="D15" s="82">
        <f>SUM(D16:D18)</f>
        <v>7130247</v>
      </c>
      <c r="E15" s="82">
        <f>SUM(E16:E18)</f>
        <v>6573636</v>
      </c>
      <c r="F15" s="315">
        <f t="shared" si="0"/>
        <v>92.19366453925089</v>
      </c>
      <c r="G15" s="12"/>
      <c r="I15" s="12"/>
    </row>
    <row r="16" spans="1:7" s="10" customFormat="1" ht="15.75">
      <c r="A16" s="85" t="s">
        <v>375</v>
      </c>
      <c r="B16" s="98">
        <v>1</v>
      </c>
      <c r="C16" s="80">
        <f>COFOG!I54</f>
        <v>0</v>
      </c>
      <c r="D16" s="80">
        <f>COFOG!J54</f>
        <v>0</v>
      </c>
      <c r="E16" s="80">
        <f>COFOG!K54</f>
        <v>0</v>
      </c>
      <c r="F16" s="315"/>
      <c r="G16" s="12"/>
    </row>
    <row r="17" spans="1:7" s="10" customFormat="1" ht="15.75">
      <c r="A17" s="85" t="s">
        <v>218</v>
      </c>
      <c r="B17" s="98">
        <v>2</v>
      </c>
      <c r="C17" s="80">
        <f>COFOG!I55</f>
        <v>5143637</v>
      </c>
      <c r="D17" s="80">
        <f>COFOG!J55</f>
        <v>7130247</v>
      </c>
      <c r="E17" s="80">
        <f>COFOG!K55</f>
        <v>6573636</v>
      </c>
      <c r="F17" s="315">
        <f t="shared" si="0"/>
        <v>92.19366453925089</v>
      </c>
      <c r="G17" s="12"/>
    </row>
    <row r="18" spans="1:7" s="10" customFormat="1" ht="15.75">
      <c r="A18" s="85" t="s">
        <v>110</v>
      </c>
      <c r="B18" s="98">
        <v>3</v>
      </c>
      <c r="C18" s="80">
        <f>COFOG!I56</f>
        <v>0</v>
      </c>
      <c r="D18" s="80">
        <f>COFOG!J56</f>
        <v>0</v>
      </c>
      <c r="E18" s="80">
        <f>COFOG!K56</f>
        <v>0</v>
      </c>
      <c r="F18" s="315"/>
      <c r="G18" s="12"/>
    </row>
    <row r="19" spans="1:7" s="10" customFormat="1" ht="15.75">
      <c r="A19" s="66" t="s">
        <v>158</v>
      </c>
      <c r="B19" s="100"/>
      <c r="C19" s="80"/>
      <c r="D19" s="80"/>
      <c r="E19" s="80"/>
      <c r="F19" s="315"/>
      <c r="G19" s="12"/>
    </row>
    <row r="20" spans="1:7" s="10" customFormat="1" ht="18.75" customHeight="1">
      <c r="A20" s="107" t="s">
        <v>161</v>
      </c>
      <c r="B20" s="100"/>
      <c r="C20" s="80">
        <f>SUM(C21:C22)</f>
        <v>46400</v>
      </c>
      <c r="D20" s="80">
        <f>SUM(D21:D22)</f>
        <v>75400</v>
      </c>
      <c r="E20" s="80">
        <f>SUM(E21:E22)</f>
        <v>75400</v>
      </c>
      <c r="F20" s="315">
        <f t="shared" si="0"/>
        <v>100</v>
      </c>
      <c r="G20" s="12"/>
    </row>
    <row r="21" spans="1:7" s="10" customFormat="1" ht="47.25">
      <c r="A21" s="85" t="s">
        <v>167</v>
      </c>
      <c r="B21" s="100">
        <v>2</v>
      </c>
      <c r="C21" s="80">
        <v>46400</v>
      </c>
      <c r="D21" s="80">
        <v>75400</v>
      </c>
      <c r="E21" s="80">
        <v>75400</v>
      </c>
      <c r="F21" s="315">
        <f t="shared" si="0"/>
        <v>100</v>
      </c>
      <c r="G21" s="12"/>
    </row>
    <row r="22" spans="1:7" s="10" customFormat="1" ht="15.75" hidden="1">
      <c r="A22" s="85" t="s">
        <v>168</v>
      </c>
      <c r="B22" s="100">
        <v>2</v>
      </c>
      <c r="C22" s="80"/>
      <c r="D22" s="80"/>
      <c r="E22" s="80"/>
      <c r="F22" s="315" t="e">
        <f t="shared" si="0"/>
        <v>#DIV/0!</v>
      </c>
      <c r="G22" s="12"/>
    </row>
    <row r="23" spans="1:7" s="10" customFormat="1" ht="15.75">
      <c r="A23" s="108" t="s">
        <v>159</v>
      </c>
      <c r="B23" s="100"/>
      <c r="C23" s="80">
        <f>SUM(C20:C20)</f>
        <v>46400</v>
      </c>
      <c r="D23" s="80">
        <f>SUM(D20:D20)</f>
        <v>75400</v>
      </c>
      <c r="E23" s="80">
        <f>SUM(E20:E20)</f>
        <v>75400</v>
      </c>
      <c r="F23" s="315">
        <f t="shared" si="0"/>
        <v>100</v>
      </c>
      <c r="G23" s="12"/>
    </row>
    <row r="24" spans="1:7" s="10" customFormat="1" ht="15.75" hidden="1">
      <c r="A24" s="62" t="s">
        <v>169</v>
      </c>
      <c r="B24" s="100"/>
      <c r="C24" s="80"/>
      <c r="D24" s="80"/>
      <c r="E24" s="80"/>
      <c r="F24" s="315" t="e">
        <f t="shared" si="0"/>
        <v>#DIV/0!</v>
      </c>
      <c r="G24" s="12"/>
    </row>
    <row r="25" spans="1:7" s="10" customFormat="1" ht="47.25" hidden="1">
      <c r="A25" s="106" t="s">
        <v>166</v>
      </c>
      <c r="B25" s="100">
        <v>2</v>
      </c>
      <c r="C25" s="80"/>
      <c r="D25" s="80"/>
      <c r="E25" s="80"/>
      <c r="F25" s="315" t="e">
        <f t="shared" si="0"/>
        <v>#DIV/0!</v>
      </c>
      <c r="G25" s="12"/>
    </row>
    <row r="26" spans="1:7" s="10" customFormat="1" ht="47.25" hidden="1">
      <c r="A26" s="106" t="s">
        <v>166</v>
      </c>
      <c r="B26" s="100">
        <v>3</v>
      </c>
      <c r="C26" s="80"/>
      <c r="D26" s="80"/>
      <c r="E26" s="80"/>
      <c r="F26" s="315" t="e">
        <f t="shared" si="0"/>
        <v>#DIV/0!</v>
      </c>
      <c r="G26" s="12"/>
    </row>
    <row r="27" spans="1:7" s="10" customFormat="1" ht="15.75" hidden="1">
      <c r="A27" s="108" t="s">
        <v>165</v>
      </c>
      <c r="B27" s="100"/>
      <c r="C27" s="80">
        <f>SUM(C25:C26)</f>
        <v>0</v>
      </c>
      <c r="D27" s="80">
        <f>SUM(D25:D26)</f>
        <v>0</v>
      </c>
      <c r="E27" s="80">
        <f>SUM(E25:E26)</f>
        <v>0</v>
      </c>
      <c r="F27" s="315" t="e">
        <f t="shared" si="0"/>
        <v>#DIV/0!</v>
      </c>
      <c r="G27" s="12"/>
    </row>
    <row r="28" spans="1:7" s="10" customFormat="1" ht="15.75" hidden="1">
      <c r="A28" s="107" t="s">
        <v>162</v>
      </c>
      <c r="B28" s="100"/>
      <c r="C28" s="80">
        <f>SUM(C29:C29)</f>
        <v>0</v>
      </c>
      <c r="D28" s="80">
        <f>SUM(D29:D29)</f>
        <v>0</v>
      </c>
      <c r="E28" s="80">
        <f>SUM(E29:E29)</f>
        <v>0</v>
      </c>
      <c r="F28" s="315" t="e">
        <f t="shared" si="0"/>
        <v>#DIV/0!</v>
      </c>
      <c r="G28" s="12"/>
    </row>
    <row r="29" spans="1:7" s="10" customFormat="1" ht="15.75" hidden="1">
      <c r="A29" s="85" t="s">
        <v>406</v>
      </c>
      <c r="B29" s="100">
        <v>2</v>
      </c>
      <c r="C29" s="80"/>
      <c r="D29" s="80"/>
      <c r="E29" s="80"/>
      <c r="F29" s="315" t="e">
        <f t="shared" si="0"/>
        <v>#DIV/0!</v>
      </c>
      <c r="G29" s="12"/>
    </row>
    <row r="30" spans="1:7" s="10" customFormat="1" ht="15.75" hidden="1">
      <c r="A30" s="85" t="s">
        <v>163</v>
      </c>
      <c r="B30" s="100">
        <v>2</v>
      </c>
      <c r="C30" s="80"/>
      <c r="D30" s="80"/>
      <c r="E30" s="80"/>
      <c r="F30" s="315" t="e">
        <f t="shared" si="0"/>
        <v>#DIV/0!</v>
      </c>
      <c r="G30" s="12"/>
    </row>
    <row r="31" spans="1:7" s="10" customFormat="1" ht="31.5" hidden="1">
      <c r="A31" s="85" t="s">
        <v>164</v>
      </c>
      <c r="B31" s="100">
        <v>2</v>
      </c>
      <c r="C31" s="80"/>
      <c r="D31" s="80"/>
      <c r="E31" s="80"/>
      <c r="F31" s="315" t="e">
        <f t="shared" si="0"/>
        <v>#DIV/0!</v>
      </c>
      <c r="G31" s="12"/>
    </row>
    <row r="32" spans="1:7" s="10" customFormat="1" ht="15.75">
      <c r="A32" s="85" t="s">
        <v>382</v>
      </c>
      <c r="B32" s="100"/>
      <c r="C32" s="80">
        <f>C33+C48</f>
        <v>666000</v>
      </c>
      <c r="D32" s="80">
        <f>D33+D48</f>
        <v>1138000</v>
      </c>
      <c r="E32" s="80">
        <f>E33+E48</f>
        <v>909600</v>
      </c>
      <c r="F32" s="315">
        <f t="shared" si="0"/>
        <v>79.92970123022846</v>
      </c>
      <c r="G32" s="12"/>
    </row>
    <row r="33" spans="1:7" s="10" customFormat="1" ht="15.75">
      <c r="A33" s="85" t="s">
        <v>383</v>
      </c>
      <c r="B33" s="100"/>
      <c r="C33" s="80">
        <f>SUM(C34:C59)</f>
        <v>666000</v>
      </c>
      <c r="D33" s="80">
        <f>SUM(D34:D59)</f>
        <v>1138000</v>
      </c>
      <c r="E33" s="80">
        <f>SUM(E34:E47)</f>
        <v>909600</v>
      </c>
      <c r="F33" s="315">
        <f t="shared" si="0"/>
        <v>79.92970123022846</v>
      </c>
      <c r="G33" s="12"/>
    </row>
    <row r="34" spans="1:7" s="10" customFormat="1" ht="15.75">
      <c r="A34" s="85" t="s">
        <v>385</v>
      </c>
      <c r="B34" s="100">
        <v>2</v>
      </c>
      <c r="C34" s="80">
        <v>50000</v>
      </c>
      <c r="D34" s="80">
        <v>50000</v>
      </c>
      <c r="E34" s="80"/>
      <c r="F34" s="315">
        <f t="shared" si="0"/>
        <v>0</v>
      </c>
      <c r="G34" s="12"/>
    </row>
    <row r="35" spans="1:7" s="10" customFormat="1" ht="47.25">
      <c r="A35" s="85" t="s">
        <v>393</v>
      </c>
      <c r="B35" s="100">
        <v>2</v>
      </c>
      <c r="C35" s="80">
        <v>366000</v>
      </c>
      <c r="D35" s="80">
        <v>366000</v>
      </c>
      <c r="E35" s="80">
        <v>346600</v>
      </c>
      <c r="F35" s="315">
        <f t="shared" si="0"/>
        <v>94.69945355191257</v>
      </c>
      <c r="G35" s="12"/>
    </row>
    <row r="36" spans="1:7" s="10" customFormat="1" ht="15.75" hidden="1">
      <c r="A36" s="85" t="s">
        <v>478</v>
      </c>
      <c r="B36" s="100">
        <v>2</v>
      </c>
      <c r="C36" s="80"/>
      <c r="D36" s="80"/>
      <c r="E36" s="80"/>
      <c r="F36" s="315" t="e">
        <f t="shared" si="0"/>
        <v>#DIV/0!</v>
      </c>
      <c r="G36" s="12"/>
    </row>
    <row r="37" spans="1:7" s="10" customFormat="1" ht="31.5" hidden="1">
      <c r="A37" s="85" t="s">
        <v>386</v>
      </c>
      <c r="B37" s="100">
        <v>2</v>
      </c>
      <c r="C37" s="80"/>
      <c r="D37" s="80"/>
      <c r="E37" s="80"/>
      <c r="F37" s="315" t="e">
        <f t="shared" si="0"/>
        <v>#DIV/0!</v>
      </c>
      <c r="G37" s="12"/>
    </row>
    <row r="38" spans="1:7" s="10" customFormat="1" ht="31.5" hidden="1">
      <c r="A38" s="85" t="s">
        <v>394</v>
      </c>
      <c r="B38" s="100">
        <v>2</v>
      </c>
      <c r="C38" s="80"/>
      <c r="D38" s="80"/>
      <c r="E38" s="80"/>
      <c r="F38" s="315" t="e">
        <f t="shared" si="0"/>
        <v>#DIV/0!</v>
      </c>
      <c r="G38" s="12"/>
    </row>
    <row r="39" spans="1:7" s="10" customFormat="1" ht="31.5">
      <c r="A39" s="85" t="s">
        <v>392</v>
      </c>
      <c r="B39" s="100">
        <v>2</v>
      </c>
      <c r="C39" s="80">
        <v>40000</v>
      </c>
      <c r="D39" s="80">
        <v>80000</v>
      </c>
      <c r="E39" s="80">
        <v>40000</v>
      </c>
      <c r="F39" s="315">
        <f t="shared" si="0"/>
        <v>50</v>
      </c>
      <c r="G39" s="12"/>
    </row>
    <row r="40" spans="1:7" s="10" customFormat="1" ht="15.75" hidden="1">
      <c r="A40" s="85" t="s">
        <v>391</v>
      </c>
      <c r="B40" s="100">
        <v>2</v>
      </c>
      <c r="C40" s="80"/>
      <c r="D40" s="80"/>
      <c r="E40" s="80"/>
      <c r="F40" s="315" t="e">
        <f t="shared" si="0"/>
        <v>#DIV/0!</v>
      </c>
      <c r="G40" s="12"/>
    </row>
    <row r="41" spans="1:7" s="10" customFormat="1" ht="15.75">
      <c r="A41" s="85" t="s">
        <v>390</v>
      </c>
      <c r="B41" s="100">
        <v>2</v>
      </c>
      <c r="C41" s="80">
        <v>40000</v>
      </c>
      <c r="D41" s="80">
        <v>225000</v>
      </c>
      <c r="E41" s="80">
        <v>193000</v>
      </c>
      <c r="F41" s="315">
        <f t="shared" si="0"/>
        <v>85.77777777777777</v>
      </c>
      <c r="G41" s="12"/>
    </row>
    <row r="42" spans="1:7" s="10" customFormat="1" ht="15.75" hidden="1">
      <c r="A42" s="85" t="s">
        <v>389</v>
      </c>
      <c r="B42" s="100">
        <v>2</v>
      </c>
      <c r="C42" s="80"/>
      <c r="D42" s="80"/>
      <c r="E42" s="80"/>
      <c r="F42" s="315" t="e">
        <f t="shared" si="0"/>
        <v>#DIV/0!</v>
      </c>
      <c r="G42" s="12"/>
    </row>
    <row r="43" spans="1:7" s="10" customFormat="1" ht="31.5">
      <c r="A43" s="85" t="s">
        <v>388</v>
      </c>
      <c r="B43" s="100">
        <v>2</v>
      </c>
      <c r="C43" s="80">
        <v>90000</v>
      </c>
      <c r="D43" s="80">
        <v>260000</v>
      </c>
      <c r="E43" s="80">
        <v>260000</v>
      </c>
      <c r="F43" s="315">
        <f t="shared" si="0"/>
        <v>100</v>
      </c>
      <c r="G43" s="12"/>
    </row>
    <row r="44" spans="1:7" s="10" customFormat="1" ht="15.75">
      <c r="A44" s="85" t="s">
        <v>437</v>
      </c>
      <c r="B44" s="100">
        <v>2</v>
      </c>
      <c r="C44" s="80"/>
      <c r="D44" s="80">
        <v>10000</v>
      </c>
      <c r="E44" s="80">
        <v>10000</v>
      </c>
      <c r="F44" s="315">
        <f t="shared" si="0"/>
        <v>100</v>
      </c>
      <c r="G44" s="12"/>
    </row>
    <row r="45" spans="1:7" s="10" customFormat="1" ht="15.75" hidden="1">
      <c r="A45" s="85" t="s">
        <v>387</v>
      </c>
      <c r="B45" s="100">
        <v>2</v>
      </c>
      <c r="C45" s="80"/>
      <c r="D45" s="80"/>
      <c r="E45" s="80"/>
      <c r="F45" s="315" t="e">
        <f t="shared" si="0"/>
        <v>#DIV/0!</v>
      </c>
      <c r="G45" s="12"/>
    </row>
    <row r="46" spans="1:7" s="10" customFormat="1" ht="15.75">
      <c r="A46" s="85" t="s">
        <v>395</v>
      </c>
      <c r="B46" s="100">
        <v>2</v>
      </c>
      <c r="C46" s="80">
        <v>80000</v>
      </c>
      <c r="D46" s="80">
        <v>120000</v>
      </c>
      <c r="E46" s="80">
        <v>60000</v>
      </c>
      <c r="F46" s="315">
        <f t="shared" si="0"/>
        <v>50</v>
      </c>
      <c r="G46" s="12"/>
    </row>
    <row r="47" spans="1:7" s="10" customFormat="1" ht="15.75" hidden="1">
      <c r="A47" s="85" t="s">
        <v>396</v>
      </c>
      <c r="B47" s="100">
        <v>2</v>
      </c>
      <c r="C47" s="80"/>
      <c r="D47" s="80"/>
      <c r="E47" s="80"/>
      <c r="F47" s="315" t="e">
        <f t="shared" si="0"/>
        <v>#DIV/0!</v>
      </c>
      <c r="G47" s="12"/>
    </row>
    <row r="48" spans="1:7" s="10" customFormat="1" ht="15.75" hidden="1">
      <c r="A48" s="85" t="s">
        <v>384</v>
      </c>
      <c r="B48" s="100"/>
      <c r="C48" s="80">
        <f>SUM(C49:C58)</f>
        <v>0</v>
      </c>
      <c r="D48" s="80">
        <f>SUM(D49:D58)</f>
        <v>0</v>
      </c>
      <c r="E48" s="80">
        <f>SUM(E49:E58)</f>
        <v>0</v>
      </c>
      <c r="F48" s="315" t="e">
        <f t="shared" si="0"/>
        <v>#DIV/0!</v>
      </c>
      <c r="G48" s="12"/>
    </row>
    <row r="49" spans="1:7" s="10" customFormat="1" ht="15.75" hidden="1">
      <c r="A49" s="85" t="s">
        <v>397</v>
      </c>
      <c r="B49" s="100">
        <v>2</v>
      </c>
      <c r="C49" s="80"/>
      <c r="D49" s="80"/>
      <c r="E49" s="80"/>
      <c r="F49" s="315" t="e">
        <f t="shared" si="0"/>
        <v>#DIV/0!</v>
      </c>
      <c r="G49" s="12"/>
    </row>
    <row r="50" spans="1:7" s="10" customFormat="1" ht="31.5" hidden="1">
      <c r="A50" s="85" t="s">
        <v>398</v>
      </c>
      <c r="B50" s="100">
        <v>2</v>
      </c>
      <c r="C50" s="80"/>
      <c r="D50" s="80"/>
      <c r="E50" s="80"/>
      <c r="F50" s="315" t="e">
        <f t="shared" si="0"/>
        <v>#DIV/0!</v>
      </c>
      <c r="G50" s="12"/>
    </row>
    <row r="51" spans="1:7" s="10" customFormat="1" ht="31.5" hidden="1">
      <c r="A51" s="85" t="s">
        <v>399</v>
      </c>
      <c r="B51" s="100">
        <v>2</v>
      </c>
      <c r="C51" s="80"/>
      <c r="D51" s="80"/>
      <c r="E51" s="80"/>
      <c r="F51" s="315" t="e">
        <f t="shared" si="0"/>
        <v>#DIV/0!</v>
      </c>
      <c r="G51" s="12"/>
    </row>
    <row r="52" spans="1:7" s="10" customFormat="1" ht="15.75" hidden="1">
      <c r="A52" s="85" t="s">
        <v>400</v>
      </c>
      <c r="B52" s="100">
        <v>2</v>
      </c>
      <c r="C52" s="80"/>
      <c r="D52" s="80"/>
      <c r="E52" s="80"/>
      <c r="F52" s="315" t="e">
        <f t="shared" si="0"/>
        <v>#DIV/0!</v>
      </c>
      <c r="G52" s="12"/>
    </row>
    <row r="53" spans="1:7" s="10" customFormat="1" ht="15.75" hidden="1">
      <c r="A53" s="85" t="s">
        <v>401</v>
      </c>
      <c r="B53" s="100">
        <v>2</v>
      </c>
      <c r="C53" s="80"/>
      <c r="D53" s="80"/>
      <c r="E53" s="80"/>
      <c r="F53" s="315" t="e">
        <f t="shared" si="0"/>
        <v>#DIV/0!</v>
      </c>
      <c r="G53" s="12"/>
    </row>
    <row r="54" spans="1:7" s="10" customFormat="1" ht="15.75" hidden="1">
      <c r="A54" s="85" t="s">
        <v>402</v>
      </c>
      <c r="B54" s="100">
        <v>2</v>
      </c>
      <c r="C54" s="80"/>
      <c r="D54" s="80"/>
      <c r="E54" s="80"/>
      <c r="F54" s="315" t="e">
        <f t="shared" si="0"/>
        <v>#DIV/0!</v>
      </c>
      <c r="G54" s="12"/>
    </row>
    <row r="55" spans="1:7" s="10" customFormat="1" ht="15.75" hidden="1">
      <c r="A55" s="85" t="s">
        <v>403</v>
      </c>
      <c r="B55" s="100">
        <v>2</v>
      </c>
      <c r="C55" s="80"/>
      <c r="D55" s="80"/>
      <c r="E55" s="80"/>
      <c r="F55" s="315" t="e">
        <f t="shared" si="0"/>
        <v>#DIV/0!</v>
      </c>
      <c r="G55" s="12"/>
    </row>
    <row r="56" spans="1:7" s="10" customFormat="1" ht="15.75" hidden="1">
      <c r="A56" s="85" t="s">
        <v>436</v>
      </c>
      <c r="B56" s="100">
        <v>2</v>
      </c>
      <c r="C56" s="80"/>
      <c r="D56" s="80"/>
      <c r="E56" s="80"/>
      <c r="F56" s="315" t="e">
        <f t="shared" si="0"/>
        <v>#DIV/0!</v>
      </c>
      <c r="G56" s="12"/>
    </row>
    <row r="57" spans="1:7" s="10" customFormat="1" ht="15.75" hidden="1">
      <c r="A57" s="85" t="s">
        <v>404</v>
      </c>
      <c r="B57" s="100">
        <v>2</v>
      </c>
      <c r="C57" s="80"/>
      <c r="D57" s="80"/>
      <c r="E57" s="80"/>
      <c r="F57" s="315" t="e">
        <f t="shared" si="0"/>
        <v>#DIV/0!</v>
      </c>
      <c r="G57" s="12"/>
    </row>
    <row r="58" spans="1:7" s="10" customFormat="1" ht="15.75" hidden="1">
      <c r="A58" s="85" t="s">
        <v>405</v>
      </c>
      <c r="B58" s="100">
        <v>2</v>
      </c>
      <c r="C58" s="80"/>
      <c r="D58" s="80"/>
      <c r="E58" s="80"/>
      <c r="F58" s="315" t="e">
        <f t="shared" si="0"/>
        <v>#DIV/0!</v>
      </c>
      <c r="G58" s="12"/>
    </row>
    <row r="59" spans="1:7" s="10" customFormat="1" ht="15.75">
      <c r="A59" s="62" t="s">
        <v>396</v>
      </c>
      <c r="B59" s="100">
        <v>2</v>
      </c>
      <c r="C59" s="80"/>
      <c r="D59" s="80">
        <v>27000</v>
      </c>
      <c r="E59" s="80"/>
      <c r="F59" s="315">
        <f t="shared" si="0"/>
        <v>0</v>
      </c>
      <c r="G59" s="12"/>
    </row>
    <row r="60" spans="1:7" s="10" customFormat="1" ht="15.75">
      <c r="A60" s="108" t="s">
        <v>160</v>
      </c>
      <c r="B60" s="100"/>
      <c r="C60" s="80">
        <f>SUM(C30:C32)+SUM(C28:C28)</f>
        <v>666000</v>
      </c>
      <c r="D60" s="80">
        <f>SUM(D30:D32)+SUM(D28:D28)</f>
        <v>1138000</v>
      </c>
      <c r="E60" s="80">
        <f>SUM(E30:E32)+SUM(E28:E28)</f>
        <v>909600</v>
      </c>
      <c r="F60" s="315">
        <f t="shared" si="0"/>
        <v>79.92970123022846</v>
      </c>
      <c r="G60" s="12"/>
    </row>
    <row r="61" spans="1:9" s="10" customFormat="1" ht="15.75">
      <c r="A61" s="42" t="s">
        <v>158</v>
      </c>
      <c r="B61" s="100"/>
      <c r="C61" s="82">
        <f>SUM(C62:C64)</f>
        <v>712400</v>
      </c>
      <c r="D61" s="82">
        <f>SUM(D62:D64)</f>
        <v>1213400</v>
      </c>
      <c r="E61" s="82">
        <f>SUM(E62:E64)</f>
        <v>985000</v>
      </c>
      <c r="F61" s="315">
        <f t="shared" si="0"/>
        <v>81.17685841437283</v>
      </c>
      <c r="G61" s="12"/>
      <c r="I61" s="12"/>
    </row>
    <row r="62" spans="1:7" s="10" customFormat="1" ht="15.75">
      <c r="A62" s="85" t="s">
        <v>375</v>
      </c>
      <c r="B62" s="98">
        <v>1</v>
      </c>
      <c r="C62" s="80">
        <f>SUMIF($B$19:$B$61,"1",C$19:C$61)</f>
        <v>0</v>
      </c>
      <c r="D62" s="80">
        <f>SUMIF($B$19:$B$61,"1",D$19:D$61)</f>
        <v>0</v>
      </c>
      <c r="E62" s="80">
        <f>SUMIF($B$19:$B$61,"1",E$19:E$61)</f>
        <v>0</v>
      </c>
      <c r="F62" s="315"/>
      <c r="G62" s="12"/>
    </row>
    <row r="63" spans="1:7" s="10" customFormat="1" ht="15.75">
      <c r="A63" s="85" t="s">
        <v>218</v>
      </c>
      <c r="B63" s="98">
        <v>2</v>
      </c>
      <c r="C63" s="80">
        <f>SUMIF($B$19:$B$61,"2",C$19:C$61)</f>
        <v>712400</v>
      </c>
      <c r="D63" s="80">
        <f>SUMIF($B$19:$B$61,"2",D$19:D$61)</f>
        <v>1213400</v>
      </c>
      <c r="E63" s="80">
        <f>SUMIF($B$19:$B$61,"2",E$19:E$61)</f>
        <v>985000</v>
      </c>
      <c r="F63" s="315">
        <f t="shared" si="0"/>
        <v>81.17685841437283</v>
      </c>
      <c r="G63" s="12"/>
    </row>
    <row r="64" spans="1:7" s="10" customFormat="1" ht="15.75">
      <c r="A64" s="85" t="s">
        <v>110</v>
      </c>
      <c r="B64" s="98">
        <v>3</v>
      </c>
      <c r="C64" s="80">
        <f>SUMIF($B$19:$B$61,"3",C$19:C$61)</f>
        <v>0</v>
      </c>
      <c r="D64" s="80">
        <f>SUMIF($B$19:$B$61,"3",D$19:D$61)</f>
        <v>0</v>
      </c>
      <c r="E64" s="80">
        <f>SUMIF($B$19:$B$61,"3",E$19:E$61)</f>
        <v>0</v>
      </c>
      <c r="F64" s="315"/>
      <c r="G64" s="12"/>
    </row>
    <row r="65" spans="1:7" s="10" customFormat="1" ht="15.75">
      <c r="A65" s="65" t="s">
        <v>219</v>
      </c>
      <c r="B65" s="17"/>
      <c r="C65" s="80"/>
      <c r="D65" s="80"/>
      <c r="E65" s="80"/>
      <c r="F65" s="315"/>
      <c r="G65" s="12"/>
    </row>
    <row r="66" spans="1:7" s="10" customFormat="1" ht="15.75">
      <c r="A66" s="62" t="s">
        <v>172</v>
      </c>
      <c r="B66" s="17"/>
      <c r="C66" s="80"/>
      <c r="D66" s="80"/>
      <c r="E66" s="80"/>
      <c r="F66" s="315"/>
      <c r="G66" s="12"/>
    </row>
    <row r="67" spans="1:7" s="10" customFormat="1" ht="31.5">
      <c r="A67" s="62" t="s">
        <v>409</v>
      </c>
      <c r="B67" s="17">
        <v>2</v>
      </c>
      <c r="C67" s="80"/>
      <c r="D67" s="80">
        <v>1270</v>
      </c>
      <c r="E67" s="123">
        <v>1270</v>
      </c>
      <c r="F67" s="315">
        <f t="shared" si="0"/>
        <v>100</v>
      </c>
      <c r="G67" s="12"/>
    </row>
    <row r="68" spans="1:7" s="10" customFormat="1" ht="31.5" hidden="1">
      <c r="A68" s="62" t="s">
        <v>408</v>
      </c>
      <c r="B68" s="17"/>
      <c r="C68" s="80"/>
      <c r="D68" s="80"/>
      <c r="E68" s="80"/>
      <c r="F68" s="315" t="e">
        <f t="shared" si="0"/>
        <v>#DIV/0!</v>
      </c>
      <c r="G68" s="12"/>
    </row>
    <row r="69" spans="1:7" s="10" customFormat="1" ht="15.75" hidden="1">
      <c r="A69" s="62" t="s">
        <v>407</v>
      </c>
      <c r="B69" s="17"/>
      <c r="C69" s="80"/>
      <c r="D69" s="80"/>
      <c r="E69" s="80"/>
      <c r="F69" s="315" t="e">
        <f t="shared" si="0"/>
        <v>#DIV/0!</v>
      </c>
      <c r="G69" s="12"/>
    </row>
    <row r="70" spans="1:7" s="10" customFormat="1" ht="15.75" hidden="1">
      <c r="A70" s="62"/>
      <c r="B70" s="17"/>
      <c r="C70" s="80"/>
      <c r="D70" s="80"/>
      <c r="E70" s="80"/>
      <c r="F70" s="315" t="e">
        <f t="shared" si="0"/>
        <v>#DIV/0!</v>
      </c>
      <c r="G70" s="12"/>
    </row>
    <row r="71" spans="1:7" s="10" customFormat="1" ht="31.5" hidden="1">
      <c r="A71" s="62" t="s">
        <v>170</v>
      </c>
      <c r="B71" s="17"/>
      <c r="C71" s="80"/>
      <c r="D71" s="80"/>
      <c r="E71" s="80"/>
      <c r="F71" s="315" t="e">
        <f t="shared" si="0"/>
        <v>#DIV/0!</v>
      </c>
      <c r="G71" s="12"/>
    </row>
    <row r="72" spans="1:7" s="10" customFormat="1" ht="15.75" hidden="1">
      <c r="A72" s="62"/>
      <c r="B72" s="17"/>
      <c r="C72" s="80"/>
      <c r="D72" s="80"/>
      <c r="E72" s="80"/>
      <c r="F72" s="315" t="e">
        <f aca="true" t="shared" si="1" ref="F72:F135">E72/D72*100</f>
        <v>#DIV/0!</v>
      </c>
      <c r="G72" s="12"/>
    </row>
    <row r="73" spans="1:7" s="10" customFormat="1" ht="31.5" hidden="1">
      <c r="A73" s="62" t="s">
        <v>171</v>
      </c>
      <c r="B73" s="17"/>
      <c r="C73" s="80"/>
      <c r="D73" s="80"/>
      <c r="E73" s="80"/>
      <c r="F73" s="315" t="e">
        <f t="shared" si="1"/>
        <v>#DIV/0!</v>
      </c>
      <c r="G73" s="12"/>
    </row>
    <row r="74" spans="1:7" s="10" customFormat="1" ht="15.75" hidden="1">
      <c r="A74" s="62"/>
      <c r="B74" s="17"/>
      <c r="C74" s="80"/>
      <c r="D74" s="80"/>
      <c r="E74" s="80"/>
      <c r="F74" s="315" t="e">
        <f t="shared" si="1"/>
        <v>#DIV/0!</v>
      </c>
      <c r="G74" s="12"/>
    </row>
    <row r="75" spans="1:7" s="10" customFormat="1" ht="31.5" hidden="1">
      <c r="A75" s="62" t="s">
        <v>174</v>
      </c>
      <c r="B75" s="17"/>
      <c r="C75" s="80"/>
      <c r="D75" s="80"/>
      <c r="E75" s="80"/>
      <c r="F75" s="315" t="e">
        <f t="shared" si="1"/>
        <v>#DIV/0!</v>
      </c>
      <c r="G75" s="12"/>
    </row>
    <row r="76" spans="1:7" s="10" customFormat="1" ht="15.75" hidden="1">
      <c r="A76" s="85" t="s">
        <v>130</v>
      </c>
      <c r="B76" s="100">
        <v>2</v>
      </c>
      <c r="C76" s="80"/>
      <c r="D76" s="80"/>
      <c r="E76" s="80"/>
      <c r="F76" s="315" t="e">
        <f t="shared" si="1"/>
        <v>#DIV/0!</v>
      </c>
      <c r="G76" s="12"/>
    </row>
    <row r="77" spans="1:7" s="10" customFormat="1" ht="15.75" hidden="1">
      <c r="A77" s="84" t="s">
        <v>104</v>
      </c>
      <c r="B77" s="17"/>
      <c r="C77" s="80"/>
      <c r="D77" s="80"/>
      <c r="E77" s="80"/>
      <c r="F77" s="315" t="e">
        <f t="shared" si="1"/>
        <v>#DIV/0!</v>
      </c>
      <c r="G77" s="12"/>
    </row>
    <row r="78" spans="1:7" s="10" customFormat="1" ht="15.75" hidden="1">
      <c r="A78" s="107" t="s">
        <v>129</v>
      </c>
      <c r="B78" s="17"/>
      <c r="C78" s="80">
        <f>SUM(C76:C77)</f>
        <v>0</v>
      </c>
      <c r="D78" s="80">
        <f>SUM(D76:D77)</f>
        <v>0</v>
      </c>
      <c r="E78" s="80">
        <f>SUM(E76:E77)</f>
        <v>0</v>
      </c>
      <c r="F78" s="315" t="e">
        <f t="shared" si="1"/>
        <v>#DIV/0!</v>
      </c>
      <c r="G78" s="12"/>
    </row>
    <row r="79" spans="1:7" s="10" customFormat="1" ht="15.75">
      <c r="A79" s="85" t="s">
        <v>115</v>
      </c>
      <c r="B79" s="17">
        <v>2</v>
      </c>
      <c r="C79" s="80">
        <v>367327</v>
      </c>
      <c r="D79" s="80">
        <v>367327</v>
      </c>
      <c r="E79" s="123">
        <v>367327</v>
      </c>
      <c r="F79" s="315">
        <f t="shared" si="1"/>
        <v>100</v>
      </c>
      <c r="G79" s="12"/>
    </row>
    <row r="80" spans="1:7" s="10" customFormat="1" ht="15.75">
      <c r="A80" s="84" t="s">
        <v>430</v>
      </c>
      <c r="B80" s="100">
        <v>2</v>
      </c>
      <c r="C80" s="80">
        <v>-6553</v>
      </c>
      <c r="D80" s="80">
        <v>-6553</v>
      </c>
      <c r="E80" s="80">
        <v>-6553</v>
      </c>
      <c r="F80" s="315">
        <f t="shared" si="1"/>
        <v>100</v>
      </c>
      <c r="G80" s="12"/>
    </row>
    <row r="81" spans="1:7" s="10" customFormat="1" ht="15.75">
      <c r="A81" s="84" t="s">
        <v>438</v>
      </c>
      <c r="B81" s="100">
        <v>2</v>
      </c>
      <c r="C81" s="80">
        <v>14945</v>
      </c>
      <c r="D81" s="80">
        <v>14945</v>
      </c>
      <c r="E81" s="80">
        <v>14945</v>
      </c>
      <c r="F81" s="315">
        <f t="shared" si="1"/>
        <v>100</v>
      </c>
      <c r="G81" s="12"/>
    </row>
    <row r="82" spans="1:7" s="10" customFormat="1" ht="15.75">
      <c r="A82" s="84" t="s">
        <v>431</v>
      </c>
      <c r="B82" s="100">
        <v>2</v>
      </c>
      <c r="C82" s="80">
        <v>-6978</v>
      </c>
      <c r="D82" s="80">
        <v>-6978</v>
      </c>
      <c r="E82" s="80">
        <v>-6978</v>
      </c>
      <c r="F82" s="315">
        <f t="shared" si="1"/>
        <v>100</v>
      </c>
      <c r="G82" s="12"/>
    </row>
    <row r="83" spans="1:7" s="10" customFormat="1" ht="15.75">
      <c r="A83" s="84" t="s">
        <v>439</v>
      </c>
      <c r="B83" s="100">
        <v>2</v>
      </c>
      <c r="C83" s="80">
        <v>10482</v>
      </c>
      <c r="D83" s="80">
        <v>10482</v>
      </c>
      <c r="E83" s="80">
        <v>10482</v>
      </c>
      <c r="F83" s="315">
        <f t="shared" si="1"/>
        <v>100</v>
      </c>
      <c r="G83" s="12"/>
    </row>
    <row r="84" spans="1:7" s="10" customFormat="1" ht="15.75">
      <c r="A84" s="84" t="s">
        <v>432</v>
      </c>
      <c r="B84" s="100">
        <v>2</v>
      </c>
      <c r="C84" s="80">
        <v>-19811</v>
      </c>
      <c r="D84" s="80">
        <v>-19811</v>
      </c>
      <c r="E84" s="80">
        <v>-19811</v>
      </c>
      <c r="F84" s="315">
        <f t="shared" si="1"/>
        <v>100</v>
      </c>
      <c r="G84" s="12"/>
    </row>
    <row r="85" spans="1:7" s="10" customFormat="1" ht="15.75">
      <c r="A85" s="84" t="s">
        <v>440</v>
      </c>
      <c r="B85" s="100">
        <v>2</v>
      </c>
      <c r="C85" s="80">
        <v>180479</v>
      </c>
      <c r="D85" s="80">
        <v>180479</v>
      </c>
      <c r="E85" s="80">
        <v>180479</v>
      </c>
      <c r="F85" s="315">
        <f t="shared" si="1"/>
        <v>100</v>
      </c>
      <c r="G85" s="12"/>
    </row>
    <row r="86" spans="1:7" s="10" customFormat="1" ht="15.75" hidden="1">
      <c r="A86" s="84" t="s">
        <v>448</v>
      </c>
      <c r="B86" s="17">
        <v>2</v>
      </c>
      <c r="C86" s="80"/>
      <c r="D86" s="80"/>
      <c r="E86" s="80"/>
      <c r="F86" s="315" t="e">
        <f t="shared" si="1"/>
        <v>#DIV/0!</v>
      </c>
      <c r="G86" s="12"/>
    </row>
    <row r="87" spans="1:7" s="10" customFormat="1" ht="15.75">
      <c r="A87" s="127" t="s">
        <v>524</v>
      </c>
      <c r="B87" s="17">
        <v>2</v>
      </c>
      <c r="C87" s="80"/>
      <c r="D87" s="80">
        <v>5000</v>
      </c>
      <c r="E87" s="80"/>
      <c r="F87" s="315">
        <f t="shared" si="1"/>
        <v>0</v>
      </c>
      <c r="G87" s="12"/>
    </row>
    <row r="88" spans="1:7" s="10" customFormat="1" ht="31.5">
      <c r="A88" s="107" t="s">
        <v>175</v>
      </c>
      <c r="B88" s="17"/>
      <c r="C88" s="80">
        <f>SUM(C79:C86)</f>
        <v>539891</v>
      </c>
      <c r="D88" s="80">
        <f>SUM(D79:D87)</f>
        <v>544891</v>
      </c>
      <c r="E88" s="80">
        <f>SUM(E79:E86)</f>
        <v>539891</v>
      </c>
      <c r="F88" s="315">
        <f t="shared" si="1"/>
        <v>99.08238528439632</v>
      </c>
      <c r="G88" s="12"/>
    </row>
    <row r="89" spans="1:7" s="10" customFormat="1" ht="15.75" hidden="1">
      <c r="A89" s="84" t="s">
        <v>441</v>
      </c>
      <c r="B89" s="100">
        <v>2</v>
      </c>
      <c r="C89" s="80"/>
      <c r="D89" s="80"/>
      <c r="E89" s="80"/>
      <c r="F89" s="315" t="e">
        <f t="shared" si="1"/>
        <v>#DIV/0!</v>
      </c>
      <c r="G89" s="12"/>
    </row>
    <row r="90" spans="1:7" s="10" customFormat="1" ht="15.75" hidden="1">
      <c r="A90" s="84" t="s">
        <v>442</v>
      </c>
      <c r="B90" s="100">
        <v>2</v>
      </c>
      <c r="C90" s="80"/>
      <c r="D90" s="80"/>
      <c r="E90" s="80"/>
      <c r="F90" s="315" t="e">
        <f t="shared" si="1"/>
        <v>#DIV/0!</v>
      </c>
      <c r="G90" s="12"/>
    </row>
    <row r="91" spans="1:7" s="10" customFormat="1" ht="15.75" hidden="1">
      <c r="A91" s="84" t="s">
        <v>443</v>
      </c>
      <c r="B91" s="100">
        <v>2</v>
      </c>
      <c r="C91" s="80"/>
      <c r="D91" s="80"/>
      <c r="E91" s="80"/>
      <c r="F91" s="315" t="e">
        <f t="shared" si="1"/>
        <v>#DIV/0!</v>
      </c>
      <c r="G91" s="12"/>
    </row>
    <row r="92" spans="1:7" s="10" customFormat="1" ht="15.75" hidden="1">
      <c r="A92" s="84" t="s">
        <v>444</v>
      </c>
      <c r="B92" s="100">
        <v>2</v>
      </c>
      <c r="C92" s="80"/>
      <c r="D92" s="80"/>
      <c r="E92" s="80"/>
      <c r="F92" s="315" t="e">
        <f t="shared" si="1"/>
        <v>#DIV/0!</v>
      </c>
      <c r="G92" s="12"/>
    </row>
    <row r="93" spans="1:7" s="10" customFormat="1" ht="15.75" hidden="1">
      <c r="A93" s="84" t="s">
        <v>445</v>
      </c>
      <c r="B93" s="100">
        <v>2</v>
      </c>
      <c r="C93" s="80"/>
      <c r="D93" s="80"/>
      <c r="E93" s="80"/>
      <c r="F93" s="315" t="e">
        <f t="shared" si="1"/>
        <v>#DIV/0!</v>
      </c>
      <c r="G93" s="12"/>
    </row>
    <row r="94" spans="1:7" s="10" customFormat="1" ht="15.75">
      <c r="A94" s="84" t="s">
        <v>446</v>
      </c>
      <c r="B94" s="100">
        <v>2</v>
      </c>
      <c r="C94" s="80">
        <v>52042</v>
      </c>
      <c r="D94" s="80">
        <v>52042</v>
      </c>
      <c r="E94" s="80">
        <v>52042</v>
      </c>
      <c r="F94" s="315">
        <f t="shared" si="1"/>
        <v>100</v>
      </c>
      <c r="G94" s="12"/>
    </row>
    <row r="95" spans="1:7" s="10" customFormat="1" ht="15.75" hidden="1">
      <c r="A95" s="84" t="s">
        <v>447</v>
      </c>
      <c r="B95" s="17">
        <v>2</v>
      </c>
      <c r="C95" s="80"/>
      <c r="D95" s="80"/>
      <c r="E95" s="80"/>
      <c r="F95" s="315" t="e">
        <f t="shared" si="1"/>
        <v>#DIV/0!</v>
      </c>
      <c r="G95" s="12"/>
    </row>
    <row r="96" spans="1:7" s="10" customFormat="1" ht="15.75" hidden="1">
      <c r="A96" s="84" t="s">
        <v>448</v>
      </c>
      <c r="B96" s="17">
        <v>2</v>
      </c>
      <c r="C96" s="80"/>
      <c r="D96" s="80"/>
      <c r="E96" s="80"/>
      <c r="F96" s="315" t="e">
        <f t="shared" si="1"/>
        <v>#DIV/0!</v>
      </c>
      <c r="G96" s="12"/>
    </row>
    <row r="97" spans="1:7" s="10" customFormat="1" ht="15.75">
      <c r="A97" s="84" t="s">
        <v>479</v>
      </c>
      <c r="B97" s="17">
        <v>2</v>
      </c>
      <c r="C97" s="80">
        <v>79800</v>
      </c>
      <c r="D97" s="80"/>
      <c r="E97" s="80"/>
      <c r="F97" s="315"/>
      <c r="G97" s="12"/>
    </row>
    <row r="98" spans="1:7" s="10" customFormat="1" ht="15.75" hidden="1">
      <c r="A98" s="84" t="s">
        <v>104</v>
      </c>
      <c r="B98" s="17"/>
      <c r="C98" s="80"/>
      <c r="D98" s="80"/>
      <c r="E98" s="80"/>
      <c r="F98" s="315" t="e">
        <f t="shared" si="1"/>
        <v>#DIV/0!</v>
      </c>
      <c r="G98" s="12"/>
    </row>
    <row r="99" spans="1:7" s="10" customFormat="1" ht="15.75">
      <c r="A99" s="107" t="s">
        <v>176</v>
      </c>
      <c r="B99" s="17"/>
      <c r="C99" s="80">
        <f>SUM(C89:C98)</f>
        <v>131842</v>
      </c>
      <c r="D99" s="80">
        <f>SUM(D89:D98)</f>
        <v>52042</v>
      </c>
      <c r="E99" s="80">
        <f>SUM(E89:E98)</f>
        <v>52042</v>
      </c>
      <c r="F99" s="315">
        <f t="shared" si="1"/>
        <v>100</v>
      </c>
      <c r="G99" s="12"/>
    </row>
    <row r="100" spans="1:7" s="10" customFormat="1" ht="31.5">
      <c r="A100" s="108" t="s">
        <v>173</v>
      </c>
      <c r="B100" s="17"/>
      <c r="C100" s="80">
        <f>C78+C88+C99</f>
        <v>671733</v>
      </c>
      <c r="D100" s="80">
        <f>D78+D88+D99</f>
        <v>596933</v>
      </c>
      <c r="E100" s="80">
        <f>E78+E88+E99</f>
        <v>591933</v>
      </c>
      <c r="F100" s="315">
        <f t="shared" si="1"/>
        <v>99.16238505828963</v>
      </c>
      <c r="G100" s="12"/>
    </row>
    <row r="101" spans="1:7" s="10" customFormat="1" ht="15.75" hidden="1">
      <c r="A101" s="62"/>
      <c r="B101" s="100"/>
      <c r="C101" s="80"/>
      <c r="D101" s="80"/>
      <c r="E101" s="80"/>
      <c r="F101" s="315" t="e">
        <f t="shared" si="1"/>
        <v>#DIV/0!</v>
      </c>
      <c r="G101" s="12"/>
    </row>
    <row r="102" spans="1:7" s="10" customFormat="1" ht="31.5" hidden="1">
      <c r="A102" s="62" t="s">
        <v>177</v>
      </c>
      <c r="B102" s="100"/>
      <c r="C102" s="80"/>
      <c r="D102" s="80"/>
      <c r="E102" s="80"/>
      <c r="F102" s="315" t="e">
        <f t="shared" si="1"/>
        <v>#DIV/0!</v>
      </c>
      <c r="G102" s="12"/>
    </row>
    <row r="103" spans="1:7" s="10" customFormat="1" ht="15.75">
      <c r="A103" s="85" t="s">
        <v>428</v>
      </c>
      <c r="B103" s="100">
        <v>2</v>
      </c>
      <c r="C103" s="80">
        <v>100000</v>
      </c>
      <c r="D103" s="80">
        <v>100000</v>
      </c>
      <c r="E103" s="80"/>
      <c r="F103" s="315">
        <f t="shared" si="1"/>
        <v>0</v>
      </c>
      <c r="G103" s="12"/>
    </row>
    <row r="104" spans="1:7" s="10" customFormat="1" ht="47.25">
      <c r="A104" s="62" t="s">
        <v>178</v>
      </c>
      <c r="B104" s="100"/>
      <c r="C104" s="80">
        <f>SUM(C103)</f>
        <v>100000</v>
      </c>
      <c r="D104" s="80">
        <f>SUM(D103)</f>
        <v>100000</v>
      </c>
      <c r="E104" s="80">
        <f>SUM(E103)</f>
        <v>0</v>
      </c>
      <c r="F104" s="315">
        <f t="shared" si="1"/>
        <v>0</v>
      </c>
      <c r="G104" s="12"/>
    </row>
    <row r="105" spans="1:7" s="10" customFormat="1" ht="15.75" hidden="1">
      <c r="A105" s="62" t="s">
        <v>179</v>
      </c>
      <c r="B105" s="100"/>
      <c r="C105" s="80"/>
      <c r="D105" s="80"/>
      <c r="E105" s="80"/>
      <c r="F105" s="315" t="e">
        <f t="shared" si="1"/>
        <v>#DIV/0!</v>
      </c>
      <c r="G105" s="12"/>
    </row>
    <row r="106" spans="1:7" s="10" customFormat="1" ht="15.75" hidden="1">
      <c r="A106" s="62" t="s">
        <v>180</v>
      </c>
      <c r="B106" s="100"/>
      <c r="C106" s="80"/>
      <c r="D106" s="80"/>
      <c r="E106" s="80"/>
      <c r="F106" s="315" t="e">
        <f t="shared" si="1"/>
        <v>#DIV/0!</v>
      </c>
      <c r="G106" s="12"/>
    </row>
    <row r="107" spans="1:7" s="10" customFormat="1" ht="15.75" hidden="1">
      <c r="A107" s="120" t="s">
        <v>429</v>
      </c>
      <c r="B107" s="100">
        <v>2</v>
      </c>
      <c r="C107" s="80"/>
      <c r="D107" s="80"/>
      <c r="E107" s="80"/>
      <c r="F107" s="315" t="e">
        <f t="shared" si="1"/>
        <v>#DIV/0!</v>
      </c>
      <c r="G107" s="12"/>
    </row>
    <row r="108" spans="1:7" s="10" customFormat="1" ht="15.75" hidden="1">
      <c r="A108" s="120" t="s">
        <v>449</v>
      </c>
      <c r="B108" s="100">
        <v>2</v>
      </c>
      <c r="C108" s="80"/>
      <c r="D108" s="80"/>
      <c r="E108" s="80"/>
      <c r="F108" s="315" t="e">
        <f t="shared" si="1"/>
        <v>#DIV/0!</v>
      </c>
      <c r="G108" s="12"/>
    </row>
    <row r="109" spans="1:7" s="10" customFormat="1" ht="15.75" hidden="1">
      <c r="A109" s="120"/>
      <c r="B109" s="100">
        <v>2</v>
      </c>
      <c r="C109" s="80"/>
      <c r="D109" s="80"/>
      <c r="E109" s="80"/>
      <c r="F109" s="315" t="e">
        <f t="shared" si="1"/>
        <v>#DIV/0!</v>
      </c>
      <c r="G109" s="12"/>
    </row>
    <row r="110" spans="1:7" s="10" customFormat="1" ht="15.75">
      <c r="A110" s="120" t="s">
        <v>450</v>
      </c>
      <c r="B110" s="100">
        <v>2</v>
      </c>
      <c r="C110" s="80">
        <v>50000</v>
      </c>
      <c r="D110" s="80">
        <v>50000</v>
      </c>
      <c r="E110" s="80"/>
      <c r="F110" s="315">
        <f t="shared" si="1"/>
        <v>0</v>
      </c>
      <c r="G110" s="12"/>
    </row>
    <row r="111" spans="1:7" s="10" customFormat="1" ht="15.75">
      <c r="A111" s="109" t="s">
        <v>181</v>
      </c>
      <c r="B111" s="100"/>
      <c r="C111" s="80">
        <f>SUM(C107:C110)</f>
        <v>50000</v>
      </c>
      <c r="D111" s="80">
        <f>SUM(D107:D110)</f>
        <v>50000</v>
      </c>
      <c r="E111" s="80">
        <f>SUM(E107:E110)</f>
        <v>0</v>
      </c>
      <c r="F111" s="315">
        <f t="shared" si="1"/>
        <v>0</v>
      </c>
      <c r="G111" s="12"/>
    </row>
    <row r="112" spans="1:7" s="10" customFormat="1" ht="15.75" hidden="1">
      <c r="A112" s="85" t="s">
        <v>128</v>
      </c>
      <c r="B112" s="100">
        <v>2</v>
      </c>
      <c r="C112" s="80"/>
      <c r="D112" s="80"/>
      <c r="E112" s="80"/>
      <c r="F112" s="315" t="e">
        <f t="shared" si="1"/>
        <v>#DIV/0!</v>
      </c>
      <c r="G112" s="12"/>
    </row>
    <row r="113" spans="1:7" s="10" customFormat="1" ht="15.75" hidden="1">
      <c r="A113" s="85"/>
      <c r="B113" s="100"/>
      <c r="C113" s="80"/>
      <c r="D113" s="80"/>
      <c r="E113" s="80"/>
      <c r="F113" s="315" t="e">
        <f t="shared" si="1"/>
        <v>#DIV/0!</v>
      </c>
      <c r="G113" s="12"/>
    </row>
    <row r="114" spans="1:7" s="10" customFormat="1" ht="15.75" hidden="1">
      <c r="A114" s="109" t="s">
        <v>127</v>
      </c>
      <c r="B114" s="100"/>
      <c r="C114" s="80">
        <f>SUM(C112:C113)</f>
        <v>0</v>
      </c>
      <c r="D114" s="80">
        <f>SUM(D112:D113)</f>
        <v>0</v>
      </c>
      <c r="E114" s="80">
        <f>SUM(E112:E113)</f>
        <v>0</v>
      </c>
      <c r="F114" s="315" t="e">
        <f t="shared" si="1"/>
        <v>#DIV/0!</v>
      </c>
      <c r="G114" s="12"/>
    </row>
    <row r="115" spans="1:7" s="10" customFormat="1" ht="15.75" hidden="1">
      <c r="A115" s="85"/>
      <c r="B115" s="100"/>
      <c r="C115" s="80"/>
      <c r="D115" s="80"/>
      <c r="E115" s="80"/>
      <c r="F115" s="315" t="e">
        <f t="shared" si="1"/>
        <v>#DIV/0!</v>
      </c>
      <c r="G115" s="12"/>
    </row>
    <row r="116" spans="1:7" s="10" customFormat="1" ht="15.75" hidden="1">
      <c r="A116" s="85"/>
      <c r="B116" s="100"/>
      <c r="C116" s="80"/>
      <c r="D116" s="80"/>
      <c r="E116" s="80"/>
      <c r="F116" s="315" t="e">
        <f t="shared" si="1"/>
        <v>#DIV/0!</v>
      </c>
      <c r="G116" s="12"/>
    </row>
    <row r="117" spans="1:7" s="10" customFormat="1" ht="15.75" hidden="1">
      <c r="A117" s="109" t="s">
        <v>182</v>
      </c>
      <c r="B117" s="100"/>
      <c r="C117" s="80">
        <f>SUM(C115:C116)</f>
        <v>0</v>
      </c>
      <c r="D117" s="80">
        <f>SUM(D115:D116)</f>
        <v>0</v>
      </c>
      <c r="E117" s="80">
        <f>SUM(E115:E116)</f>
        <v>0</v>
      </c>
      <c r="F117" s="315" t="e">
        <f t="shared" si="1"/>
        <v>#DIV/0!</v>
      </c>
      <c r="G117" s="12"/>
    </row>
    <row r="118" spans="1:7" s="10" customFormat="1" ht="15.75" hidden="1">
      <c r="A118" s="66"/>
      <c r="B118" s="100"/>
      <c r="C118" s="80"/>
      <c r="D118" s="80"/>
      <c r="E118" s="80"/>
      <c r="F118" s="315" t="e">
        <f t="shared" si="1"/>
        <v>#DIV/0!</v>
      </c>
      <c r="G118" s="12"/>
    </row>
    <row r="119" spans="1:7" s="10" customFormat="1" ht="15.75" hidden="1">
      <c r="A119" s="62"/>
      <c r="B119" s="100"/>
      <c r="C119" s="80"/>
      <c r="D119" s="80"/>
      <c r="E119" s="80"/>
      <c r="F119" s="315" t="e">
        <f t="shared" si="1"/>
        <v>#DIV/0!</v>
      </c>
      <c r="G119" s="12"/>
    </row>
    <row r="120" spans="1:7" s="10" customFormat="1" ht="31.5">
      <c r="A120" s="108" t="s">
        <v>410</v>
      </c>
      <c r="B120" s="100"/>
      <c r="C120" s="80">
        <f>C111+C114+C117</f>
        <v>50000</v>
      </c>
      <c r="D120" s="80">
        <f>D111+D114+D117</f>
        <v>50000</v>
      </c>
      <c r="E120" s="80">
        <f>E111+E114+E117</f>
        <v>0</v>
      </c>
      <c r="F120" s="315">
        <f t="shared" si="1"/>
        <v>0</v>
      </c>
      <c r="G120" s="12"/>
    </row>
    <row r="121" spans="1:7" s="10" customFormat="1" ht="15.75">
      <c r="A121" s="85" t="s">
        <v>201</v>
      </c>
      <c r="B121" s="100">
        <v>2</v>
      </c>
      <c r="C121" s="80">
        <v>200000</v>
      </c>
      <c r="D121" s="80">
        <v>808405</v>
      </c>
      <c r="E121" s="80"/>
      <c r="F121" s="315">
        <f t="shared" si="1"/>
        <v>0</v>
      </c>
      <c r="G121" s="12"/>
    </row>
    <row r="122" spans="1:7" s="10" customFormat="1" ht="15.75" hidden="1">
      <c r="A122" s="85" t="s">
        <v>202</v>
      </c>
      <c r="B122" s="100">
        <v>2</v>
      </c>
      <c r="C122" s="80"/>
      <c r="D122" s="80"/>
      <c r="E122" s="80"/>
      <c r="F122" s="315" t="e">
        <f t="shared" si="1"/>
        <v>#DIV/0!</v>
      </c>
      <c r="G122" s="12"/>
    </row>
    <row r="123" spans="1:7" s="10" customFormat="1" ht="15.75">
      <c r="A123" s="62" t="s">
        <v>411</v>
      </c>
      <c r="B123" s="100"/>
      <c r="C123" s="80">
        <f>SUM(C121:C122)</f>
        <v>200000</v>
      </c>
      <c r="D123" s="80">
        <f>SUM(D121:D122)</f>
        <v>808405</v>
      </c>
      <c r="E123" s="80">
        <f>SUM(E121:E122)</f>
        <v>0</v>
      </c>
      <c r="F123" s="315">
        <f t="shared" si="1"/>
        <v>0</v>
      </c>
      <c r="G123" s="12"/>
    </row>
    <row r="124" spans="1:7" s="10" customFormat="1" ht="15.75">
      <c r="A124" s="64" t="s">
        <v>219</v>
      </c>
      <c r="B124" s="100"/>
      <c r="C124" s="82">
        <f>SUM(C125:C125:C127)</f>
        <v>1021733</v>
      </c>
      <c r="D124" s="82">
        <f>SUM(D125:D125:D127)</f>
        <v>1556608</v>
      </c>
      <c r="E124" s="82">
        <f>SUM(E125:E125:E127)</f>
        <v>593203</v>
      </c>
      <c r="F124" s="315">
        <f t="shared" si="1"/>
        <v>38.10869531699696</v>
      </c>
      <c r="G124" s="12"/>
    </row>
    <row r="125" spans="1:7" s="10" customFormat="1" ht="15.75">
      <c r="A125" s="85" t="s">
        <v>375</v>
      </c>
      <c r="B125" s="98">
        <v>1</v>
      </c>
      <c r="C125" s="80">
        <f>SUMIF($B$65:$B$124,"1",C$65:C$124)</f>
        <v>0</v>
      </c>
      <c r="D125" s="80">
        <f>SUMIF($B$65:$B$124,"1",D$65:D$124)</f>
        <v>0</v>
      </c>
      <c r="E125" s="80">
        <f>SUMIF($B$65:$B$124,"1",E$65:E$124)</f>
        <v>0</v>
      </c>
      <c r="F125" s="315"/>
      <c r="G125" s="12"/>
    </row>
    <row r="126" spans="1:7" s="10" customFormat="1" ht="15.75">
      <c r="A126" s="85" t="s">
        <v>218</v>
      </c>
      <c r="B126" s="98">
        <v>2</v>
      </c>
      <c r="C126" s="80">
        <f>SUMIF($B$65:$B$124,"2",C$65:C$124)</f>
        <v>1021733</v>
      </c>
      <c r="D126" s="80">
        <f>SUMIF($B$65:$B$124,"2",D$65:D$124)</f>
        <v>1556608</v>
      </c>
      <c r="E126" s="80">
        <f>SUMIF($B$65:$B$124,"2",E$65:E$124)</f>
        <v>593203</v>
      </c>
      <c r="F126" s="315">
        <f t="shared" si="1"/>
        <v>38.10869531699696</v>
      </c>
      <c r="G126" s="12"/>
    </row>
    <row r="127" spans="1:7" s="10" customFormat="1" ht="15.75">
      <c r="A127" s="85" t="s">
        <v>110</v>
      </c>
      <c r="B127" s="98">
        <v>3</v>
      </c>
      <c r="C127" s="80">
        <f>SUMIF($B$65:$B$124,"3",C$65:C$124)</f>
        <v>0</v>
      </c>
      <c r="D127" s="80">
        <f>SUMIF($B$65:$B$124,"3",D$65:D$124)</f>
        <v>0</v>
      </c>
      <c r="E127" s="80">
        <f>SUMIF($B$65:$B$124,"3",E$65:E$124)</f>
        <v>0</v>
      </c>
      <c r="F127" s="315"/>
      <c r="G127" s="12"/>
    </row>
    <row r="128" spans="1:7" ht="15.75">
      <c r="A128" s="66" t="s">
        <v>78</v>
      </c>
      <c r="B128" s="100"/>
      <c r="C128" s="80"/>
      <c r="D128" s="80"/>
      <c r="E128" s="80"/>
      <c r="F128" s="315"/>
      <c r="G128" s="12"/>
    </row>
    <row r="129" spans="1:7" ht="15.75">
      <c r="A129" s="42" t="s">
        <v>220</v>
      </c>
      <c r="B129" s="100"/>
      <c r="C129" s="82">
        <f>SUM(C130:C132)</f>
        <v>4537891</v>
      </c>
      <c r="D129" s="82">
        <f>SUM(D130:D132)</f>
        <v>4744871</v>
      </c>
      <c r="E129" s="82">
        <f>SUM(E130:E132)</f>
        <v>4004201</v>
      </c>
      <c r="F129" s="315">
        <f t="shared" si="1"/>
        <v>84.39009195402784</v>
      </c>
      <c r="G129" s="12"/>
    </row>
    <row r="130" spans="1:7" ht="15.75">
      <c r="A130" s="85" t="s">
        <v>375</v>
      </c>
      <c r="B130" s="98">
        <v>1</v>
      </c>
      <c r="C130" s="80">
        <f>Felh!J30</f>
        <v>0</v>
      </c>
      <c r="D130" s="80">
        <f>Felh!K30</f>
        <v>0</v>
      </c>
      <c r="E130" s="80">
        <f>Felh!L30</f>
        <v>0</v>
      </c>
      <c r="F130" s="315"/>
      <c r="G130" s="12"/>
    </row>
    <row r="131" spans="1:7" ht="15.75">
      <c r="A131" s="85" t="s">
        <v>218</v>
      </c>
      <c r="B131" s="98">
        <v>2</v>
      </c>
      <c r="C131" s="80">
        <f>Felh!J31</f>
        <v>4537891</v>
      </c>
      <c r="D131" s="80">
        <f>Felh!K31</f>
        <v>4744871</v>
      </c>
      <c r="E131" s="80">
        <f>Felh!L31</f>
        <v>4004201</v>
      </c>
      <c r="F131" s="315">
        <f t="shared" si="1"/>
        <v>84.39009195402784</v>
      </c>
      <c r="G131" s="12"/>
    </row>
    <row r="132" spans="1:7" ht="15.75">
      <c r="A132" s="85" t="s">
        <v>110</v>
      </c>
      <c r="B132" s="98">
        <v>3</v>
      </c>
      <c r="C132" s="80">
        <f>Felh!J32</f>
        <v>0</v>
      </c>
      <c r="D132" s="80">
        <f>Felh!K32</f>
        <v>0</v>
      </c>
      <c r="E132" s="80">
        <f>Felh!L32</f>
        <v>0</v>
      </c>
      <c r="F132" s="315"/>
      <c r="G132" s="12"/>
    </row>
    <row r="133" spans="1:7" ht="15.75">
      <c r="A133" s="42" t="s">
        <v>221</v>
      </c>
      <c r="B133" s="100"/>
      <c r="C133" s="82">
        <f>SUM(C134:C136)</f>
        <v>1291476</v>
      </c>
      <c r="D133" s="82">
        <f>SUM(D134:D136)</f>
        <v>711476</v>
      </c>
      <c r="E133" s="82">
        <f>SUM(E134:E136)</f>
        <v>7042</v>
      </c>
      <c r="F133" s="315">
        <f t="shared" si="1"/>
        <v>0.9897733725382163</v>
      </c>
      <c r="G133" s="12"/>
    </row>
    <row r="134" spans="1:7" ht="15.75">
      <c r="A134" s="85" t="s">
        <v>375</v>
      </c>
      <c r="B134" s="98">
        <v>1</v>
      </c>
      <c r="C134" s="80">
        <f>Felh!J45</f>
        <v>0</v>
      </c>
      <c r="D134" s="80">
        <f>Felh!K45</f>
        <v>0</v>
      </c>
      <c r="E134" s="80">
        <f>Felh!L45</f>
        <v>0</v>
      </c>
      <c r="F134" s="315"/>
      <c r="G134" s="12"/>
    </row>
    <row r="135" spans="1:7" ht="15.75">
      <c r="A135" s="85" t="s">
        <v>218</v>
      </c>
      <c r="B135" s="98">
        <v>2</v>
      </c>
      <c r="C135" s="80">
        <f>Felh!J46</f>
        <v>1291476</v>
      </c>
      <c r="D135" s="80">
        <f>Felh!K46</f>
        <v>711476</v>
      </c>
      <c r="E135" s="80">
        <f>Felh!L46</f>
        <v>7042</v>
      </c>
      <c r="F135" s="315">
        <f t="shared" si="1"/>
        <v>0.9897733725382163</v>
      </c>
      <c r="G135" s="12"/>
    </row>
    <row r="136" spans="1:7" ht="15" customHeight="1">
      <c r="A136" s="85" t="s">
        <v>110</v>
      </c>
      <c r="B136" s="98">
        <v>3</v>
      </c>
      <c r="C136" s="80">
        <f>Felh!J47</f>
        <v>0</v>
      </c>
      <c r="D136" s="80">
        <f>Felh!K47</f>
        <v>0</v>
      </c>
      <c r="E136" s="80">
        <f>Felh!L47</f>
        <v>0</v>
      </c>
      <c r="F136" s="315"/>
      <c r="G136" s="12"/>
    </row>
    <row r="137" spans="1:7" ht="15.75">
      <c r="A137" s="42" t="s">
        <v>222</v>
      </c>
      <c r="B137" s="100"/>
      <c r="C137" s="82">
        <f>SUM(C138:C140)</f>
        <v>0</v>
      </c>
      <c r="D137" s="82">
        <f>SUM(D138:D140)</f>
        <v>15000</v>
      </c>
      <c r="E137" s="82">
        <f>SUM(E138:E140)</f>
        <v>15000</v>
      </c>
      <c r="F137" s="315">
        <f aca="true" t="shared" si="2" ref="F137:F176">E137/D137*100</f>
        <v>100</v>
      </c>
      <c r="G137" s="12"/>
    </row>
    <row r="138" spans="1:7" ht="15.75">
      <c r="A138" s="85" t="s">
        <v>375</v>
      </c>
      <c r="B138" s="98">
        <v>1</v>
      </c>
      <c r="C138" s="80">
        <f>Felh!J65</f>
        <v>0</v>
      </c>
      <c r="D138" s="80">
        <f>Felh!K65</f>
        <v>0</v>
      </c>
      <c r="E138" s="80">
        <f>Felh!L65</f>
        <v>0</v>
      </c>
      <c r="F138" s="315"/>
      <c r="G138" s="12"/>
    </row>
    <row r="139" spans="1:7" ht="15.75">
      <c r="A139" s="85" t="s">
        <v>218</v>
      </c>
      <c r="B139" s="98">
        <v>2</v>
      </c>
      <c r="C139" s="80">
        <f>Felh!J66</f>
        <v>0</v>
      </c>
      <c r="D139" s="80">
        <f>Felh!K66</f>
        <v>15000</v>
      </c>
      <c r="E139" s="80">
        <f>Felh!L66</f>
        <v>15000</v>
      </c>
      <c r="F139" s="315">
        <f t="shared" si="2"/>
        <v>100</v>
      </c>
      <c r="G139" s="12"/>
    </row>
    <row r="140" spans="1:7" ht="15.75">
      <c r="A140" s="85" t="s">
        <v>110</v>
      </c>
      <c r="B140" s="98">
        <v>3</v>
      </c>
      <c r="C140" s="80">
        <f>Felh!J67</f>
        <v>0</v>
      </c>
      <c r="D140" s="80">
        <f>Felh!K67</f>
        <v>0</v>
      </c>
      <c r="E140" s="80">
        <f>Felh!L67</f>
        <v>0</v>
      </c>
      <c r="F140" s="315"/>
      <c r="G140" s="12"/>
    </row>
    <row r="141" spans="1:7" ht="16.5">
      <c r="A141" s="68" t="s">
        <v>223</v>
      </c>
      <c r="B141" s="101"/>
      <c r="C141" s="80"/>
      <c r="D141" s="80"/>
      <c r="E141" s="80"/>
      <c r="F141" s="315"/>
      <c r="G141" s="12"/>
    </row>
    <row r="142" spans="1:7" ht="15.75">
      <c r="A142" s="66" t="s">
        <v>112</v>
      </c>
      <c r="B142" s="100"/>
      <c r="C142" s="15"/>
      <c r="D142" s="15"/>
      <c r="E142" s="15"/>
      <c r="F142" s="315"/>
      <c r="G142" s="12"/>
    </row>
    <row r="143" spans="1:7" ht="15.75">
      <c r="A143" s="62" t="s">
        <v>208</v>
      </c>
      <c r="B143" s="100"/>
      <c r="C143" s="15"/>
      <c r="D143" s="15"/>
      <c r="E143" s="15"/>
      <c r="F143" s="315"/>
      <c r="G143" s="12"/>
    </row>
    <row r="144" spans="1:7" ht="31.5" hidden="1">
      <c r="A144" s="85" t="s">
        <v>412</v>
      </c>
      <c r="B144" s="100"/>
      <c r="C144" s="15"/>
      <c r="D144" s="15"/>
      <c r="E144" s="15"/>
      <c r="F144" s="315" t="e">
        <f t="shared" si="2"/>
        <v>#DIV/0!</v>
      </c>
      <c r="G144" s="12"/>
    </row>
    <row r="145" spans="1:7" ht="31.5" hidden="1">
      <c r="A145" s="85" t="s">
        <v>210</v>
      </c>
      <c r="B145" s="100"/>
      <c r="C145" s="15"/>
      <c r="D145" s="15"/>
      <c r="E145" s="15"/>
      <c r="F145" s="315" t="e">
        <f t="shared" si="2"/>
        <v>#DIV/0!</v>
      </c>
      <c r="G145" s="12"/>
    </row>
    <row r="146" spans="1:7" ht="31.5" hidden="1">
      <c r="A146" s="85" t="s">
        <v>413</v>
      </c>
      <c r="B146" s="100"/>
      <c r="C146" s="15"/>
      <c r="D146" s="15"/>
      <c r="E146" s="15"/>
      <c r="F146" s="315" t="e">
        <f t="shared" si="2"/>
        <v>#DIV/0!</v>
      </c>
      <c r="G146" s="12"/>
    </row>
    <row r="147" spans="1:7" ht="31.5">
      <c r="A147" s="85" t="s">
        <v>548</v>
      </c>
      <c r="B147" s="100">
        <v>2</v>
      </c>
      <c r="C147" s="15"/>
      <c r="D147" s="15">
        <v>359725</v>
      </c>
      <c r="E147" s="15"/>
      <c r="F147" s="315">
        <f t="shared" si="2"/>
        <v>0</v>
      </c>
      <c r="G147" s="12"/>
    </row>
    <row r="148" spans="1:7" ht="31.5">
      <c r="A148" s="85" t="s">
        <v>549</v>
      </c>
      <c r="B148" s="100">
        <v>2</v>
      </c>
      <c r="C148" s="15">
        <v>456824</v>
      </c>
      <c r="D148" s="15">
        <v>456824</v>
      </c>
      <c r="E148" s="128">
        <v>456824</v>
      </c>
      <c r="F148" s="315">
        <f t="shared" si="2"/>
        <v>100</v>
      </c>
      <c r="G148" s="12"/>
    </row>
    <row r="149" spans="1:7" ht="15.75" hidden="1">
      <c r="A149" s="85" t="s">
        <v>212</v>
      </c>
      <c r="B149" s="100"/>
      <c r="C149" s="15"/>
      <c r="D149" s="15"/>
      <c r="E149" s="15"/>
      <c r="F149" s="315" t="e">
        <f t="shared" si="2"/>
        <v>#DIV/0!</v>
      </c>
      <c r="G149" s="12"/>
    </row>
    <row r="150" spans="1:7" ht="31.5" hidden="1">
      <c r="A150" s="85" t="s">
        <v>426</v>
      </c>
      <c r="B150" s="100"/>
      <c r="C150" s="15"/>
      <c r="D150" s="15"/>
      <c r="E150" s="15"/>
      <c r="F150" s="315" t="e">
        <f t="shared" si="2"/>
        <v>#DIV/0!</v>
      </c>
      <c r="G150" s="12"/>
    </row>
    <row r="151" spans="1:7" ht="15.75" hidden="1">
      <c r="A151" s="85" t="s">
        <v>216</v>
      </c>
      <c r="B151" s="100"/>
      <c r="C151" s="15"/>
      <c r="D151" s="15"/>
      <c r="E151" s="15"/>
      <c r="F151" s="315" t="e">
        <f t="shared" si="2"/>
        <v>#DIV/0!</v>
      </c>
      <c r="G151" s="12"/>
    </row>
    <row r="152" spans="1:7" ht="15.75" hidden="1">
      <c r="A152" s="62" t="s">
        <v>217</v>
      </c>
      <c r="B152" s="100"/>
      <c r="C152" s="15"/>
      <c r="D152" s="15"/>
      <c r="E152" s="15"/>
      <c r="F152" s="315" t="e">
        <f t="shared" si="2"/>
        <v>#DIV/0!</v>
      </c>
      <c r="G152" s="12"/>
    </row>
    <row r="153" spans="1:7" ht="15.75" hidden="1">
      <c r="A153" s="62" t="s">
        <v>209</v>
      </c>
      <c r="B153" s="100"/>
      <c r="C153" s="15"/>
      <c r="D153" s="15"/>
      <c r="E153" s="15"/>
      <c r="F153" s="315" t="e">
        <f t="shared" si="2"/>
        <v>#DIV/0!</v>
      </c>
      <c r="G153" s="12"/>
    </row>
    <row r="154" spans="1:7" ht="15.75">
      <c r="A154" s="42" t="s">
        <v>112</v>
      </c>
      <c r="B154" s="100"/>
      <c r="C154" s="82">
        <f>SUM(C155:C157)</f>
        <v>456824</v>
      </c>
      <c r="D154" s="82">
        <f>SUM(D155:D157)</f>
        <v>816549</v>
      </c>
      <c r="E154" s="82">
        <f>SUM(E155:E157)</f>
        <v>456824</v>
      </c>
      <c r="F154" s="315">
        <f t="shared" si="2"/>
        <v>55.94569339990619</v>
      </c>
      <c r="G154" s="12"/>
    </row>
    <row r="155" spans="1:7" ht="15.75">
      <c r="A155" s="85" t="s">
        <v>375</v>
      </c>
      <c r="B155" s="98">
        <v>1</v>
      </c>
      <c r="C155" s="80">
        <f>SUMIF($B$142:$B$154,"1",C$142:C$154)</f>
        <v>0</v>
      </c>
      <c r="D155" s="80">
        <f>SUMIF($B$142:$B$154,"1",D$142:D$154)</f>
        <v>0</v>
      </c>
      <c r="E155" s="80">
        <f>SUMIF($B$142:$B$154,"1",E$142:E$154)</f>
        <v>0</v>
      </c>
      <c r="F155" s="315"/>
      <c r="G155" s="12"/>
    </row>
    <row r="156" spans="1:7" ht="15.75">
      <c r="A156" s="85" t="s">
        <v>218</v>
      </c>
      <c r="B156" s="98">
        <v>2</v>
      </c>
      <c r="C156" s="80">
        <f>SUMIF($B$142:$B$154,"2",C$142:C$154)</f>
        <v>456824</v>
      </c>
      <c r="D156" s="80">
        <f>SUMIF($B$142:$B$154,"2",D$142:D$154)</f>
        <v>816549</v>
      </c>
      <c r="E156" s="80">
        <f>SUMIF($B$142:$B$154,"2",E$142:E$154)</f>
        <v>456824</v>
      </c>
      <c r="F156" s="315">
        <f t="shared" si="2"/>
        <v>55.94569339990619</v>
      </c>
      <c r="G156" s="12"/>
    </row>
    <row r="157" spans="1:7" ht="15.75">
      <c r="A157" s="85" t="s">
        <v>110</v>
      </c>
      <c r="B157" s="98">
        <v>3</v>
      </c>
      <c r="C157" s="80">
        <f>SUMIF($B$142:$B$154,"3",C$142:C$154)</f>
        <v>0</v>
      </c>
      <c r="D157" s="80">
        <f>SUMIF($B$142:$B$154,"3",D$142:D$154)</f>
        <v>0</v>
      </c>
      <c r="E157" s="80">
        <f>SUMIF($B$142:$B$154,"3",E$142:E$154)</f>
        <v>0</v>
      </c>
      <c r="F157" s="315"/>
      <c r="G157" s="12"/>
    </row>
    <row r="158" spans="1:7" ht="15.75" hidden="1">
      <c r="A158" s="66" t="s">
        <v>113</v>
      </c>
      <c r="B158" s="100"/>
      <c r="C158" s="15"/>
      <c r="D158" s="15"/>
      <c r="E158" s="15"/>
      <c r="F158" s="315" t="e">
        <f t="shared" si="2"/>
        <v>#DIV/0!</v>
      </c>
      <c r="G158" s="12"/>
    </row>
    <row r="159" spans="1:7" ht="15.75" hidden="1">
      <c r="A159" s="62" t="s">
        <v>208</v>
      </c>
      <c r="B159" s="100"/>
      <c r="C159" s="15"/>
      <c r="D159" s="15"/>
      <c r="E159" s="15"/>
      <c r="F159" s="315" t="e">
        <f t="shared" si="2"/>
        <v>#DIV/0!</v>
      </c>
      <c r="G159" s="12"/>
    </row>
    <row r="160" spans="1:7" ht="31.5" hidden="1">
      <c r="A160" s="85" t="s">
        <v>412</v>
      </c>
      <c r="B160" s="100"/>
      <c r="C160" s="15"/>
      <c r="D160" s="15"/>
      <c r="E160" s="15"/>
      <c r="F160" s="315" t="e">
        <f t="shared" si="2"/>
        <v>#DIV/0!</v>
      </c>
      <c r="G160" s="12"/>
    </row>
    <row r="161" spans="1:7" ht="31.5" hidden="1">
      <c r="A161" s="85" t="s">
        <v>210</v>
      </c>
      <c r="B161" s="100"/>
      <c r="C161" s="15"/>
      <c r="D161" s="15"/>
      <c r="E161" s="15"/>
      <c r="F161" s="315" t="e">
        <f t="shared" si="2"/>
        <v>#DIV/0!</v>
      </c>
      <c r="G161" s="12"/>
    </row>
    <row r="162" spans="1:7" ht="31.5" hidden="1">
      <c r="A162" s="85" t="s">
        <v>413</v>
      </c>
      <c r="B162" s="100"/>
      <c r="C162" s="15"/>
      <c r="D162" s="15"/>
      <c r="E162" s="15"/>
      <c r="F162" s="315" t="e">
        <f t="shared" si="2"/>
        <v>#DIV/0!</v>
      </c>
      <c r="G162" s="12"/>
    </row>
    <row r="163" spans="1:7" ht="15.75" hidden="1">
      <c r="A163" s="85" t="s">
        <v>211</v>
      </c>
      <c r="B163" s="100"/>
      <c r="C163" s="15"/>
      <c r="D163" s="15"/>
      <c r="E163" s="15"/>
      <c r="F163" s="315" t="e">
        <f t="shared" si="2"/>
        <v>#DIV/0!</v>
      </c>
      <c r="G163" s="12"/>
    </row>
    <row r="164" spans="1:7" ht="15.75" hidden="1">
      <c r="A164" s="85" t="s">
        <v>212</v>
      </c>
      <c r="B164" s="100"/>
      <c r="C164" s="15"/>
      <c r="D164" s="15"/>
      <c r="E164" s="15"/>
      <c r="F164" s="315" t="e">
        <f t="shared" si="2"/>
        <v>#DIV/0!</v>
      </c>
      <c r="G164" s="12"/>
    </row>
    <row r="165" spans="1:7" ht="31.5" hidden="1">
      <c r="A165" s="85" t="s">
        <v>426</v>
      </c>
      <c r="B165" s="100"/>
      <c r="C165" s="15"/>
      <c r="D165" s="15"/>
      <c r="E165" s="15"/>
      <c r="F165" s="315" t="e">
        <f t="shared" si="2"/>
        <v>#DIV/0!</v>
      </c>
      <c r="G165" s="12"/>
    </row>
    <row r="166" spans="1:7" ht="15.75" hidden="1">
      <c r="A166" s="85" t="s">
        <v>216</v>
      </c>
      <c r="B166" s="100"/>
      <c r="C166" s="15"/>
      <c r="D166" s="15"/>
      <c r="E166" s="15"/>
      <c r="F166" s="315" t="e">
        <f t="shared" si="2"/>
        <v>#DIV/0!</v>
      </c>
      <c r="G166" s="12"/>
    </row>
    <row r="167" spans="1:7" ht="15.75" hidden="1">
      <c r="A167" s="62" t="s">
        <v>217</v>
      </c>
      <c r="B167" s="100"/>
      <c r="C167" s="15"/>
      <c r="D167" s="15"/>
      <c r="E167" s="15"/>
      <c r="F167" s="315" t="e">
        <f t="shared" si="2"/>
        <v>#DIV/0!</v>
      </c>
      <c r="G167" s="12"/>
    </row>
    <row r="168" spans="1:7" ht="15.75" hidden="1">
      <c r="A168" s="62" t="s">
        <v>209</v>
      </c>
      <c r="B168" s="100"/>
      <c r="C168" s="15"/>
      <c r="D168" s="15"/>
      <c r="E168" s="15"/>
      <c r="F168" s="315" t="e">
        <f t="shared" si="2"/>
        <v>#DIV/0!</v>
      </c>
      <c r="G168" s="12"/>
    </row>
    <row r="169" spans="1:7" ht="15.75" hidden="1">
      <c r="A169" s="42" t="s">
        <v>224</v>
      </c>
      <c r="B169" s="100"/>
      <c r="C169" s="82">
        <f>SUM(C170:C172)</f>
        <v>0</v>
      </c>
      <c r="D169" s="82">
        <f>SUM(D170:D172)</f>
        <v>0</v>
      </c>
      <c r="E169" s="82">
        <f>SUM(E170:E172)</f>
        <v>0</v>
      </c>
      <c r="F169" s="315" t="e">
        <f t="shared" si="2"/>
        <v>#DIV/0!</v>
      </c>
      <c r="G169" s="12"/>
    </row>
    <row r="170" spans="1:7" ht="15.75" hidden="1">
      <c r="A170" s="85" t="s">
        <v>375</v>
      </c>
      <c r="B170" s="98">
        <v>1</v>
      </c>
      <c r="C170" s="80">
        <f>SUMIF($B$158:$B$169,"1",C$158:C$169)</f>
        <v>0</v>
      </c>
      <c r="D170" s="80">
        <f>SUMIF($B$158:$B$169,"1",D$158:D$169)</f>
        <v>0</v>
      </c>
      <c r="E170" s="80">
        <f>SUMIF($B$158:$B$169,"1",E$158:E$169)</f>
        <v>0</v>
      </c>
      <c r="F170" s="315" t="e">
        <f t="shared" si="2"/>
        <v>#DIV/0!</v>
      </c>
      <c r="G170" s="12"/>
    </row>
    <row r="171" spans="1:7" ht="15.75" hidden="1">
      <c r="A171" s="85" t="s">
        <v>218</v>
      </c>
      <c r="B171" s="98">
        <v>2</v>
      </c>
      <c r="C171" s="80">
        <f>SUMIF($B$158:$B$169,"2",C$158:C$169)</f>
        <v>0</v>
      </c>
      <c r="D171" s="80">
        <f>SUMIF($B$158:$B$169,"2",D$158:D$169)</f>
        <v>0</v>
      </c>
      <c r="E171" s="80">
        <f>SUMIF($B$158:$B$169,"2",E$158:E$169)</f>
        <v>0</v>
      </c>
      <c r="F171" s="315" t="e">
        <f t="shared" si="2"/>
        <v>#DIV/0!</v>
      </c>
      <c r="G171" s="12"/>
    </row>
    <row r="172" spans="1:7" ht="15.75" hidden="1">
      <c r="A172" s="85" t="s">
        <v>110</v>
      </c>
      <c r="B172" s="98">
        <v>3</v>
      </c>
      <c r="C172" s="80">
        <f>SUMIF($B$158:$B$169,"3",C$158:C$169)</f>
        <v>0</v>
      </c>
      <c r="D172" s="80">
        <f>SUMIF($B$158:$B$169,"3",D$158:D$169)</f>
        <v>0</v>
      </c>
      <c r="E172" s="80">
        <f>SUMIF($B$158:$B$169,"3",E$158:E$169)</f>
        <v>0</v>
      </c>
      <c r="F172" s="315" t="e">
        <f t="shared" si="2"/>
        <v>#DIV/0!</v>
      </c>
      <c r="G172" s="12"/>
    </row>
    <row r="173" spans="1:8" ht="16.5">
      <c r="A173" s="67" t="s">
        <v>114</v>
      </c>
      <c r="B173" s="101"/>
      <c r="C173" s="18">
        <f>C7+C11+C15+C61+C124+C129+C133+C137+C154+C169</f>
        <v>19746453</v>
      </c>
      <c r="D173" s="18">
        <f>D7+D11+D15+D61+D124+D129+D133+D137+D154+D169</f>
        <v>24192012</v>
      </c>
      <c r="E173" s="18">
        <f>E7+E11+E15+E61+E124+E129+E133+E137+E154+E169</f>
        <v>19610391</v>
      </c>
      <c r="F173" s="315">
        <f t="shared" si="2"/>
        <v>81.06143052508406</v>
      </c>
      <c r="G173" s="12"/>
      <c r="H173" s="144"/>
    </row>
    <row r="174" spans="3:6" ht="15.75" hidden="1">
      <c r="C174" s="40">
        <f>Bevételek!C308</f>
        <v>19746453</v>
      </c>
      <c r="D174" s="40">
        <f>Bevételek!D308</f>
        <v>24192012</v>
      </c>
      <c r="E174" s="40">
        <f>Bevételek!E308</f>
        <v>22913586</v>
      </c>
      <c r="F174" s="315">
        <f t="shared" si="2"/>
        <v>94.71550361334145</v>
      </c>
    </row>
    <row r="175" spans="3:6" ht="15.75" hidden="1">
      <c r="C175" s="40">
        <f>C174-C173</f>
        <v>0</v>
      </c>
      <c r="D175" s="40">
        <f>D174-D173</f>
        <v>0</v>
      </c>
      <c r="E175" s="40">
        <f>E174-E173</f>
        <v>3303195</v>
      </c>
      <c r="F175" s="315" t="e">
        <f t="shared" si="2"/>
        <v>#DIV/0!</v>
      </c>
    </row>
    <row r="176" ht="15.75" hidden="1">
      <c r="F176" s="315" t="e">
        <f t="shared" si="2"/>
        <v>#DIV/0!</v>
      </c>
    </row>
    <row r="351" ht="15.75"/>
    <row r="352" ht="15.75"/>
    <row r="353" ht="15.75"/>
    <row r="354" ht="15.75"/>
    <row r="355" ht="15.75"/>
    <row r="356" ht="15.75"/>
    <row r="357" ht="15.75"/>
    <row r="364" ht="15.75"/>
    <row r="365" ht="15.75"/>
    <row r="366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58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7" sqref="K7"/>
    </sheetView>
  </sheetViews>
  <sheetFormatPr defaultColWidth="9.140625" defaultRowHeight="15"/>
  <cols>
    <col min="1" max="1" width="59.421875" style="16" customWidth="1"/>
    <col min="2" max="2" width="5.7109375" style="16" customWidth="1"/>
    <col min="3" max="7" width="11.140625" style="16" customWidth="1"/>
    <col min="8" max="8" width="10.140625" style="16" customWidth="1"/>
    <col min="9" max="10" width="10.8515625" style="16" customWidth="1"/>
    <col min="11" max="11" width="11.57421875" style="16" customWidth="1"/>
    <col min="12" max="12" width="9.28125" style="16" customWidth="1"/>
    <col min="13" max="13" width="9.00390625" style="16" customWidth="1"/>
    <col min="14" max="14" width="9.28125" style="16" customWidth="1"/>
    <col min="15" max="15" width="13.00390625" style="124" customWidth="1"/>
    <col min="16" max="16" width="11.28125" style="124" customWidth="1"/>
    <col min="17" max="17" width="11.00390625" style="124" customWidth="1"/>
    <col min="18" max="23" width="11.57421875" style="16" customWidth="1"/>
    <col min="24" max="16384" width="9.140625" style="16" customWidth="1"/>
  </cols>
  <sheetData>
    <row r="1" spans="1:17" ht="15.75">
      <c r="A1" s="324" t="s">
        <v>492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44"/>
      <c r="Q1" s="16"/>
    </row>
    <row r="2" spans="1:17" ht="15.75">
      <c r="A2" s="324" t="s">
        <v>525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44"/>
      <c r="Q2" s="16"/>
    </row>
    <row r="4" spans="1:17" s="3" customFormat="1" ht="15.75" customHeight="1">
      <c r="A4" s="319" t="s">
        <v>251</v>
      </c>
      <c r="B4" s="325" t="s">
        <v>126</v>
      </c>
      <c r="C4" s="325" t="s">
        <v>105</v>
      </c>
      <c r="D4" s="325"/>
      <c r="E4" s="325"/>
      <c r="F4" s="325" t="s">
        <v>106</v>
      </c>
      <c r="G4" s="325"/>
      <c r="H4" s="325"/>
      <c r="I4" s="325" t="s">
        <v>17</v>
      </c>
      <c r="J4" s="325"/>
      <c r="K4" s="325"/>
      <c r="L4" s="325" t="s">
        <v>15</v>
      </c>
      <c r="M4" s="325"/>
      <c r="N4" s="325"/>
      <c r="O4" s="4" t="s">
        <v>5</v>
      </c>
      <c r="P4" s="137"/>
      <c r="Q4" s="131"/>
    </row>
    <row r="5" spans="1:17" s="3" customFormat="1" ht="31.5">
      <c r="A5" s="319"/>
      <c r="B5" s="325"/>
      <c r="C5" s="39" t="s">
        <v>155</v>
      </c>
      <c r="D5" s="39" t="s">
        <v>550</v>
      </c>
      <c r="E5" s="39" t="s">
        <v>541</v>
      </c>
      <c r="F5" s="39" t="s">
        <v>155</v>
      </c>
      <c r="G5" s="39" t="s">
        <v>550</v>
      </c>
      <c r="H5" s="39" t="s">
        <v>541</v>
      </c>
      <c r="I5" s="39" t="s">
        <v>155</v>
      </c>
      <c r="J5" s="39" t="s">
        <v>550</v>
      </c>
      <c r="K5" s="39" t="s">
        <v>541</v>
      </c>
      <c r="L5" s="39" t="s">
        <v>155</v>
      </c>
      <c r="M5" s="39" t="s">
        <v>550</v>
      </c>
      <c r="N5" s="39" t="s">
        <v>541</v>
      </c>
      <c r="O5" s="39" t="s">
        <v>155</v>
      </c>
      <c r="P5" s="39" t="s">
        <v>550</v>
      </c>
      <c r="Q5" s="39" t="s">
        <v>541</v>
      </c>
    </row>
    <row r="6" spans="1:23" s="3" customFormat="1" ht="31.5">
      <c r="A6" s="7" t="s">
        <v>225</v>
      </c>
      <c r="B6" s="97">
        <v>2</v>
      </c>
      <c r="C6" s="5">
        <v>3118041</v>
      </c>
      <c r="D6" s="5">
        <v>3118041</v>
      </c>
      <c r="E6" s="139">
        <v>2969759</v>
      </c>
      <c r="F6" s="5">
        <v>659636</v>
      </c>
      <c r="G6" s="5">
        <v>788898</v>
      </c>
      <c r="H6" s="5">
        <v>788898</v>
      </c>
      <c r="I6" s="5">
        <v>500000</v>
      </c>
      <c r="J6" s="5">
        <v>500000</v>
      </c>
      <c r="K6" s="139">
        <v>504057</v>
      </c>
      <c r="L6" s="5">
        <v>135000</v>
      </c>
      <c r="M6" s="5">
        <v>135000</v>
      </c>
      <c r="N6" s="139">
        <v>35171</v>
      </c>
      <c r="O6" s="5">
        <f aca="true" t="shared" si="0" ref="O6:O37">C6+F6+I6+L6</f>
        <v>4412677</v>
      </c>
      <c r="P6" s="5">
        <f aca="true" t="shared" si="1" ref="P6:P37">D6+G6+J6+M6</f>
        <v>4541939</v>
      </c>
      <c r="Q6" s="133">
        <f aca="true" t="shared" si="2" ref="Q6:Q37">E6+H6+K6+N6</f>
        <v>4297885</v>
      </c>
      <c r="R6" s="129"/>
      <c r="S6" s="129"/>
      <c r="T6" s="129"/>
      <c r="U6" s="129"/>
      <c r="V6" s="129"/>
      <c r="W6" s="129"/>
    </row>
    <row r="7" spans="1:23" s="3" customFormat="1" ht="31.5">
      <c r="A7" s="7" t="s">
        <v>499</v>
      </c>
      <c r="B7" s="97">
        <v>3</v>
      </c>
      <c r="C7" s="5">
        <v>480000</v>
      </c>
      <c r="D7" s="5">
        <v>480000</v>
      </c>
      <c r="E7" s="139">
        <v>480000</v>
      </c>
      <c r="F7" s="5">
        <v>129600</v>
      </c>
      <c r="G7" s="5">
        <v>129600</v>
      </c>
      <c r="H7" s="5">
        <v>129600</v>
      </c>
      <c r="I7" s="5"/>
      <c r="J7" s="5"/>
      <c r="K7" s="5"/>
      <c r="L7" s="5"/>
      <c r="M7" s="5"/>
      <c r="N7" s="5"/>
      <c r="O7" s="5">
        <f t="shared" si="0"/>
        <v>609600</v>
      </c>
      <c r="P7" s="5">
        <f t="shared" si="1"/>
        <v>609600</v>
      </c>
      <c r="Q7" s="133">
        <f t="shared" si="2"/>
        <v>609600</v>
      </c>
      <c r="R7" s="129"/>
      <c r="S7" s="129"/>
      <c r="T7" s="129"/>
      <c r="U7" s="129"/>
      <c r="V7" s="129"/>
      <c r="W7" s="129"/>
    </row>
    <row r="8" spans="1:23" s="3" customFormat="1" ht="15.75">
      <c r="A8" s="7" t="s">
        <v>491</v>
      </c>
      <c r="B8" s="97">
        <v>3</v>
      </c>
      <c r="C8" s="5">
        <v>50000</v>
      </c>
      <c r="D8" s="5">
        <v>50000</v>
      </c>
      <c r="E8" s="5"/>
      <c r="F8" s="5">
        <v>25585</v>
      </c>
      <c r="G8" s="5">
        <v>25585</v>
      </c>
      <c r="H8" s="5"/>
      <c r="I8" s="5"/>
      <c r="J8" s="5"/>
      <c r="K8" s="5"/>
      <c r="L8" s="5"/>
      <c r="M8" s="5"/>
      <c r="N8" s="5"/>
      <c r="O8" s="5">
        <f t="shared" si="0"/>
        <v>75585</v>
      </c>
      <c r="P8" s="5">
        <f t="shared" si="1"/>
        <v>75585</v>
      </c>
      <c r="Q8" s="133">
        <f t="shared" si="2"/>
        <v>0</v>
      </c>
      <c r="R8" s="129"/>
      <c r="S8" s="129"/>
      <c r="T8" s="129"/>
      <c r="U8" s="129"/>
      <c r="V8" s="129"/>
      <c r="W8" s="129"/>
    </row>
    <row r="9" spans="1:23" s="3" customFormat="1" ht="15.75" hidden="1">
      <c r="A9" s="7" t="s">
        <v>500</v>
      </c>
      <c r="B9" s="97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P9" s="5">
        <f t="shared" si="1"/>
        <v>0</v>
      </c>
      <c r="Q9" s="133">
        <f t="shared" si="2"/>
        <v>0</v>
      </c>
      <c r="R9" s="129"/>
      <c r="S9" s="129"/>
      <c r="T9" s="129"/>
      <c r="U9" s="129"/>
      <c r="V9" s="129"/>
      <c r="W9" s="129"/>
    </row>
    <row r="10" spans="1:23" s="3" customFormat="1" ht="15.75">
      <c r="A10" s="7" t="s">
        <v>226</v>
      </c>
      <c r="B10" s="97">
        <v>2</v>
      </c>
      <c r="C10" s="5">
        <v>50000</v>
      </c>
      <c r="D10" s="5">
        <v>50000</v>
      </c>
      <c r="E10" s="5"/>
      <c r="F10" s="5">
        <v>13500</v>
      </c>
      <c r="G10" s="5">
        <v>13500</v>
      </c>
      <c r="H10" s="5"/>
      <c r="I10" s="5">
        <v>200000</v>
      </c>
      <c r="J10" s="5">
        <v>200000</v>
      </c>
      <c r="K10" s="5">
        <v>245222</v>
      </c>
      <c r="L10" s="5">
        <v>54000</v>
      </c>
      <c r="M10" s="5">
        <v>54000</v>
      </c>
      <c r="N10" s="5">
        <v>64825</v>
      </c>
      <c r="O10" s="5">
        <f t="shared" si="0"/>
        <v>317500</v>
      </c>
      <c r="P10" s="5">
        <f t="shared" si="1"/>
        <v>317500</v>
      </c>
      <c r="Q10" s="140">
        <f t="shared" si="2"/>
        <v>310047</v>
      </c>
      <c r="R10" s="129"/>
      <c r="S10" s="129"/>
      <c r="T10" s="129"/>
      <c r="U10" s="129"/>
      <c r="V10" s="129"/>
      <c r="W10" s="129"/>
    </row>
    <row r="11" spans="1:23" s="3" customFormat="1" ht="31.5">
      <c r="A11" s="7" t="s">
        <v>227</v>
      </c>
      <c r="B11" s="97">
        <v>2</v>
      </c>
      <c r="C11" s="5"/>
      <c r="D11" s="5"/>
      <c r="E11" s="5"/>
      <c r="F11" s="5"/>
      <c r="G11" s="5"/>
      <c r="H11" s="5"/>
      <c r="I11" s="5">
        <v>50000</v>
      </c>
      <c r="J11" s="5">
        <v>50000</v>
      </c>
      <c r="K11" s="5"/>
      <c r="L11" s="5">
        <v>13500</v>
      </c>
      <c r="M11" s="5">
        <v>13500</v>
      </c>
      <c r="N11" s="5"/>
      <c r="O11" s="5">
        <f t="shared" si="0"/>
        <v>63500</v>
      </c>
      <c r="P11" s="5">
        <f t="shared" si="1"/>
        <v>63500</v>
      </c>
      <c r="Q11" s="133">
        <f t="shared" si="2"/>
        <v>0</v>
      </c>
      <c r="R11" s="129"/>
      <c r="S11" s="129"/>
      <c r="T11" s="129"/>
      <c r="U11" s="129"/>
      <c r="V11" s="129"/>
      <c r="W11" s="129"/>
    </row>
    <row r="12" spans="1:23" s="3" customFormat="1" ht="15.75">
      <c r="A12" s="7" t="s">
        <v>228</v>
      </c>
      <c r="B12" s="97">
        <v>2</v>
      </c>
      <c r="C12" s="5"/>
      <c r="D12" s="5"/>
      <c r="E12" s="5"/>
      <c r="F12" s="5"/>
      <c r="G12" s="5"/>
      <c r="H12" s="5"/>
      <c r="I12" s="5">
        <v>10000</v>
      </c>
      <c r="J12" s="5">
        <v>10000</v>
      </c>
      <c r="K12" s="5"/>
      <c r="L12" s="5">
        <v>2700</v>
      </c>
      <c r="M12" s="5">
        <v>2700</v>
      </c>
      <c r="N12" s="5"/>
      <c r="O12" s="5">
        <f t="shared" si="0"/>
        <v>12700</v>
      </c>
      <c r="P12" s="5">
        <f t="shared" si="1"/>
        <v>12700</v>
      </c>
      <c r="Q12" s="133">
        <f t="shared" si="2"/>
        <v>0</v>
      </c>
      <c r="R12" s="129"/>
      <c r="S12" s="129"/>
      <c r="T12" s="129"/>
      <c r="U12" s="129"/>
      <c r="V12" s="129"/>
      <c r="W12" s="129"/>
    </row>
    <row r="13" spans="1:23" s="3" customFormat="1" ht="15.75" hidden="1">
      <c r="A13" s="7" t="s">
        <v>229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133">
        <f t="shared" si="2"/>
        <v>0</v>
      </c>
      <c r="R13" s="129"/>
      <c r="S13" s="129"/>
      <c r="T13" s="129"/>
      <c r="U13" s="129"/>
      <c r="V13" s="129"/>
      <c r="W13" s="129"/>
    </row>
    <row r="14" spans="1:23" s="3" customFormat="1" ht="15.75" hidden="1">
      <c r="A14" s="7" t="s">
        <v>230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133">
        <f t="shared" si="2"/>
        <v>0</v>
      </c>
      <c r="R14" s="129"/>
      <c r="S14" s="129"/>
      <c r="T14" s="129"/>
      <c r="U14" s="129"/>
      <c r="V14" s="129"/>
      <c r="W14" s="129"/>
    </row>
    <row r="15" spans="1:23" s="3" customFormat="1" ht="15.75">
      <c r="A15" s="7" t="s">
        <v>472</v>
      </c>
      <c r="B15" s="97">
        <v>2</v>
      </c>
      <c r="C15" s="5">
        <v>712396</v>
      </c>
      <c r="D15" s="5">
        <v>1788715</v>
      </c>
      <c r="E15" s="139">
        <v>1353912</v>
      </c>
      <c r="F15" s="5">
        <v>96173</v>
      </c>
      <c r="G15" s="5">
        <v>241476</v>
      </c>
      <c r="H15" s="139">
        <v>182168</v>
      </c>
      <c r="I15" s="5">
        <v>50000</v>
      </c>
      <c r="J15" s="5">
        <v>50000</v>
      </c>
      <c r="K15" s="139">
        <v>27000</v>
      </c>
      <c r="L15" s="5">
        <v>13500</v>
      </c>
      <c r="M15" s="5">
        <v>13500</v>
      </c>
      <c r="N15" s="139">
        <v>7290</v>
      </c>
      <c r="O15" s="5">
        <f t="shared" si="0"/>
        <v>872069</v>
      </c>
      <c r="P15" s="5">
        <f t="shared" si="1"/>
        <v>2093691</v>
      </c>
      <c r="Q15" s="133">
        <f t="shared" si="2"/>
        <v>1570370</v>
      </c>
      <c r="R15" s="129"/>
      <c r="S15" s="129"/>
      <c r="T15" s="129"/>
      <c r="U15" s="129"/>
      <c r="V15" s="129"/>
      <c r="W15" s="129"/>
    </row>
    <row r="16" spans="1:23" s="3" customFormat="1" ht="15.75" hidden="1">
      <c r="A16" s="7" t="s">
        <v>473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133">
        <f t="shared" si="2"/>
        <v>0</v>
      </c>
      <c r="R16" s="129"/>
      <c r="S16" s="129"/>
      <c r="T16" s="129"/>
      <c r="U16" s="129"/>
      <c r="V16" s="129"/>
      <c r="W16" s="129"/>
    </row>
    <row r="17" spans="1:23" s="3" customFormat="1" ht="15.75" hidden="1">
      <c r="A17" s="7" t="s">
        <v>231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133">
        <f t="shared" si="2"/>
        <v>0</v>
      </c>
      <c r="R17" s="129"/>
      <c r="S17" s="129"/>
      <c r="T17" s="129"/>
      <c r="U17" s="129"/>
      <c r="V17" s="129"/>
      <c r="W17" s="129"/>
    </row>
    <row r="18" spans="1:23" s="3" customFormat="1" ht="15.75" hidden="1">
      <c r="A18" s="7" t="s">
        <v>232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133">
        <f t="shared" si="2"/>
        <v>0</v>
      </c>
      <c r="R18" s="129"/>
      <c r="S18" s="129"/>
      <c r="T18" s="129"/>
      <c r="U18" s="129"/>
      <c r="V18" s="129"/>
      <c r="W18" s="129"/>
    </row>
    <row r="19" spans="1:23" ht="15.75">
      <c r="A19" s="7" t="s">
        <v>233</v>
      </c>
      <c r="B19" s="97">
        <v>2</v>
      </c>
      <c r="C19" s="5"/>
      <c r="D19" s="5"/>
      <c r="E19" s="5"/>
      <c r="F19" s="5"/>
      <c r="G19" s="5"/>
      <c r="H19" s="5"/>
      <c r="I19" s="5">
        <v>100000</v>
      </c>
      <c r="J19" s="5">
        <v>100000</v>
      </c>
      <c r="K19" s="5">
        <v>60908</v>
      </c>
      <c r="L19" s="5">
        <v>27000</v>
      </c>
      <c r="M19" s="5">
        <v>27000</v>
      </c>
      <c r="N19" s="5">
        <v>4295</v>
      </c>
      <c r="O19" s="5">
        <f t="shared" si="0"/>
        <v>127000</v>
      </c>
      <c r="P19" s="5">
        <f t="shared" si="1"/>
        <v>127000</v>
      </c>
      <c r="Q19" s="140">
        <f t="shared" si="2"/>
        <v>65203</v>
      </c>
      <c r="R19" s="129"/>
      <c r="S19" s="129"/>
      <c r="T19" s="129"/>
      <c r="U19" s="129"/>
      <c r="V19" s="129"/>
      <c r="W19" s="129"/>
    </row>
    <row r="20" spans="1:23" ht="15.75" hidden="1">
      <c r="A20" s="7" t="s">
        <v>501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133">
        <f t="shared" si="2"/>
        <v>0</v>
      </c>
      <c r="R20" s="129"/>
      <c r="S20" s="129"/>
      <c r="T20" s="129"/>
      <c r="U20" s="129"/>
      <c r="V20" s="129"/>
      <c r="W20" s="129"/>
    </row>
    <row r="21" spans="1:23" ht="15.75" hidden="1">
      <c r="A21" s="7" t="s">
        <v>435</v>
      </c>
      <c r="B21" s="97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133">
        <f t="shared" si="2"/>
        <v>0</v>
      </c>
      <c r="R21" s="129"/>
      <c r="S21" s="129"/>
      <c r="T21" s="129"/>
      <c r="U21" s="129"/>
      <c r="V21" s="129"/>
      <c r="W21" s="129"/>
    </row>
    <row r="22" spans="1:23" s="3" customFormat="1" ht="15.75" hidden="1">
      <c r="A22" s="7" t="s">
        <v>234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133">
        <f t="shared" si="2"/>
        <v>0</v>
      </c>
      <c r="R22" s="129"/>
      <c r="S22" s="129"/>
      <c r="T22" s="129"/>
      <c r="U22" s="129"/>
      <c r="V22" s="129"/>
      <c r="W22" s="129"/>
    </row>
    <row r="23" spans="1:23" s="3" customFormat="1" ht="31.5">
      <c r="A23" s="7" t="s">
        <v>235</v>
      </c>
      <c r="B23" s="97">
        <v>2</v>
      </c>
      <c r="C23" s="5"/>
      <c r="D23" s="5"/>
      <c r="E23" s="5"/>
      <c r="F23" s="5"/>
      <c r="G23" s="5"/>
      <c r="H23" s="5"/>
      <c r="I23" s="5">
        <v>60000</v>
      </c>
      <c r="J23" s="5">
        <v>60000</v>
      </c>
      <c r="K23" s="5">
        <v>15462</v>
      </c>
      <c r="L23" s="5">
        <v>16200</v>
      </c>
      <c r="M23" s="5">
        <v>16200</v>
      </c>
      <c r="N23" s="5">
        <v>4174</v>
      </c>
      <c r="O23" s="5">
        <f t="shared" si="0"/>
        <v>76200</v>
      </c>
      <c r="P23" s="5">
        <f t="shared" si="1"/>
        <v>76200</v>
      </c>
      <c r="Q23" s="140">
        <f t="shared" si="2"/>
        <v>19636</v>
      </c>
      <c r="R23" s="129"/>
      <c r="S23" s="129"/>
      <c r="T23" s="129"/>
      <c r="U23" s="129"/>
      <c r="V23" s="129"/>
      <c r="W23" s="129"/>
    </row>
    <row r="24" spans="1:23" ht="15.75" hidden="1">
      <c r="A24" s="7" t="s">
        <v>236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0</v>
      </c>
      <c r="Q24" s="133">
        <f t="shared" si="2"/>
        <v>0</v>
      </c>
      <c r="R24" s="129"/>
      <c r="S24" s="129"/>
      <c r="T24" s="129"/>
      <c r="U24" s="129"/>
      <c r="V24" s="129"/>
      <c r="W24" s="129"/>
    </row>
    <row r="25" spans="1:23" ht="15.75">
      <c r="A25" s="7" t="s">
        <v>237</v>
      </c>
      <c r="B25" s="97">
        <v>2</v>
      </c>
      <c r="C25" s="5"/>
      <c r="D25" s="5"/>
      <c r="E25" s="5"/>
      <c r="F25" s="5"/>
      <c r="G25" s="5"/>
      <c r="H25" s="5"/>
      <c r="I25" s="5">
        <v>5000</v>
      </c>
      <c r="J25" s="5">
        <v>5000</v>
      </c>
      <c r="K25" s="5"/>
      <c r="L25" s="5">
        <v>1350</v>
      </c>
      <c r="M25" s="5">
        <v>1350</v>
      </c>
      <c r="N25" s="5"/>
      <c r="O25" s="5">
        <f t="shared" si="0"/>
        <v>6350</v>
      </c>
      <c r="P25" s="5">
        <f t="shared" si="1"/>
        <v>6350</v>
      </c>
      <c r="Q25" s="133">
        <f t="shared" si="2"/>
        <v>0</v>
      </c>
      <c r="R25" s="129"/>
      <c r="S25" s="129"/>
      <c r="T25" s="129"/>
      <c r="U25" s="129"/>
      <c r="V25" s="129"/>
      <c r="W25" s="129"/>
    </row>
    <row r="26" spans="1:23" s="3" customFormat="1" ht="15.75">
      <c r="A26" s="7" t="s">
        <v>238</v>
      </c>
      <c r="B26" s="97">
        <v>2</v>
      </c>
      <c r="C26" s="5"/>
      <c r="D26" s="5"/>
      <c r="E26" s="5"/>
      <c r="F26" s="5"/>
      <c r="G26" s="5"/>
      <c r="H26" s="5"/>
      <c r="I26" s="5">
        <v>500000</v>
      </c>
      <c r="J26" s="5">
        <v>500000</v>
      </c>
      <c r="K26" s="5">
        <v>479738</v>
      </c>
      <c r="L26" s="5">
        <v>135000</v>
      </c>
      <c r="M26" s="5">
        <v>135000</v>
      </c>
      <c r="N26" s="5">
        <v>120929</v>
      </c>
      <c r="O26" s="5">
        <f t="shared" si="0"/>
        <v>635000</v>
      </c>
      <c r="P26" s="5">
        <f t="shared" si="1"/>
        <v>635000</v>
      </c>
      <c r="Q26" s="140">
        <f t="shared" si="2"/>
        <v>600667</v>
      </c>
      <c r="R26" s="129"/>
      <c r="S26" s="129"/>
      <c r="T26" s="129"/>
      <c r="U26" s="129"/>
      <c r="V26" s="129"/>
      <c r="W26" s="129"/>
    </row>
    <row r="27" spans="1:23" s="3" customFormat="1" ht="15.75">
      <c r="A27" s="7" t="s">
        <v>502</v>
      </c>
      <c r="B27" s="97">
        <v>2</v>
      </c>
      <c r="C27" s="5">
        <v>99450</v>
      </c>
      <c r="D27" s="5">
        <v>154950</v>
      </c>
      <c r="E27" s="139">
        <v>154950</v>
      </c>
      <c r="F27" s="5">
        <v>26852</v>
      </c>
      <c r="G27" s="5">
        <v>41837</v>
      </c>
      <c r="H27" s="139">
        <v>41839</v>
      </c>
      <c r="I27" s="5">
        <v>300000</v>
      </c>
      <c r="J27" s="5">
        <v>300000</v>
      </c>
      <c r="K27" s="139">
        <v>290685</v>
      </c>
      <c r="L27" s="5">
        <v>81000</v>
      </c>
      <c r="M27" s="5">
        <v>81000</v>
      </c>
      <c r="N27" s="139">
        <v>61550</v>
      </c>
      <c r="O27" s="5">
        <f t="shared" si="0"/>
        <v>507302</v>
      </c>
      <c r="P27" s="5">
        <f t="shared" si="1"/>
        <v>577787</v>
      </c>
      <c r="Q27" s="133">
        <f t="shared" si="2"/>
        <v>549024</v>
      </c>
      <c r="R27" s="129"/>
      <c r="S27" s="129"/>
      <c r="T27" s="129"/>
      <c r="U27" s="129"/>
      <c r="V27" s="129"/>
      <c r="W27" s="129"/>
    </row>
    <row r="28" spans="1:23" s="3" customFormat="1" ht="15.75">
      <c r="A28" s="7" t="s">
        <v>503</v>
      </c>
      <c r="B28" s="97">
        <v>2</v>
      </c>
      <c r="C28" s="5">
        <v>50000</v>
      </c>
      <c r="D28" s="5">
        <v>50000</v>
      </c>
      <c r="E28" s="5"/>
      <c r="F28" s="5">
        <v>13500</v>
      </c>
      <c r="G28" s="5">
        <v>13500</v>
      </c>
      <c r="H28" s="5"/>
      <c r="I28" s="5">
        <v>725961</v>
      </c>
      <c r="J28" s="5">
        <v>1182654</v>
      </c>
      <c r="K28" s="139">
        <v>1584366</v>
      </c>
      <c r="L28" s="5">
        <v>196010</v>
      </c>
      <c r="M28" s="5">
        <v>319317</v>
      </c>
      <c r="N28" s="139">
        <v>409469</v>
      </c>
      <c r="O28" s="5">
        <f t="shared" si="0"/>
        <v>985471</v>
      </c>
      <c r="P28" s="5">
        <f t="shared" si="1"/>
        <v>1565471</v>
      </c>
      <c r="Q28" s="133">
        <f t="shared" si="2"/>
        <v>1993835</v>
      </c>
      <c r="R28" s="129"/>
      <c r="S28" s="129"/>
      <c r="T28" s="129"/>
      <c r="U28" s="129"/>
      <c r="V28" s="129"/>
      <c r="W28" s="129"/>
    </row>
    <row r="29" spans="1:23" ht="31.5" hidden="1">
      <c r="A29" s="7" t="s">
        <v>504</v>
      </c>
      <c r="B29" s="97">
        <v>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133">
        <f t="shared" si="2"/>
        <v>0</v>
      </c>
      <c r="R29" s="129"/>
      <c r="S29" s="129"/>
      <c r="T29" s="129"/>
      <c r="U29" s="129"/>
      <c r="V29" s="129"/>
      <c r="W29" s="129"/>
    </row>
    <row r="30" spans="1:23" s="3" customFormat="1" ht="15.75">
      <c r="A30" s="7" t="s">
        <v>477</v>
      </c>
      <c r="B30" s="97">
        <v>2</v>
      </c>
      <c r="C30" s="5"/>
      <c r="D30" s="5"/>
      <c r="E30" s="5"/>
      <c r="F30" s="5"/>
      <c r="G30" s="5"/>
      <c r="H30" s="5"/>
      <c r="I30" s="5">
        <v>12000</v>
      </c>
      <c r="J30" s="5">
        <v>12000</v>
      </c>
      <c r="K30" s="5"/>
      <c r="L30" s="5"/>
      <c r="M30" s="5"/>
      <c r="N30" s="5"/>
      <c r="O30" s="5">
        <f t="shared" si="0"/>
        <v>12000</v>
      </c>
      <c r="P30" s="5">
        <f t="shared" si="1"/>
        <v>12000</v>
      </c>
      <c r="Q30" s="133">
        <f t="shared" si="2"/>
        <v>0</v>
      </c>
      <c r="R30" s="129"/>
      <c r="S30" s="129"/>
      <c r="T30" s="129"/>
      <c r="U30" s="129"/>
      <c r="V30" s="129"/>
      <c r="W30" s="129"/>
    </row>
    <row r="31" spans="1:23" s="3" customFormat="1" ht="15.75">
      <c r="A31" s="7" t="s">
        <v>239</v>
      </c>
      <c r="B31" s="97">
        <v>2</v>
      </c>
      <c r="C31" s="5"/>
      <c r="D31" s="5"/>
      <c r="E31" s="5"/>
      <c r="F31" s="5"/>
      <c r="G31" s="5"/>
      <c r="H31" s="5"/>
      <c r="I31" s="5">
        <v>88740</v>
      </c>
      <c r="J31" s="5">
        <v>88740</v>
      </c>
      <c r="K31" s="5">
        <v>97547</v>
      </c>
      <c r="L31" s="5">
        <v>23960</v>
      </c>
      <c r="M31" s="5">
        <v>23960</v>
      </c>
      <c r="N31" s="5">
        <v>21481</v>
      </c>
      <c r="O31" s="5">
        <f t="shared" si="0"/>
        <v>112700</v>
      </c>
      <c r="P31" s="5">
        <f t="shared" si="1"/>
        <v>112700</v>
      </c>
      <c r="Q31" s="133">
        <f t="shared" si="2"/>
        <v>119028</v>
      </c>
      <c r="R31" s="129"/>
      <c r="S31" s="129"/>
      <c r="T31" s="129"/>
      <c r="U31" s="129"/>
      <c r="V31" s="129"/>
      <c r="W31" s="129"/>
    </row>
    <row r="32" spans="1:23" s="3" customFormat="1" ht="15.75" hidden="1">
      <c r="A32" s="7" t="s">
        <v>240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133">
        <f t="shared" si="2"/>
        <v>0</v>
      </c>
      <c r="R32" s="129"/>
      <c r="S32" s="129"/>
      <c r="T32" s="129"/>
      <c r="U32" s="129"/>
      <c r="V32" s="129"/>
      <c r="W32" s="129"/>
    </row>
    <row r="33" spans="1:23" s="3" customFormat="1" ht="31.5" hidden="1">
      <c r="A33" s="7" t="s">
        <v>241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133">
        <f t="shared" si="2"/>
        <v>0</v>
      </c>
      <c r="R33" s="129"/>
      <c r="S33" s="129"/>
      <c r="T33" s="129"/>
      <c r="U33" s="129"/>
      <c r="V33" s="129"/>
      <c r="W33" s="129"/>
    </row>
    <row r="34" spans="1:23" s="3" customFormat="1" ht="15.75" hidden="1">
      <c r="A34" s="7" t="s">
        <v>242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133">
        <f t="shared" si="2"/>
        <v>0</v>
      </c>
      <c r="R34" s="129"/>
      <c r="S34" s="129"/>
      <c r="T34" s="129"/>
      <c r="U34" s="129"/>
      <c r="V34" s="129"/>
      <c r="W34" s="129"/>
    </row>
    <row r="35" spans="1:23" s="3" customFormat="1" ht="15.75">
      <c r="A35" s="7" t="s">
        <v>243</v>
      </c>
      <c r="B35" s="97">
        <v>2</v>
      </c>
      <c r="C35" s="5"/>
      <c r="D35" s="5"/>
      <c r="E35" s="5"/>
      <c r="F35" s="5"/>
      <c r="G35" s="5"/>
      <c r="H35" s="5"/>
      <c r="I35" s="5">
        <v>7000</v>
      </c>
      <c r="J35" s="5">
        <v>7000</v>
      </c>
      <c r="K35" s="5">
        <v>4430</v>
      </c>
      <c r="L35" s="5"/>
      <c r="M35" s="5"/>
      <c r="N35" s="5"/>
      <c r="O35" s="5">
        <f t="shared" si="0"/>
        <v>7000</v>
      </c>
      <c r="P35" s="5">
        <f t="shared" si="1"/>
        <v>7000</v>
      </c>
      <c r="Q35" s="133">
        <f t="shared" si="2"/>
        <v>4430</v>
      </c>
      <c r="R35" s="129"/>
      <c r="S35" s="129"/>
      <c r="T35" s="129"/>
      <c r="U35" s="129"/>
      <c r="V35" s="129"/>
      <c r="W35" s="129"/>
    </row>
    <row r="36" spans="1:23" s="3" customFormat="1" ht="15.75" hidden="1">
      <c r="A36" s="7" t="s">
        <v>244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133">
        <f t="shared" si="2"/>
        <v>0</v>
      </c>
      <c r="R36" s="129"/>
      <c r="S36" s="129"/>
      <c r="T36" s="129"/>
      <c r="U36" s="129"/>
      <c r="V36" s="129"/>
      <c r="W36" s="129"/>
    </row>
    <row r="37" spans="1:23" s="3" customFormat="1" ht="31.5" hidden="1">
      <c r="A37" s="7" t="s">
        <v>245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133">
        <f t="shared" si="2"/>
        <v>0</v>
      </c>
      <c r="R37" s="129"/>
      <c r="S37" s="129"/>
      <c r="T37" s="129"/>
      <c r="U37" s="129"/>
      <c r="V37" s="129"/>
      <c r="W37" s="129"/>
    </row>
    <row r="38" spans="1:23" s="3" customFormat="1" ht="31.5" hidden="1">
      <c r="A38" s="7" t="s">
        <v>246</v>
      </c>
      <c r="B38" s="97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aca="true" t="shared" si="3" ref="O38:O56">C38+F38+I38+L38</f>
        <v>0</v>
      </c>
      <c r="P38" s="5">
        <f aca="true" t="shared" si="4" ref="P38:P56">D38+G38+J38+M38</f>
        <v>0</v>
      </c>
      <c r="Q38" s="133">
        <f aca="true" t="shared" si="5" ref="Q38:Q56">E38+H38+K38+N38</f>
        <v>0</v>
      </c>
      <c r="R38" s="129"/>
      <c r="S38" s="129"/>
      <c r="T38" s="129"/>
      <c r="U38" s="129"/>
      <c r="V38" s="129"/>
      <c r="W38" s="129"/>
    </row>
    <row r="39" spans="1:23" s="3" customFormat="1" ht="15.75">
      <c r="A39" s="7" t="s">
        <v>468</v>
      </c>
      <c r="B39" s="97">
        <v>2</v>
      </c>
      <c r="C39" s="5"/>
      <c r="D39" s="5"/>
      <c r="E39" s="5"/>
      <c r="F39" s="5"/>
      <c r="G39" s="5"/>
      <c r="H39" s="5"/>
      <c r="I39" s="5"/>
      <c r="J39" s="5"/>
      <c r="K39" s="5">
        <v>1423</v>
      </c>
      <c r="L39" s="5"/>
      <c r="M39" s="5"/>
      <c r="N39" s="5">
        <v>374</v>
      </c>
      <c r="O39" s="5">
        <f t="shared" si="3"/>
        <v>0</v>
      </c>
      <c r="P39" s="5">
        <f t="shared" si="4"/>
        <v>0</v>
      </c>
      <c r="Q39" s="133">
        <f t="shared" si="5"/>
        <v>1797</v>
      </c>
      <c r="R39" s="129"/>
      <c r="S39" s="129"/>
      <c r="T39" s="129"/>
      <c r="U39" s="129"/>
      <c r="V39" s="129"/>
      <c r="W39" s="129"/>
    </row>
    <row r="40" spans="1:23" s="3" customFormat="1" ht="15.75">
      <c r="A40" s="7" t="s">
        <v>247</v>
      </c>
      <c r="B40" s="97">
        <v>2</v>
      </c>
      <c r="C40" s="5"/>
      <c r="D40" s="5"/>
      <c r="E40" s="5"/>
      <c r="F40" s="5"/>
      <c r="G40" s="5"/>
      <c r="H40" s="5"/>
      <c r="I40" s="5"/>
      <c r="J40" s="5"/>
      <c r="K40" s="5">
        <v>28110</v>
      </c>
      <c r="L40" s="5"/>
      <c r="M40" s="5"/>
      <c r="N40" s="5">
        <v>7590</v>
      </c>
      <c r="O40" s="5">
        <f t="shared" si="3"/>
        <v>0</v>
      </c>
      <c r="P40" s="5">
        <f t="shared" si="4"/>
        <v>0</v>
      </c>
      <c r="Q40" s="133">
        <f t="shared" si="5"/>
        <v>35700</v>
      </c>
      <c r="R40" s="129"/>
      <c r="S40" s="129"/>
      <c r="T40" s="129"/>
      <c r="U40" s="129"/>
      <c r="V40" s="129"/>
      <c r="W40" s="129"/>
    </row>
    <row r="41" spans="1:23" s="3" customFormat="1" ht="15.75">
      <c r="A41" s="7" t="s">
        <v>248</v>
      </c>
      <c r="B41" s="97">
        <v>2</v>
      </c>
      <c r="C41" s="5">
        <v>231700</v>
      </c>
      <c r="D41" s="5">
        <v>231700</v>
      </c>
      <c r="E41" s="5">
        <v>231700</v>
      </c>
      <c r="F41" s="5">
        <v>62559</v>
      </c>
      <c r="G41" s="5">
        <v>62559</v>
      </c>
      <c r="H41" s="5">
        <v>62559</v>
      </c>
      <c r="I41" s="5">
        <v>150000</v>
      </c>
      <c r="J41" s="5">
        <v>150000</v>
      </c>
      <c r="K41" s="5">
        <v>128035</v>
      </c>
      <c r="L41" s="5">
        <v>40500</v>
      </c>
      <c r="M41" s="5">
        <v>40500</v>
      </c>
      <c r="N41" s="5">
        <v>34049</v>
      </c>
      <c r="O41" s="5">
        <f t="shared" si="3"/>
        <v>484759</v>
      </c>
      <c r="P41" s="5">
        <f t="shared" si="4"/>
        <v>484759</v>
      </c>
      <c r="Q41" s="133">
        <f t="shared" si="5"/>
        <v>456343</v>
      </c>
      <c r="R41" s="129"/>
      <c r="S41" s="129"/>
      <c r="T41" s="129"/>
      <c r="U41" s="129"/>
      <c r="V41" s="129"/>
      <c r="W41" s="129"/>
    </row>
    <row r="42" spans="1:23" s="3" customFormat="1" ht="31.5">
      <c r="A42" s="7" t="s">
        <v>249</v>
      </c>
      <c r="B42" s="97">
        <v>2</v>
      </c>
      <c r="C42" s="5">
        <v>50000</v>
      </c>
      <c r="D42" s="5">
        <v>50000</v>
      </c>
      <c r="E42" s="5"/>
      <c r="F42" s="5">
        <v>13500</v>
      </c>
      <c r="G42" s="5">
        <v>13500</v>
      </c>
      <c r="H42" s="5"/>
      <c r="I42" s="5">
        <v>189320</v>
      </c>
      <c r="J42" s="5">
        <v>1171218</v>
      </c>
      <c r="K42" s="5">
        <v>999520</v>
      </c>
      <c r="L42" s="5">
        <v>51116</v>
      </c>
      <c r="M42" s="5">
        <v>316228</v>
      </c>
      <c r="N42" s="5">
        <v>184136</v>
      </c>
      <c r="O42" s="5">
        <f t="shared" si="3"/>
        <v>303936</v>
      </c>
      <c r="P42" s="5">
        <f t="shared" si="4"/>
        <v>1550946</v>
      </c>
      <c r="Q42" s="133">
        <f t="shared" si="5"/>
        <v>1183656</v>
      </c>
      <c r="R42" s="129"/>
      <c r="S42" s="129"/>
      <c r="T42" s="129"/>
      <c r="U42" s="129"/>
      <c r="V42" s="129"/>
      <c r="W42" s="129"/>
    </row>
    <row r="43" spans="1:23" ht="15.75">
      <c r="A43" s="7" t="s">
        <v>507</v>
      </c>
      <c r="B43" s="97">
        <v>2</v>
      </c>
      <c r="C43" s="5">
        <v>700000</v>
      </c>
      <c r="D43" s="5">
        <v>700000</v>
      </c>
      <c r="E43" s="5">
        <v>580100</v>
      </c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700000</v>
      </c>
      <c r="P43" s="5">
        <f t="shared" si="4"/>
        <v>700000</v>
      </c>
      <c r="Q43" s="133">
        <f t="shared" si="5"/>
        <v>580100</v>
      </c>
      <c r="R43" s="129"/>
      <c r="S43" s="129"/>
      <c r="T43" s="129"/>
      <c r="U43" s="129"/>
      <c r="V43" s="129"/>
      <c r="W43" s="129"/>
    </row>
    <row r="44" spans="1:23" ht="31.5">
      <c r="A44" s="7" t="s">
        <v>505</v>
      </c>
      <c r="B44" s="97">
        <v>2</v>
      </c>
      <c r="C44" s="5"/>
      <c r="D44" s="5"/>
      <c r="E44" s="5"/>
      <c r="F44" s="5"/>
      <c r="G44" s="5"/>
      <c r="H44" s="5"/>
      <c r="I44" s="5">
        <v>359055</v>
      </c>
      <c r="J44" s="5">
        <v>359055</v>
      </c>
      <c r="K44" s="5"/>
      <c r="L44" s="5">
        <v>96945</v>
      </c>
      <c r="M44" s="5">
        <v>96945</v>
      </c>
      <c r="N44" s="5"/>
      <c r="O44" s="5">
        <f t="shared" si="3"/>
        <v>456000</v>
      </c>
      <c r="P44" s="5">
        <f t="shared" si="4"/>
        <v>456000</v>
      </c>
      <c r="Q44" s="133">
        <f t="shared" si="5"/>
        <v>0</v>
      </c>
      <c r="R44" s="129"/>
      <c r="S44" s="129"/>
      <c r="T44" s="129"/>
      <c r="U44" s="129"/>
      <c r="V44" s="129"/>
      <c r="W44" s="129"/>
    </row>
    <row r="45" spans="1:23" ht="31.5" hidden="1">
      <c r="A45" s="7" t="s">
        <v>506</v>
      </c>
      <c r="B45" s="97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4"/>
        <v>0</v>
      </c>
      <c r="Q45" s="133">
        <f t="shared" si="5"/>
        <v>0</v>
      </c>
      <c r="R45" s="129"/>
      <c r="S45" s="129"/>
      <c r="T45" s="129"/>
      <c r="U45" s="129"/>
      <c r="V45" s="129"/>
      <c r="W45" s="129"/>
    </row>
    <row r="46" spans="1:23" ht="15.75">
      <c r="A46" s="7" t="s">
        <v>461</v>
      </c>
      <c r="B46" s="97">
        <v>2</v>
      </c>
      <c r="C46" s="5"/>
      <c r="D46" s="5"/>
      <c r="E46" s="5"/>
      <c r="F46" s="5"/>
      <c r="G46" s="5"/>
      <c r="H46" s="5"/>
      <c r="I46" s="5"/>
      <c r="J46" s="5">
        <v>125670</v>
      </c>
      <c r="K46" s="5">
        <v>126565</v>
      </c>
      <c r="L46" s="5"/>
      <c r="M46" s="5">
        <v>33930</v>
      </c>
      <c r="N46" s="5">
        <v>34173</v>
      </c>
      <c r="O46" s="5">
        <f t="shared" si="3"/>
        <v>0</v>
      </c>
      <c r="P46" s="5">
        <f t="shared" si="4"/>
        <v>159600</v>
      </c>
      <c r="Q46" s="133">
        <f t="shared" si="5"/>
        <v>160738</v>
      </c>
      <c r="R46" s="129"/>
      <c r="S46" s="129"/>
      <c r="T46" s="129"/>
      <c r="U46" s="129"/>
      <c r="V46" s="129"/>
      <c r="W46" s="129"/>
    </row>
    <row r="47" spans="1:23" ht="15.75">
      <c r="A47" s="7" t="s">
        <v>250</v>
      </c>
      <c r="B47" s="97">
        <v>2</v>
      </c>
      <c r="C47" s="5"/>
      <c r="D47" s="5"/>
      <c r="E47" s="5"/>
      <c r="F47" s="5"/>
      <c r="G47" s="5"/>
      <c r="H47" s="5"/>
      <c r="I47" s="5">
        <v>747071</v>
      </c>
      <c r="J47" s="5">
        <v>747071</v>
      </c>
      <c r="K47" s="5">
        <v>780365</v>
      </c>
      <c r="L47" s="5">
        <v>201709</v>
      </c>
      <c r="M47" s="5">
        <v>201709</v>
      </c>
      <c r="N47" s="5">
        <v>210697</v>
      </c>
      <c r="O47" s="5">
        <f t="shared" si="3"/>
        <v>948780</v>
      </c>
      <c r="P47" s="5">
        <f t="shared" si="4"/>
        <v>948780</v>
      </c>
      <c r="Q47" s="133">
        <f t="shared" si="5"/>
        <v>991062</v>
      </c>
      <c r="R47" s="129"/>
      <c r="S47" s="129"/>
      <c r="T47" s="129"/>
      <c r="U47" s="129"/>
      <c r="V47" s="129"/>
      <c r="W47" s="129"/>
    </row>
    <row r="48" spans="1:23" ht="15.75">
      <c r="A48" s="7" t="s">
        <v>508</v>
      </c>
      <c r="B48" s="97">
        <v>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4"/>
        <v>0</v>
      </c>
      <c r="Q48" s="133">
        <f t="shared" si="5"/>
        <v>0</v>
      </c>
      <c r="R48" s="129"/>
      <c r="S48" s="129"/>
      <c r="T48" s="129"/>
      <c r="U48" s="129"/>
      <c r="V48" s="129"/>
      <c r="W48" s="129"/>
    </row>
    <row r="49" spans="1:23" s="3" customFormat="1" ht="15.75">
      <c r="A49" s="7" t="s">
        <v>131</v>
      </c>
      <c r="B49" s="97"/>
      <c r="C49" s="5"/>
      <c r="D49" s="5"/>
      <c r="E49" s="5"/>
      <c r="F49" s="5"/>
      <c r="G49" s="5"/>
      <c r="H49" s="5"/>
      <c r="I49" s="5">
        <f>SUM(I50:I52)</f>
        <v>1089490</v>
      </c>
      <c r="J49" s="5">
        <f>SUM(J50:J52)</f>
        <v>1511839</v>
      </c>
      <c r="K49" s="5">
        <f>SUM(K50:K52)</f>
        <v>1200203</v>
      </c>
      <c r="L49" s="5"/>
      <c r="M49" s="5"/>
      <c r="N49" s="5"/>
      <c r="O49" s="5">
        <f t="shared" si="3"/>
        <v>1089490</v>
      </c>
      <c r="P49" s="5">
        <f t="shared" si="4"/>
        <v>1511839</v>
      </c>
      <c r="Q49" s="133">
        <f t="shared" si="5"/>
        <v>1200203</v>
      </c>
      <c r="R49" s="129"/>
      <c r="S49" s="129"/>
      <c r="T49" s="129"/>
      <c r="U49" s="129"/>
      <c r="V49" s="129"/>
      <c r="W49" s="129"/>
    </row>
    <row r="50" spans="1:23" s="3" customFormat="1" ht="15.75">
      <c r="A50" s="85" t="s">
        <v>375</v>
      </c>
      <c r="B50" s="97">
        <v>1</v>
      </c>
      <c r="C50" s="5"/>
      <c r="D50" s="5"/>
      <c r="E50" s="5"/>
      <c r="F50" s="5"/>
      <c r="G50" s="5"/>
      <c r="H50" s="5"/>
      <c r="I50" s="5">
        <f>SUMIF($B$6:$B$49,"1",L$6:L$49)</f>
        <v>0</v>
      </c>
      <c r="J50" s="5">
        <f>SUMIF($B$6:$B$49,"1",M$6:M$49)</f>
        <v>0</v>
      </c>
      <c r="K50" s="5">
        <f>SUMIF($B$6:$B$49,"1",N$6:N$49)</f>
        <v>0</v>
      </c>
      <c r="L50" s="5"/>
      <c r="M50" s="5"/>
      <c r="N50" s="5"/>
      <c r="O50" s="5">
        <f t="shared" si="3"/>
        <v>0</v>
      </c>
      <c r="P50" s="5">
        <f t="shared" si="4"/>
        <v>0</v>
      </c>
      <c r="Q50" s="133">
        <f t="shared" si="5"/>
        <v>0</v>
      </c>
      <c r="R50" s="129"/>
      <c r="S50" s="129"/>
      <c r="T50" s="129"/>
      <c r="U50" s="129"/>
      <c r="V50" s="129"/>
      <c r="W50" s="129"/>
    </row>
    <row r="51" spans="1:23" s="3" customFormat="1" ht="15.75">
      <c r="A51" s="85" t="s">
        <v>218</v>
      </c>
      <c r="B51" s="97">
        <v>2</v>
      </c>
      <c r="C51" s="5"/>
      <c r="D51" s="5"/>
      <c r="E51" s="5"/>
      <c r="F51" s="5"/>
      <c r="G51" s="5"/>
      <c r="H51" s="5"/>
      <c r="I51" s="5">
        <f>SUMIF($B$6:$B$49,"2",L$6:L$49)</f>
        <v>1089490</v>
      </c>
      <c r="J51" s="5">
        <f>SUMIF($B$6:$B$49,"2",M$6:M$49)</f>
        <v>1511839</v>
      </c>
      <c r="K51" s="5">
        <f>SUMIF($B$6:$B$49,"2",N$6:N$49)</f>
        <v>1200203</v>
      </c>
      <c r="L51" s="5"/>
      <c r="M51" s="5"/>
      <c r="N51" s="5"/>
      <c r="O51" s="5">
        <f t="shared" si="3"/>
        <v>1089490</v>
      </c>
      <c r="P51" s="5">
        <f t="shared" si="4"/>
        <v>1511839</v>
      </c>
      <c r="Q51" s="133">
        <f t="shared" si="5"/>
        <v>1200203</v>
      </c>
      <c r="R51" s="129"/>
      <c r="S51" s="129"/>
      <c r="T51" s="129"/>
      <c r="U51" s="129"/>
      <c r="V51" s="129"/>
      <c r="W51" s="129"/>
    </row>
    <row r="52" spans="1:23" s="3" customFormat="1" ht="15.75">
      <c r="A52" s="85" t="s">
        <v>110</v>
      </c>
      <c r="B52" s="97">
        <v>3</v>
      </c>
      <c r="C52" s="5"/>
      <c r="D52" s="5"/>
      <c r="E52" s="5"/>
      <c r="F52" s="5"/>
      <c r="G52" s="5"/>
      <c r="H52" s="5"/>
      <c r="I52" s="5">
        <f>SUMIF($B$6:$B$49,"3",L$6:L$49)</f>
        <v>0</v>
      </c>
      <c r="J52" s="5">
        <f>SUMIF($B$6:$B$49,"3",M$6:M$49)</f>
        <v>0</v>
      </c>
      <c r="K52" s="5">
        <f>SUMIF($B$6:$B$49,"3",N$6:N$49)</f>
        <v>0</v>
      </c>
      <c r="L52" s="5"/>
      <c r="M52" s="5"/>
      <c r="N52" s="5"/>
      <c r="O52" s="5">
        <f t="shared" si="3"/>
        <v>0</v>
      </c>
      <c r="P52" s="5">
        <f t="shared" si="4"/>
        <v>0</v>
      </c>
      <c r="Q52" s="133">
        <f t="shared" si="5"/>
        <v>0</v>
      </c>
      <c r="R52" s="129"/>
      <c r="S52" s="129"/>
      <c r="T52" s="129"/>
      <c r="U52" s="129"/>
      <c r="V52" s="129"/>
      <c r="W52" s="129"/>
    </row>
    <row r="53" spans="1:23" s="3" customFormat="1" ht="15.75">
      <c r="A53" s="8" t="s">
        <v>381</v>
      </c>
      <c r="B53" s="97"/>
      <c r="C53" s="14">
        <f aca="true" t="shared" si="6" ref="C53:N53">SUM(C54:C56)</f>
        <v>5541587</v>
      </c>
      <c r="D53" s="14">
        <f>SUM(D54:D56)</f>
        <v>6673406</v>
      </c>
      <c r="E53" s="14">
        <f t="shared" si="6"/>
        <v>5770421</v>
      </c>
      <c r="F53" s="14">
        <f t="shared" si="6"/>
        <v>1040905</v>
      </c>
      <c r="G53" s="14">
        <f>SUM(G54:G56)</f>
        <v>1330455</v>
      </c>
      <c r="H53" s="14">
        <f t="shared" si="6"/>
        <v>1205064</v>
      </c>
      <c r="I53" s="14">
        <f t="shared" si="6"/>
        <v>5143637</v>
      </c>
      <c r="J53" s="14">
        <f>SUM(J54:J56)</f>
        <v>7130247</v>
      </c>
      <c r="K53" s="14">
        <f t="shared" si="6"/>
        <v>6573636</v>
      </c>
      <c r="L53" s="14">
        <f t="shared" si="6"/>
        <v>0</v>
      </c>
      <c r="M53" s="14">
        <f>SUM(M54:M56)</f>
        <v>0</v>
      </c>
      <c r="N53" s="14">
        <f t="shared" si="6"/>
        <v>0</v>
      </c>
      <c r="O53" s="14">
        <f t="shared" si="3"/>
        <v>11726129</v>
      </c>
      <c r="P53" s="14">
        <f t="shared" si="4"/>
        <v>15134108</v>
      </c>
      <c r="Q53" s="132">
        <f t="shared" si="5"/>
        <v>13549121</v>
      </c>
      <c r="R53" s="129"/>
      <c r="S53" s="129"/>
      <c r="T53" s="129"/>
      <c r="U53" s="129"/>
      <c r="V53" s="129"/>
      <c r="W53" s="129"/>
    </row>
    <row r="54" spans="1:23" s="3" customFormat="1" ht="15.75">
      <c r="A54" s="85" t="s">
        <v>375</v>
      </c>
      <c r="B54" s="97">
        <v>1</v>
      </c>
      <c r="C54" s="80">
        <f aca="true" t="shared" si="7" ref="C54:K54">SUMIF($B$6:$B$53,"1",C$6:C$53)</f>
        <v>0</v>
      </c>
      <c r="D54" s="80">
        <f t="shared" si="7"/>
        <v>0</v>
      </c>
      <c r="E54" s="80">
        <f t="shared" si="7"/>
        <v>0</v>
      </c>
      <c r="F54" s="80">
        <f t="shared" si="7"/>
        <v>0</v>
      </c>
      <c r="G54" s="80">
        <f t="shared" si="7"/>
        <v>0</v>
      </c>
      <c r="H54" s="80">
        <f t="shared" si="7"/>
        <v>0</v>
      </c>
      <c r="I54" s="80">
        <f t="shared" si="7"/>
        <v>0</v>
      </c>
      <c r="J54" s="80">
        <f t="shared" si="7"/>
        <v>0</v>
      </c>
      <c r="K54" s="80">
        <f t="shared" si="7"/>
        <v>0</v>
      </c>
      <c r="L54" s="5"/>
      <c r="M54" s="5"/>
      <c r="N54" s="5"/>
      <c r="O54" s="5">
        <f t="shared" si="3"/>
        <v>0</v>
      </c>
      <c r="P54" s="5">
        <f t="shared" si="4"/>
        <v>0</v>
      </c>
      <c r="Q54" s="133">
        <f t="shared" si="5"/>
        <v>0</v>
      </c>
      <c r="R54" s="129"/>
      <c r="S54" s="129"/>
      <c r="T54" s="129"/>
      <c r="U54" s="129"/>
      <c r="V54" s="129"/>
      <c r="W54" s="129"/>
    </row>
    <row r="55" spans="1:23" s="3" customFormat="1" ht="15.75">
      <c r="A55" s="85" t="s">
        <v>218</v>
      </c>
      <c r="B55" s="97">
        <v>2</v>
      </c>
      <c r="C55" s="80">
        <f aca="true" t="shared" si="8" ref="C55:K55">SUMIF($B$6:$B$53,"2",C$6:C$53)</f>
        <v>5011587</v>
      </c>
      <c r="D55" s="80">
        <f t="shared" si="8"/>
        <v>6143406</v>
      </c>
      <c r="E55" s="80">
        <f t="shared" si="8"/>
        <v>5290421</v>
      </c>
      <c r="F55" s="80">
        <f t="shared" si="8"/>
        <v>885720</v>
      </c>
      <c r="G55" s="80">
        <f t="shared" si="8"/>
        <v>1175270</v>
      </c>
      <c r="H55" s="80">
        <f t="shared" si="8"/>
        <v>1075464</v>
      </c>
      <c r="I55" s="80">
        <f t="shared" si="8"/>
        <v>5143637</v>
      </c>
      <c r="J55" s="80">
        <f t="shared" si="8"/>
        <v>7130247</v>
      </c>
      <c r="K55" s="80">
        <f t="shared" si="8"/>
        <v>6573636</v>
      </c>
      <c r="L55" s="5"/>
      <c r="M55" s="5"/>
      <c r="N55" s="5"/>
      <c r="O55" s="5">
        <f t="shared" si="3"/>
        <v>11040944</v>
      </c>
      <c r="P55" s="5">
        <f t="shared" si="4"/>
        <v>14448923</v>
      </c>
      <c r="Q55" s="133">
        <f t="shared" si="5"/>
        <v>12939521</v>
      </c>
      <c r="R55" s="129"/>
      <c r="S55" s="129"/>
      <c r="T55" s="129"/>
      <c r="U55" s="129"/>
      <c r="V55" s="129"/>
      <c r="W55" s="129"/>
    </row>
    <row r="56" spans="1:23" s="3" customFormat="1" ht="15.75">
      <c r="A56" s="85" t="s">
        <v>110</v>
      </c>
      <c r="B56" s="97">
        <v>3</v>
      </c>
      <c r="C56" s="80">
        <f aca="true" t="shared" si="9" ref="C56:K56">SUMIF($B$6:$B$53,"3",C$6:C$53)</f>
        <v>530000</v>
      </c>
      <c r="D56" s="80">
        <f t="shared" si="9"/>
        <v>530000</v>
      </c>
      <c r="E56" s="80">
        <f t="shared" si="9"/>
        <v>480000</v>
      </c>
      <c r="F56" s="80">
        <f t="shared" si="9"/>
        <v>155185</v>
      </c>
      <c r="G56" s="80">
        <f t="shared" si="9"/>
        <v>155185</v>
      </c>
      <c r="H56" s="80">
        <f t="shared" si="9"/>
        <v>129600</v>
      </c>
      <c r="I56" s="80">
        <f t="shared" si="9"/>
        <v>0</v>
      </c>
      <c r="J56" s="80">
        <f t="shared" si="9"/>
        <v>0</v>
      </c>
      <c r="K56" s="80">
        <f t="shared" si="9"/>
        <v>0</v>
      </c>
      <c r="L56" s="5"/>
      <c r="M56" s="5"/>
      <c r="N56" s="5"/>
      <c r="O56" s="5">
        <f t="shared" si="3"/>
        <v>685185</v>
      </c>
      <c r="P56" s="5">
        <f t="shared" si="4"/>
        <v>685185</v>
      </c>
      <c r="Q56" s="133">
        <f t="shared" si="5"/>
        <v>609600</v>
      </c>
      <c r="R56" s="129"/>
      <c r="S56" s="129"/>
      <c r="T56" s="129"/>
      <c r="U56" s="129"/>
      <c r="V56" s="129"/>
      <c r="W56" s="129"/>
    </row>
    <row r="58" ht="15.75">
      <c r="K58" s="16">
        <v>2904131</v>
      </c>
    </row>
  </sheetData>
  <sheetProtection/>
  <mergeCells count="8">
    <mergeCell ref="A1:O1"/>
    <mergeCell ref="A2:O2"/>
    <mergeCell ref="A4:A5"/>
    <mergeCell ref="B4:B5"/>
    <mergeCell ref="C4:E4"/>
    <mergeCell ref="F4:H4"/>
    <mergeCell ref="I4:K4"/>
    <mergeCell ref="L4:N4"/>
  </mergeCells>
  <printOptions horizontalCentered="1"/>
  <pageMargins left="0.31496062992125984" right="0.07874015748031496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69"/>
  <sheetViews>
    <sheetView zoomScalePageLayoutView="0" workbookViewId="0" topLeftCell="A1">
      <selection activeCell="A69" sqref="A69"/>
    </sheetView>
  </sheetViews>
  <sheetFormatPr defaultColWidth="9.140625" defaultRowHeight="15"/>
  <cols>
    <col min="1" max="1" width="5.7109375" style="16" customWidth="1"/>
    <col min="2" max="2" width="35.421875" style="16" customWidth="1"/>
    <col min="3" max="3" width="5.7109375" style="16" customWidth="1"/>
    <col min="4" max="4" width="10.140625" style="16" customWidth="1"/>
    <col min="5" max="5" width="10.7109375" style="16" customWidth="1"/>
    <col min="6" max="6" width="9.8515625" style="16" customWidth="1"/>
    <col min="7" max="7" width="10.140625" style="16" bestFit="1" customWidth="1"/>
    <col min="8" max="8" width="9.8515625" style="16" customWidth="1"/>
    <col min="9" max="9" width="10.00390625" style="16" customWidth="1"/>
    <col min="10" max="10" width="10.00390625" style="124" customWidth="1"/>
    <col min="11" max="11" width="10.8515625" style="124" customWidth="1"/>
    <col min="12" max="12" width="10.140625" style="124" customWidth="1"/>
    <col min="13" max="16384" width="9.140625" style="16" customWidth="1"/>
  </cols>
  <sheetData>
    <row r="1" spans="1:12" ht="15.75">
      <c r="A1" s="324" t="s">
        <v>492</v>
      </c>
      <c r="B1" s="324"/>
      <c r="C1" s="324"/>
      <c r="D1" s="324"/>
      <c r="E1" s="324"/>
      <c r="F1" s="324"/>
      <c r="G1" s="324"/>
      <c r="H1" s="324"/>
      <c r="I1" s="324"/>
      <c r="J1" s="324"/>
      <c r="K1" s="44"/>
      <c r="L1" s="16"/>
    </row>
    <row r="2" spans="1:12" ht="15.75">
      <c r="A2" s="324" t="s">
        <v>526</v>
      </c>
      <c r="B2" s="324"/>
      <c r="C2" s="324"/>
      <c r="D2" s="324"/>
      <c r="E2" s="324"/>
      <c r="F2" s="324"/>
      <c r="G2" s="324"/>
      <c r="H2" s="324"/>
      <c r="I2" s="324"/>
      <c r="J2" s="324"/>
      <c r="K2" s="44"/>
      <c r="L2" s="16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319" t="s">
        <v>9</v>
      </c>
      <c r="C5" s="319" t="s">
        <v>126</v>
      </c>
      <c r="D5" s="325" t="s">
        <v>14</v>
      </c>
      <c r="E5" s="325"/>
      <c r="F5" s="325"/>
      <c r="G5" s="325" t="s">
        <v>15</v>
      </c>
      <c r="H5" s="325"/>
      <c r="I5" s="325"/>
      <c r="J5" s="325" t="s">
        <v>16</v>
      </c>
      <c r="K5" s="325"/>
      <c r="L5" s="88"/>
    </row>
    <row r="6" spans="1:12" s="3" customFormat="1" ht="31.5">
      <c r="A6" s="1">
        <v>2</v>
      </c>
      <c r="B6" s="319"/>
      <c r="C6" s="319"/>
      <c r="D6" s="39" t="s">
        <v>4</v>
      </c>
      <c r="E6" s="39" t="s">
        <v>547</v>
      </c>
      <c r="F6" s="39" t="s">
        <v>541</v>
      </c>
      <c r="G6" s="39" t="s">
        <v>4</v>
      </c>
      <c r="H6" s="39" t="s">
        <v>547</v>
      </c>
      <c r="I6" s="39" t="s">
        <v>541</v>
      </c>
      <c r="J6" s="39" t="s">
        <v>4</v>
      </c>
      <c r="K6" s="39" t="s">
        <v>547</v>
      </c>
      <c r="L6" s="39" t="s">
        <v>541</v>
      </c>
    </row>
    <row r="7" spans="1:12" s="3" customFormat="1" ht="15.75">
      <c r="A7" s="1">
        <v>3</v>
      </c>
      <c r="B7" s="102" t="s">
        <v>93</v>
      </c>
      <c r="C7" s="97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7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185</v>
      </c>
      <c r="C9" s="97"/>
      <c r="D9" s="5">
        <f>SUM(D8)</f>
        <v>0</v>
      </c>
      <c r="E9" s="5">
        <f>SUM(E8)</f>
        <v>0</v>
      </c>
      <c r="F9" s="5">
        <f>SUM(F8)</f>
        <v>0</v>
      </c>
      <c r="G9" s="113"/>
      <c r="H9" s="113"/>
      <c r="I9" s="113"/>
      <c r="J9" s="113"/>
      <c r="K9" s="113"/>
      <c r="L9" s="113"/>
    </row>
    <row r="10" spans="1:16" s="3" customFormat="1" ht="15.75">
      <c r="A10" s="1">
        <v>4</v>
      </c>
      <c r="B10" s="119" t="s">
        <v>519</v>
      </c>
      <c r="C10" s="97">
        <v>2</v>
      </c>
      <c r="D10" s="5">
        <v>220000</v>
      </c>
      <c r="E10" s="5">
        <v>180630</v>
      </c>
      <c r="F10" s="5">
        <v>0</v>
      </c>
      <c r="G10" s="5">
        <v>59400</v>
      </c>
      <c r="H10" s="5">
        <v>48770</v>
      </c>
      <c r="I10" s="5">
        <v>0</v>
      </c>
      <c r="J10" s="5">
        <f aca="true" t="shared" si="0" ref="J10:L13">D10+G10</f>
        <v>279400</v>
      </c>
      <c r="K10" s="5">
        <f t="shared" si="0"/>
        <v>229400</v>
      </c>
      <c r="L10" s="5">
        <f t="shared" si="0"/>
        <v>0</v>
      </c>
      <c r="M10" s="129"/>
      <c r="N10" s="129"/>
      <c r="O10" s="129"/>
      <c r="P10" s="129"/>
    </row>
    <row r="11" spans="1:16" s="3" customFormat="1" ht="15.75">
      <c r="A11" s="1">
        <v>5</v>
      </c>
      <c r="B11" s="119" t="s">
        <v>497</v>
      </c>
      <c r="C11" s="97">
        <v>2</v>
      </c>
      <c r="D11" s="5">
        <v>2047244</v>
      </c>
      <c r="E11" s="5">
        <v>2097244</v>
      </c>
      <c r="F11" s="5">
        <v>2097244</v>
      </c>
      <c r="G11" s="5">
        <v>552756</v>
      </c>
      <c r="H11" s="5">
        <v>552756</v>
      </c>
      <c r="I11" s="5">
        <v>552756</v>
      </c>
      <c r="J11" s="5">
        <f t="shared" si="0"/>
        <v>2600000</v>
      </c>
      <c r="K11" s="5">
        <f t="shared" si="0"/>
        <v>2650000</v>
      </c>
      <c r="L11" s="5">
        <f t="shared" si="0"/>
        <v>2650000</v>
      </c>
      <c r="M11" s="129"/>
      <c r="N11" s="129"/>
      <c r="O11" s="129"/>
      <c r="P11" s="129"/>
    </row>
    <row r="12" spans="1:16" s="3" customFormat="1" ht="31.5">
      <c r="A12" s="1">
        <v>6</v>
      </c>
      <c r="B12" s="119" t="s">
        <v>520</v>
      </c>
      <c r="C12" s="97">
        <v>2</v>
      </c>
      <c r="D12" s="5">
        <v>316517</v>
      </c>
      <c r="E12" s="5">
        <v>316517</v>
      </c>
      <c r="F12" s="5">
        <v>0</v>
      </c>
      <c r="G12" s="5">
        <v>85459</v>
      </c>
      <c r="H12" s="5">
        <v>85459</v>
      </c>
      <c r="I12" s="5">
        <v>0</v>
      </c>
      <c r="J12" s="5">
        <f t="shared" si="0"/>
        <v>401976</v>
      </c>
      <c r="K12" s="5">
        <f t="shared" si="0"/>
        <v>401976</v>
      </c>
      <c r="L12" s="5">
        <f t="shared" si="0"/>
        <v>0</v>
      </c>
      <c r="M12" s="129"/>
      <c r="N12" s="129"/>
      <c r="O12" s="129"/>
      <c r="P12" s="129"/>
    </row>
    <row r="13" spans="1:16" s="3" customFormat="1" ht="15.75" hidden="1">
      <c r="A13" s="1"/>
      <c r="B13" s="119"/>
      <c r="C13" s="97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  <c r="M13" s="129"/>
      <c r="N13" s="129"/>
      <c r="O13" s="129"/>
      <c r="P13" s="129"/>
    </row>
    <row r="14" spans="1:16" s="3" customFormat="1" ht="31.5">
      <c r="A14" s="1">
        <v>7</v>
      </c>
      <c r="B14" s="7" t="s">
        <v>184</v>
      </c>
      <c r="C14" s="97"/>
      <c r="D14" s="5">
        <f>SUM(D10:D13)</f>
        <v>2583761</v>
      </c>
      <c r="E14" s="5">
        <f>SUM(E10:E13)</f>
        <v>2594391</v>
      </c>
      <c r="F14" s="5">
        <f>SUM(F10:F13)</f>
        <v>2097244</v>
      </c>
      <c r="G14" s="113"/>
      <c r="H14" s="113"/>
      <c r="I14" s="113"/>
      <c r="J14" s="113"/>
      <c r="K14" s="113"/>
      <c r="L14" s="113"/>
      <c r="M14" s="129"/>
      <c r="N14" s="129"/>
      <c r="O14" s="129"/>
      <c r="P14" s="129"/>
    </row>
    <row r="15" spans="1:16" s="3" customFormat="1" ht="15.75">
      <c r="A15" s="1">
        <v>8</v>
      </c>
      <c r="B15" s="7" t="s">
        <v>540</v>
      </c>
      <c r="C15" s="97">
        <v>2</v>
      </c>
      <c r="D15" s="5">
        <v>0</v>
      </c>
      <c r="E15" s="5">
        <v>44874</v>
      </c>
      <c r="F15" s="5">
        <v>44874</v>
      </c>
      <c r="G15" s="5">
        <v>0</v>
      </c>
      <c r="H15" s="5">
        <v>12116</v>
      </c>
      <c r="I15" s="5">
        <v>12116</v>
      </c>
      <c r="J15" s="5">
        <f>D15+G15</f>
        <v>0</v>
      </c>
      <c r="K15" s="5">
        <f>E15+H15</f>
        <v>56990</v>
      </c>
      <c r="L15" s="5">
        <f>F15+I15</f>
        <v>56990</v>
      </c>
      <c r="M15" s="129"/>
      <c r="N15" s="129"/>
      <c r="O15" s="129"/>
      <c r="P15" s="129"/>
    </row>
    <row r="16" spans="1:16" s="3" customFormat="1" ht="47.25">
      <c r="A16" s="1">
        <v>9</v>
      </c>
      <c r="B16" s="7" t="s">
        <v>183</v>
      </c>
      <c r="C16" s="97"/>
      <c r="D16" s="5">
        <f>SUM(D15)</f>
        <v>0</v>
      </c>
      <c r="E16" s="5">
        <f>SUM(E15)</f>
        <v>44874</v>
      </c>
      <c r="F16" s="5">
        <f>SUM(F15)</f>
        <v>44874</v>
      </c>
      <c r="G16" s="113"/>
      <c r="H16" s="113"/>
      <c r="I16" s="113"/>
      <c r="J16" s="113"/>
      <c r="K16" s="113"/>
      <c r="L16" s="113"/>
      <c r="M16" s="129"/>
      <c r="N16" s="129"/>
      <c r="O16" s="129"/>
      <c r="P16" s="129"/>
    </row>
    <row r="17" spans="1:16" s="3" customFormat="1" ht="15.75">
      <c r="A17" s="1">
        <v>10</v>
      </c>
      <c r="B17" s="119" t="s">
        <v>493</v>
      </c>
      <c r="C17" s="97">
        <v>2</v>
      </c>
      <c r="D17" s="5">
        <v>787402</v>
      </c>
      <c r="E17" s="5">
        <v>752842</v>
      </c>
      <c r="F17" s="5">
        <v>734500</v>
      </c>
      <c r="G17" s="5">
        <v>212598</v>
      </c>
      <c r="H17" s="5">
        <v>203267</v>
      </c>
      <c r="I17" s="5">
        <v>198315</v>
      </c>
      <c r="J17" s="5">
        <f>D17+G17</f>
        <v>1000000</v>
      </c>
      <c r="K17" s="5">
        <f>E17+H17</f>
        <v>956109</v>
      </c>
      <c r="L17" s="5">
        <f>F17+I17</f>
        <v>932815</v>
      </c>
      <c r="M17" s="129"/>
      <c r="N17" s="129"/>
      <c r="O17" s="129"/>
      <c r="P17" s="129"/>
    </row>
    <row r="18" spans="1:16" s="3" customFormat="1" ht="15.75">
      <c r="A18" s="1">
        <v>11</v>
      </c>
      <c r="B18" s="7" t="s">
        <v>544</v>
      </c>
      <c r="C18" s="97">
        <v>2</v>
      </c>
      <c r="D18" s="5">
        <v>0</v>
      </c>
      <c r="E18" s="5">
        <v>34560</v>
      </c>
      <c r="F18" s="5">
        <v>34560</v>
      </c>
      <c r="G18" s="5">
        <v>0</v>
      </c>
      <c r="H18" s="5">
        <v>9331</v>
      </c>
      <c r="I18" s="5">
        <v>9331</v>
      </c>
      <c r="J18" s="5">
        <f aca="true" t="shared" si="1" ref="J18:K24">D18+G18</f>
        <v>0</v>
      </c>
      <c r="K18" s="5">
        <f t="shared" si="1"/>
        <v>43891</v>
      </c>
      <c r="L18" s="5">
        <f aca="true" t="shared" si="2" ref="L18:L24">F18+I18</f>
        <v>43891</v>
      </c>
      <c r="M18" s="129"/>
      <c r="N18" s="129"/>
      <c r="O18" s="129"/>
      <c r="P18" s="129"/>
    </row>
    <row r="19" spans="1:16" s="3" customFormat="1" ht="15.75">
      <c r="A19" s="1">
        <v>12</v>
      </c>
      <c r="B19" s="7" t="s">
        <v>545</v>
      </c>
      <c r="C19" s="97">
        <v>2</v>
      </c>
      <c r="D19" s="5">
        <v>0</v>
      </c>
      <c r="E19" s="5">
        <v>39370</v>
      </c>
      <c r="F19" s="5">
        <v>39370</v>
      </c>
      <c r="G19" s="5">
        <v>0</v>
      </c>
      <c r="H19" s="5">
        <v>10630</v>
      </c>
      <c r="I19" s="5">
        <v>10630</v>
      </c>
      <c r="J19" s="5">
        <f t="shared" si="1"/>
        <v>0</v>
      </c>
      <c r="K19" s="5">
        <f t="shared" si="1"/>
        <v>50000</v>
      </c>
      <c r="L19" s="5">
        <f t="shared" si="2"/>
        <v>50000</v>
      </c>
      <c r="M19" s="129"/>
      <c r="N19" s="129"/>
      <c r="O19" s="129"/>
      <c r="P19" s="129"/>
    </row>
    <row r="20" spans="1:16" s="3" customFormat="1" ht="15.75">
      <c r="A20" s="1">
        <v>13</v>
      </c>
      <c r="B20" s="119" t="s">
        <v>494</v>
      </c>
      <c r="C20" s="97">
        <v>2</v>
      </c>
      <c r="D20" s="5">
        <v>44500</v>
      </c>
      <c r="E20" s="5">
        <v>44500</v>
      </c>
      <c r="F20" s="5">
        <v>44500</v>
      </c>
      <c r="G20" s="5">
        <v>12015</v>
      </c>
      <c r="H20" s="5">
        <v>12015</v>
      </c>
      <c r="I20" s="5">
        <v>12015</v>
      </c>
      <c r="J20" s="5">
        <f t="shared" si="1"/>
        <v>56515</v>
      </c>
      <c r="K20" s="5">
        <f t="shared" si="1"/>
        <v>56515</v>
      </c>
      <c r="L20" s="5">
        <f t="shared" si="2"/>
        <v>56515</v>
      </c>
      <c r="M20" s="129"/>
      <c r="N20" s="129"/>
      <c r="O20" s="129"/>
      <c r="P20" s="129"/>
    </row>
    <row r="21" spans="1:16" s="3" customFormat="1" ht="15.75">
      <c r="A21" s="1">
        <v>14</v>
      </c>
      <c r="B21" s="119" t="s">
        <v>495</v>
      </c>
      <c r="C21" s="97">
        <v>2</v>
      </c>
      <c r="D21" s="5">
        <v>118110</v>
      </c>
      <c r="E21" s="5">
        <v>110236</v>
      </c>
      <c r="F21" s="5">
        <v>81890</v>
      </c>
      <c r="G21" s="5">
        <v>31890</v>
      </c>
      <c r="H21" s="5">
        <v>29764</v>
      </c>
      <c r="I21" s="5">
        <v>22110</v>
      </c>
      <c r="J21" s="5">
        <f t="shared" si="1"/>
        <v>150000</v>
      </c>
      <c r="K21" s="5">
        <f t="shared" si="1"/>
        <v>140000</v>
      </c>
      <c r="L21" s="5">
        <f t="shared" si="2"/>
        <v>104000</v>
      </c>
      <c r="M21" s="129"/>
      <c r="N21" s="129"/>
      <c r="O21" s="129"/>
      <c r="P21" s="129"/>
    </row>
    <row r="22" spans="1:16" s="3" customFormat="1" ht="15.75">
      <c r="A22" s="1">
        <v>15</v>
      </c>
      <c r="B22" s="7" t="s">
        <v>546</v>
      </c>
      <c r="C22" s="97">
        <v>2</v>
      </c>
      <c r="D22" s="5">
        <v>0</v>
      </c>
      <c r="E22" s="5">
        <v>78732</v>
      </c>
      <c r="F22" s="5">
        <v>78732</v>
      </c>
      <c r="G22" s="5">
        <v>0</v>
      </c>
      <c r="H22" s="5">
        <v>21258</v>
      </c>
      <c r="I22" s="5">
        <v>21258</v>
      </c>
      <c r="J22" s="5">
        <f t="shared" si="1"/>
        <v>0</v>
      </c>
      <c r="K22" s="5">
        <f t="shared" si="1"/>
        <v>99990</v>
      </c>
      <c r="L22" s="5">
        <f t="shared" si="2"/>
        <v>99990</v>
      </c>
      <c r="M22" s="129"/>
      <c r="N22" s="129"/>
      <c r="O22" s="129"/>
      <c r="P22" s="129"/>
    </row>
    <row r="23" spans="1:16" s="3" customFormat="1" ht="15.75">
      <c r="A23" s="1">
        <v>16</v>
      </c>
      <c r="B23" s="119" t="s">
        <v>496</v>
      </c>
      <c r="C23" s="97">
        <v>2</v>
      </c>
      <c r="D23" s="5">
        <v>39370</v>
      </c>
      <c r="E23" s="5">
        <v>39370</v>
      </c>
      <c r="F23" s="5">
        <v>0</v>
      </c>
      <c r="G23" s="5">
        <v>10630</v>
      </c>
      <c r="H23" s="5">
        <v>10630</v>
      </c>
      <c r="I23" s="5">
        <v>0</v>
      </c>
      <c r="J23" s="5">
        <f t="shared" si="1"/>
        <v>50000</v>
      </c>
      <c r="K23" s="5">
        <f t="shared" si="1"/>
        <v>50000</v>
      </c>
      <c r="L23" s="5">
        <f t="shared" si="2"/>
        <v>0</v>
      </c>
      <c r="M23" s="129"/>
      <c r="N23" s="129"/>
      <c r="O23" s="129"/>
      <c r="P23" s="129"/>
    </row>
    <row r="24" spans="1:16" s="3" customFormat="1" ht="15.75">
      <c r="A24" s="1">
        <v>17</v>
      </c>
      <c r="B24" s="7" t="s">
        <v>531</v>
      </c>
      <c r="C24" s="97">
        <v>2</v>
      </c>
      <c r="D24" s="5">
        <v>0</v>
      </c>
      <c r="E24" s="5">
        <v>7874</v>
      </c>
      <c r="F24" s="5">
        <v>7874</v>
      </c>
      <c r="G24" s="5">
        <v>0</v>
      </c>
      <c r="H24" s="5">
        <v>2126</v>
      </c>
      <c r="I24" s="5">
        <v>2126</v>
      </c>
      <c r="J24" s="5">
        <f t="shared" si="1"/>
        <v>0</v>
      </c>
      <c r="K24" s="5">
        <f t="shared" si="1"/>
        <v>10000</v>
      </c>
      <c r="L24" s="5">
        <f t="shared" si="2"/>
        <v>10000</v>
      </c>
      <c r="M24" s="129"/>
      <c r="N24" s="129"/>
      <c r="O24" s="129"/>
      <c r="P24" s="129"/>
    </row>
    <row r="25" spans="1:16" s="3" customFormat="1" ht="47.25">
      <c r="A25" s="1">
        <v>18</v>
      </c>
      <c r="B25" s="7" t="s">
        <v>186</v>
      </c>
      <c r="C25" s="97"/>
      <c r="D25" s="5">
        <f>SUM(D17:D24)</f>
        <v>989382</v>
      </c>
      <c r="E25" s="5">
        <f>SUM(E17:E24)</f>
        <v>1107484</v>
      </c>
      <c r="F25" s="5">
        <f>SUM(F17:F24)</f>
        <v>1021426</v>
      </c>
      <c r="G25" s="113"/>
      <c r="H25" s="113"/>
      <c r="I25" s="113"/>
      <c r="J25" s="113"/>
      <c r="K25" s="113"/>
      <c r="L25" s="113"/>
      <c r="M25" s="129"/>
      <c r="N25" s="129"/>
      <c r="O25" s="129"/>
      <c r="P25" s="129"/>
    </row>
    <row r="26" spans="1:16" s="3" customFormat="1" ht="15.75" hidden="1">
      <c r="A26" s="1"/>
      <c r="B26" s="7" t="s">
        <v>187</v>
      </c>
      <c r="C26" s="97"/>
      <c r="D26" s="5"/>
      <c r="E26" s="5"/>
      <c r="F26" s="5"/>
      <c r="G26" s="113"/>
      <c r="H26" s="113"/>
      <c r="I26" s="113"/>
      <c r="J26" s="113"/>
      <c r="K26" s="113"/>
      <c r="L26" s="113"/>
      <c r="M26" s="129"/>
      <c r="N26" s="129"/>
      <c r="O26" s="129"/>
      <c r="P26" s="129"/>
    </row>
    <row r="27" spans="1:16" s="3" customFormat="1" ht="31.5" hidden="1">
      <c r="A27" s="1"/>
      <c r="B27" s="7" t="s">
        <v>188</v>
      </c>
      <c r="C27" s="97"/>
      <c r="D27" s="5"/>
      <c r="E27" s="5"/>
      <c r="F27" s="5"/>
      <c r="G27" s="113"/>
      <c r="H27" s="113"/>
      <c r="I27" s="113"/>
      <c r="J27" s="113"/>
      <c r="K27" s="113"/>
      <c r="L27" s="113"/>
      <c r="M27" s="129"/>
      <c r="N27" s="129"/>
      <c r="O27" s="129"/>
      <c r="P27" s="129"/>
    </row>
    <row r="28" spans="1:16" s="3" customFormat="1" ht="47.25">
      <c r="A28" s="1">
        <v>19</v>
      </c>
      <c r="B28" s="7" t="s">
        <v>207</v>
      </c>
      <c r="C28" s="97"/>
      <c r="D28" s="113"/>
      <c r="E28" s="113"/>
      <c r="F28" s="113"/>
      <c r="G28" s="5">
        <f>SUM(G7:G27)</f>
        <v>964748</v>
      </c>
      <c r="H28" s="5">
        <f>SUM(H7:H27)</f>
        <v>998122</v>
      </c>
      <c r="I28" s="5">
        <f>SUM(I7:I27)</f>
        <v>840657</v>
      </c>
      <c r="J28" s="113"/>
      <c r="K28" s="113"/>
      <c r="L28" s="113"/>
      <c r="M28" s="129"/>
      <c r="N28" s="129"/>
      <c r="O28" s="129"/>
      <c r="P28" s="129"/>
    </row>
    <row r="29" spans="1:16" s="3" customFormat="1" ht="15.75">
      <c r="A29" s="1">
        <v>20</v>
      </c>
      <c r="B29" s="9" t="s">
        <v>93</v>
      </c>
      <c r="C29" s="97"/>
      <c r="D29" s="14">
        <f aca="true" t="shared" si="3" ref="D29:I29">SUM(D30:D32)</f>
        <v>3573143</v>
      </c>
      <c r="E29" s="14">
        <f>SUM(E30:E32)</f>
        <v>3746749</v>
      </c>
      <c r="F29" s="14">
        <f t="shared" si="3"/>
        <v>3163544</v>
      </c>
      <c r="G29" s="14">
        <f t="shared" si="3"/>
        <v>964748</v>
      </c>
      <c r="H29" s="14">
        <f>SUM(H30:H32)</f>
        <v>998122</v>
      </c>
      <c r="I29" s="14">
        <f t="shared" si="3"/>
        <v>840657</v>
      </c>
      <c r="J29" s="14">
        <f aca="true" t="shared" si="4" ref="J29:L32">D29+G29</f>
        <v>4537891</v>
      </c>
      <c r="K29" s="14">
        <f t="shared" si="4"/>
        <v>4744871</v>
      </c>
      <c r="L29" s="14">
        <f t="shared" si="4"/>
        <v>4004201</v>
      </c>
      <c r="M29" s="129"/>
      <c r="N29" s="129"/>
      <c r="O29" s="129"/>
      <c r="P29" s="129"/>
    </row>
    <row r="30" spans="1:16" s="3" customFormat="1" ht="31.5">
      <c r="A30" s="1">
        <v>21</v>
      </c>
      <c r="B30" s="85" t="s">
        <v>375</v>
      </c>
      <c r="C30" s="97">
        <v>1</v>
      </c>
      <c r="D30" s="5">
        <f aca="true" t="shared" si="5" ref="D30:I30">SUMIF($C$7:$C$29,"1",D$7:D$29)</f>
        <v>0</v>
      </c>
      <c r="E30" s="5">
        <f t="shared" si="5"/>
        <v>0</v>
      </c>
      <c r="F30" s="5">
        <f t="shared" si="5"/>
        <v>0</v>
      </c>
      <c r="G30" s="5">
        <f t="shared" si="5"/>
        <v>0</v>
      </c>
      <c r="H30" s="5">
        <f t="shared" si="5"/>
        <v>0</v>
      </c>
      <c r="I30" s="5">
        <f t="shared" si="5"/>
        <v>0</v>
      </c>
      <c r="J30" s="5">
        <f t="shared" si="4"/>
        <v>0</v>
      </c>
      <c r="K30" s="5">
        <f t="shared" si="4"/>
        <v>0</v>
      </c>
      <c r="L30" s="5">
        <f t="shared" si="4"/>
        <v>0</v>
      </c>
      <c r="M30" s="129"/>
      <c r="N30" s="129"/>
      <c r="O30" s="129"/>
      <c r="P30" s="129"/>
    </row>
    <row r="31" spans="1:16" s="3" customFormat="1" ht="15.75">
      <c r="A31" s="1">
        <v>22</v>
      </c>
      <c r="B31" s="85" t="s">
        <v>218</v>
      </c>
      <c r="C31" s="97">
        <v>2</v>
      </c>
      <c r="D31" s="5">
        <f aca="true" t="shared" si="6" ref="D31:I31">SUMIF($C$7:$C$29,"2",D$7:D$29)</f>
        <v>3573143</v>
      </c>
      <c r="E31" s="5">
        <f t="shared" si="6"/>
        <v>3746749</v>
      </c>
      <c r="F31" s="5">
        <f t="shared" si="6"/>
        <v>3163544</v>
      </c>
      <c r="G31" s="5">
        <f t="shared" si="6"/>
        <v>964748</v>
      </c>
      <c r="H31" s="5">
        <f t="shared" si="6"/>
        <v>998122</v>
      </c>
      <c r="I31" s="5">
        <f t="shared" si="6"/>
        <v>840657</v>
      </c>
      <c r="J31" s="5">
        <f t="shared" si="4"/>
        <v>4537891</v>
      </c>
      <c r="K31" s="5">
        <f t="shared" si="4"/>
        <v>4744871</v>
      </c>
      <c r="L31" s="5">
        <f t="shared" si="4"/>
        <v>4004201</v>
      </c>
      <c r="M31" s="129"/>
      <c r="N31" s="129"/>
      <c r="O31" s="129"/>
      <c r="P31" s="129"/>
    </row>
    <row r="32" spans="1:16" s="3" customFormat="1" ht="15.75">
      <c r="A32" s="1">
        <v>23</v>
      </c>
      <c r="B32" s="85" t="s">
        <v>110</v>
      </c>
      <c r="C32" s="97">
        <v>3</v>
      </c>
      <c r="D32" s="5">
        <f aca="true" t="shared" si="7" ref="D32:I32">SUMIF($C$7:$C$29,"3",D$7:D$29)</f>
        <v>0</v>
      </c>
      <c r="E32" s="5">
        <f t="shared" si="7"/>
        <v>0</v>
      </c>
      <c r="F32" s="5">
        <f t="shared" si="7"/>
        <v>0</v>
      </c>
      <c r="G32" s="5">
        <f t="shared" si="7"/>
        <v>0</v>
      </c>
      <c r="H32" s="5">
        <f t="shared" si="7"/>
        <v>0</v>
      </c>
      <c r="I32" s="5">
        <f t="shared" si="7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129"/>
      <c r="N32" s="129"/>
      <c r="O32" s="129"/>
      <c r="P32" s="129"/>
    </row>
    <row r="33" spans="1:16" s="3" customFormat="1" ht="15.75">
      <c r="A33" s="1">
        <v>24</v>
      </c>
      <c r="B33" s="102" t="s">
        <v>43</v>
      </c>
      <c r="C33" s="97"/>
      <c r="D33" s="14"/>
      <c r="E33" s="14"/>
      <c r="F33" s="14"/>
      <c r="G33" s="14"/>
      <c r="H33" s="14"/>
      <c r="I33" s="14"/>
      <c r="J33" s="14"/>
      <c r="K33" s="14"/>
      <c r="L33" s="14"/>
      <c r="M33" s="129"/>
      <c r="N33" s="129"/>
      <c r="O33" s="129"/>
      <c r="P33" s="129"/>
    </row>
    <row r="34" spans="1:16" s="3" customFormat="1" ht="15.75">
      <c r="A34" s="1">
        <v>25</v>
      </c>
      <c r="B34" s="119" t="s">
        <v>467</v>
      </c>
      <c r="C34" s="97">
        <v>2</v>
      </c>
      <c r="D34" s="5">
        <v>245257</v>
      </c>
      <c r="E34" s="5">
        <v>245257</v>
      </c>
      <c r="F34" s="5">
        <v>5545</v>
      </c>
      <c r="G34" s="5">
        <v>66219</v>
      </c>
      <c r="H34" s="5">
        <v>66219</v>
      </c>
      <c r="I34" s="5">
        <v>1497</v>
      </c>
      <c r="J34" s="5">
        <f aca="true" t="shared" si="8" ref="J34:L37">D34+G34</f>
        <v>311476</v>
      </c>
      <c r="K34" s="5">
        <f t="shared" si="8"/>
        <v>311476</v>
      </c>
      <c r="L34" s="5">
        <f t="shared" si="8"/>
        <v>7042</v>
      </c>
      <c r="M34" s="129"/>
      <c r="N34" s="129"/>
      <c r="O34" s="129"/>
      <c r="P34" s="129"/>
    </row>
    <row r="35" spans="1:16" s="3" customFormat="1" ht="31.5">
      <c r="A35" s="1">
        <v>26</v>
      </c>
      <c r="B35" s="119" t="s">
        <v>498</v>
      </c>
      <c r="C35" s="97">
        <v>2</v>
      </c>
      <c r="D35" s="5">
        <v>314961</v>
      </c>
      <c r="E35" s="5">
        <v>314961</v>
      </c>
      <c r="F35" s="5">
        <v>0</v>
      </c>
      <c r="G35" s="5">
        <v>85039</v>
      </c>
      <c r="H35" s="5">
        <v>85039</v>
      </c>
      <c r="I35" s="5">
        <v>0</v>
      </c>
      <c r="J35" s="5">
        <f t="shared" si="8"/>
        <v>400000</v>
      </c>
      <c r="K35" s="5">
        <f t="shared" si="8"/>
        <v>400000</v>
      </c>
      <c r="L35" s="5">
        <f t="shared" si="8"/>
        <v>0</v>
      </c>
      <c r="M35" s="129"/>
      <c r="N35" s="129"/>
      <c r="O35" s="129"/>
      <c r="P35" s="129"/>
    </row>
    <row r="36" spans="1:16" s="3" customFormat="1" ht="15.75" hidden="1">
      <c r="A36" s="1"/>
      <c r="B36" s="119"/>
      <c r="C36" s="97">
        <v>2</v>
      </c>
      <c r="D36" s="5"/>
      <c r="E36" s="5"/>
      <c r="F36" s="5"/>
      <c r="G36" s="5"/>
      <c r="H36" s="5"/>
      <c r="I36" s="5"/>
      <c r="J36" s="5">
        <f t="shared" si="8"/>
        <v>0</v>
      </c>
      <c r="K36" s="5">
        <f t="shared" si="8"/>
        <v>0</v>
      </c>
      <c r="L36" s="5">
        <f t="shared" si="8"/>
        <v>0</v>
      </c>
      <c r="M36" s="129"/>
      <c r="N36" s="129"/>
      <c r="O36" s="129"/>
      <c r="P36" s="129"/>
    </row>
    <row r="37" spans="1:16" s="3" customFormat="1" ht="15.75" hidden="1">
      <c r="A37" s="1"/>
      <c r="B37" s="119"/>
      <c r="C37" s="97"/>
      <c r="D37" s="5"/>
      <c r="E37" s="5"/>
      <c r="F37" s="5"/>
      <c r="G37" s="5"/>
      <c r="H37" s="5"/>
      <c r="I37" s="5"/>
      <c r="J37" s="5">
        <f t="shared" si="8"/>
        <v>0</v>
      </c>
      <c r="K37" s="5">
        <f t="shared" si="8"/>
        <v>0</v>
      </c>
      <c r="L37" s="5">
        <f t="shared" si="8"/>
        <v>0</v>
      </c>
      <c r="M37" s="129"/>
      <c r="N37" s="129"/>
      <c r="O37" s="129"/>
      <c r="P37" s="129"/>
    </row>
    <row r="38" spans="1:16" s="3" customFormat="1" ht="15.75">
      <c r="A38" s="1">
        <v>27</v>
      </c>
      <c r="B38" s="7" t="s">
        <v>189</v>
      </c>
      <c r="C38" s="97"/>
      <c r="D38" s="5">
        <f>SUM(D34:D37)</f>
        <v>560218</v>
      </c>
      <c r="E38" s="5">
        <f>SUM(E34:E37)</f>
        <v>560218</v>
      </c>
      <c r="F38" s="5">
        <f>SUM(F34:F37)</f>
        <v>5545</v>
      </c>
      <c r="G38" s="113"/>
      <c r="H38" s="113"/>
      <c r="I38" s="113"/>
      <c r="J38" s="113"/>
      <c r="K38" s="113"/>
      <c r="L38" s="113"/>
      <c r="M38" s="129"/>
      <c r="N38" s="129"/>
      <c r="O38" s="129"/>
      <c r="P38" s="129"/>
    </row>
    <row r="39" spans="1:16" s="3" customFormat="1" ht="31.5" hidden="1">
      <c r="A39" s="1"/>
      <c r="B39" s="7" t="s">
        <v>190</v>
      </c>
      <c r="C39" s="97"/>
      <c r="D39" s="5"/>
      <c r="E39" s="5"/>
      <c r="F39" s="5"/>
      <c r="G39" s="113"/>
      <c r="H39" s="113"/>
      <c r="I39" s="113"/>
      <c r="J39" s="113"/>
      <c r="K39" s="113"/>
      <c r="L39" s="113"/>
      <c r="M39" s="129"/>
      <c r="N39" s="129"/>
      <c r="O39" s="129"/>
      <c r="P39" s="129"/>
    </row>
    <row r="40" spans="1:16" s="3" customFormat="1" ht="15.75">
      <c r="A40" s="1">
        <v>28</v>
      </c>
      <c r="B40" s="7" t="s">
        <v>517</v>
      </c>
      <c r="C40" s="97">
        <v>2</v>
      </c>
      <c r="D40" s="5">
        <v>377953</v>
      </c>
      <c r="E40" s="5">
        <v>0</v>
      </c>
      <c r="F40" s="5">
        <v>0</v>
      </c>
      <c r="G40" s="5">
        <v>102047</v>
      </c>
      <c r="H40" s="5">
        <v>0</v>
      </c>
      <c r="I40" s="5">
        <v>0</v>
      </c>
      <c r="J40" s="5">
        <f aca="true" t="shared" si="9" ref="J40:L41">D40+G40</f>
        <v>480000</v>
      </c>
      <c r="K40" s="5">
        <f t="shared" si="9"/>
        <v>0</v>
      </c>
      <c r="L40" s="5">
        <f t="shared" si="9"/>
        <v>0</v>
      </c>
      <c r="M40" s="129"/>
      <c r="N40" s="129"/>
      <c r="O40" s="129"/>
      <c r="P40" s="129"/>
    </row>
    <row r="41" spans="1:16" s="3" customFormat="1" ht="15.75">
      <c r="A41" s="1">
        <v>29</v>
      </c>
      <c r="B41" s="7" t="s">
        <v>518</v>
      </c>
      <c r="C41" s="97">
        <v>2</v>
      </c>
      <c r="D41" s="5">
        <v>78740</v>
      </c>
      <c r="E41" s="5">
        <v>0</v>
      </c>
      <c r="F41" s="5">
        <v>0</v>
      </c>
      <c r="G41" s="5">
        <v>21260</v>
      </c>
      <c r="H41" s="5">
        <v>0</v>
      </c>
      <c r="I41" s="5">
        <v>0</v>
      </c>
      <c r="J41" s="5">
        <f t="shared" si="9"/>
        <v>100000</v>
      </c>
      <c r="K41" s="5">
        <f t="shared" si="9"/>
        <v>0</v>
      </c>
      <c r="L41" s="5">
        <f t="shared" si="9"/>
        <v>0</v>
      </c>
      <c r="M41" s="129"/>
      <c r="N41" s="129"/>
      <c r="O41" s="129"/>
      <c r="P41" s="129"/>
    </row>
    <row r="42" spans="1:16" s="3" customFormat="1" ht="31.5">
      <c r="A42" s="1">
        <v>30</v>
      </c>
      <c r="B42" s="7" t="s">
        <v>191</v>
      </c>
      <c r="C42" s="97"/>
      <c r="D42" s="5">
        <f>SUM(D40:D41)</f>
        <v>456693</v>
      </c>
      <c r="E42" s="5">
        <f>SUM(E40:E41)</f>
        <v>0</v>
      </c>
      <c r="F42" s="5">
        <f>SUM(F40:F41)</f>
        <v>0</v>
      </c>
      <c r="G42" s="113"/>
      <c r="H42" s="113"/>
      <c r="I42" s="113"/>
      <c r="J42" s="113"/>
      <c r="K42" s="113"/>
      <c r="L42" s="113"/>
      <c r="M42" s="129"/>
      <c r="N42" s="129"/>
      <c r="O42" s="129"/>
      <c r="P42" s="129"/>
    </row>
    <row r="43" spans="1:16" s="3" customFormat="1" ht="47.25">
      <c r="A43" s="1">
        <v>31</v>
      </c>
      <c r="B43" s="7" t="s">
        <v>192</v>
      </c>
      <c r="C43" s="97"/>
      <c r="D43" s="113"/>
      <c r="E43" s="113"/>
      <c r="F43" s="113"/>
      <c r="G43" s="5">
        <f>SUM(G33:G42)</f>
        <v>274565</v>
      </c>
      <c r="H43" s="5">
        <f>SUM(H33:H42)</f>
        <v>151258</v>
      </c>
      <c r="I43" s="5">
        <f>SUM(I33:I42)</f>
        <v>1497</v>
      </c>
      <c r="J43" s="113"/>
      <c r="K43" s="113"/>
      <c r="L43" s="113"/>
      <c r="M43" s="129"/>
      <c r="N43" s="129"/>
      <c r="O43" s="129"/>
      <c r="P43" s="129"/>
    </row>
    <row r="44" spans="1:16" s="3" customFormat="1" ht="15.75">
      <c r="A44" s="1">
        <v>32</v>
      </c>
      <c r="B44" s="9" t="s">
        <v>43</v>
      </c>
      <c r="C44" s="97"/>
      <c r="D44" s="14">
        <f aca="true" t="shared" si="10" ref="D44:I44">SUM(D45:D47)</f>
        <v>1016911</v>
      </c>
      <c r="E44" s="14">
        <f>SUM(E45:E47)</f>
        <v>560218</v>
      </c>
      <c r="F44" s="14">
        <f t="shared" si="10"/>
        <v>5545</v>
      </c>
      <c r="G44" s="14">
        <f t="shared" si="10"/>
        <v>274565</v>
      </c>
      <c r="H44" s="14">
        <f>SUM(H45:H47)</f>
        <v>151258</v>
      </c>
      <c r="I44" s="14">
        <f t="shared" si="10"/>
        <v>1497</v>
      </c>
      <c r="J44" s="14">
        <f aca="true" t="shared" si="11" ref="J44:L47">D44+G44</f>
        <v>1291476</v>
      </c>
      <c r="K44" s="14">
        <f t="shared" si="11"/>
        <v>711476</v>
      </c>
      <c r="L44" s="14">
        <f t="shared" si="11"/>
        <v>7042</v>
      </c>
      <c r="M44" s="129"/>
      <c r="N44" s="129"/>
      <c r="O44" s="129"/>
      <c r="P44" s="129"/>
    </row>
    <row r="45" spans="1:16" s="3" customFormat="1" ht="31.5">
      <c r="A45" s="1">
        <v>33</v>
      </c>
      <c r="B45" s="85" t="s">
        <v>375</v>
      </c>
      <c r="C45" s="97">
        <v>1</v>
      </c>
      <c r="D45" s="5">
        <f aca="true" t="shared" si="12" ref="D45:I45">SUMIF($C$33:$C$44,"1",D$33:D$44)</f>
        <v>0</v>
      </c>
      <c r="E45" s="5">
        <f t="shared" si="12"/>
        <v>0</v>
      </c>
      <c r="F45" s="5">
        <f t="shared" si="12"/>
        <v>0</v>
      </c>
      <c r="G45" s="5">
        <f t="shared" si="12"/>
        <v>0</v>
      </c>
      <c r="H45" s="5">
        <f t="shared" si="12"/>
        <v>0</v>
      </c>
      <c r="I45" s="5">
        <f t="shared" si="12"/>
        <v>0</v>
      </c>
      <c r="J45" s="5">
        <f t="shared" si="11"/>
        <v>0</v>
      </c>
      <c r="K45" s="5">
        <f t="shared" si="11"/>
        <v>0</v>
      </c>
      <c r="L45" s="5">
        <f t="shared" si="11"/>
        <v>0</v>
      </c>
      <c r="M45" s="129"/>
      <c r="N45" s="129"/>
      <c r="O45" s="129"/>
      <c r="P45" s="129"/>
    </row>
    <row r="46" spans="1:16" s="3" customFormat="1" ht="15.75">
      <c r="A46" s="1">
        <v>34</v>
      </c>
      <c r="B46" s="85" t="s">
        <v>218</v>
      </c>
      <c r="C46" s="97">
        <v>2</v>
      </c>
      <c r="D46" s="5">
        <f aca="true" t="shared" si="13" ref="D46:I46">SUMIF($C$33:$C$44,"2",D$33:D$44)</f>
        <v>1016911</v>
      </c>
      <c r="E46" s="5">
        <f t="shared" si="13"/>
        <v>560218</v>
      </c>
      <c r="F46" s="5">
        <f t="shared" si="13"/>
        <v>5545</v>
      </c>
      <c r="G46" s="5">
        <f t="shared" si="13"/>
        <v>274565</v>
      </c>
      <c r="H46" s="5">
        <f t="shared" si="13"/>
        <v>151258</v>
      </c>
      <c r="I46" s="5">
        <f t="shared" si="13"/>
        <v>1497</v>
      </c>
      <c r="J46" s="5">
        <f t="shared" si="11"/>
        <v>1291476</v>
      </c>
      <c r="K46" s="5">
        <f t="shared" si="11"/>
        <v>711476</v>
      </c>
      <c r="L46" s="5">
        <f t="shared" si="11"/>
        <v>7042</v>
      </c>
      <c r="M46" s="129"/>
      <c r="N46" s="129"/>
      <c r="O46" s="129"/>
      <c r="P46" s="129"/>
    </row>
    <row r="47" spans="1:16" s="3" customFormat="1" ht="15.75">
      <c r="A47" s="1">
        <v>35</v>
      </c>
      <c r="B47" s="85" t="s">
        <v>110</v>
      </c>
      <c r="C47" s="97">
        <v>3</v>
      </c>
      <c r="D47" s="5">
        <f aca="true" t="shared" si="14" ref="D47:I47">SUMIF($C$33:$C$44,"3",D$33:D$44)</f>
        <v>0</v>
      </c>
      <c r="E47" s="5">
        <f t="shared" si="14"/>
        <v>0</v>
      </c>
      <c r="F47" s="5">
        <f t="shared" si="14"/>
        <v>0</v>
      </c>
      <c r="G47" s="5">
        <f t="shared" si="14"/>
        <v>0</v>
      </c>
      <c r="H47" s="5">
        <f t="shared" si="14"/>
        <v>0</v>
      </c>
      <c r="I47" s="5">
        <f t="shared" si="14"/>
        <v>0</v>
      </c>
      <c r="J47" s="5">
        <f t="shared" si="11"/>
        <v>0</v>
      </c>
      <c r="K47" s="5">
        <f t="shared" si="11"/>
        <v>0</v>
      </c>
      <c r="L47" s="5">
        <f t="shared" si="11"/>
        <v>0</v>
      </c>
      <c r="M47" s="129"/>
      <c r="N47" s="129"/>
      <c r="O47" s="129"/>
      <c r="P47" s="129"/>
    </row>
    <row r="48" spans="1:16" s="3" customFormat="1" ht="31.5">
      <c r="A48" s="1">
        <v>36</v>
      </c>
      <c r="B48" s="102" t="s">
        <v>193</v>
      </c>
      <c r="C48" s="97"/>
      <c r="D48" s="14"/>
      <c r="E48" s="14"/>
      <c r="F48" s="14"/>
      <c r="G48" s="14"/>
      <c r="H48" s="14"/>
      <c r="I48" s="14"/>
      <c r="J48" s="14"/>
      <c r="K48" s="14"/>
      <c r="L48" s="14"/>
      <c r="M48" s="129"/>
      <c r="N48" s="129"/>
      <c r="O48" s="129"/>
      <c r="P48" s="129"/>
    </row>
    <row r="49" spans="1:16" s="3" customFormat="1" ht="47.25" hidden="1">
      <c r="A49" s="1"/>
      <c r="B49" s="62" t="s">
        <v>196</v>
      </c>
      <c r="C49" s="97"/>
      <c r="D49" s="5"/>
      <c r="E49" s="5"/>
      <c r="F49" s="5"/>
      <c r="G49" s="113"/>
      <c r="H49" s="113"/>
      <c r="I49" s="113"/>
      <c r="J49" s="5">
        <f aca="true" t="shared" si="15" ref="J49:J68">D49+G49</f>
        <v>0</v>
      </c>
      <c r="K49" s="5">
        <f aca="true" t="shared" si="16" ref="K49:K68">E49+H49</f>
        <v>0</v>
      </c>
      <c r="L49" s="5">
        <f aca="true" t="shared" si="17" ref="L49:L68">F49+I49</f>
        <v>0</v>
      </c>
      <c r="M49" s="129"/>
      <c r="N49" s="129"/>
      <c r="O49" s="129"/>
      <c r="P49" s="129"/>
    </row>
    <row r="50" spans="1:16" s="3" customFormat="1" ht="15.75" hidden="1">
      <c r="A50" s="1"/>
      <c r="B50" s="62"/>
      <c r="C50" s="97"/>
      <c r="D50" s="5"/>
      <c r="E50" s="5"/>
      <c r="F50" s="5"/>
      <c r="G50" s="113"/>
      <c r="H50" s="113"/>
      <c r="I50" s="113"/>
      <c r="J50" s="5">
        <f t="shared" si="15"/>
        <v>0</v>
      </c>
      <c r="K50" s="5">
        <f t="shared" si="16"/>
        <v>0</v>
      </c>
      <c r="L50" s="5">
        <f t="shared" si="17"/>
        <v>0</v>
      </c>
      <c r="M50" s="129"/>
      <c r="N50" s="129"/>
      <c r="O50" s="129"/>
      <c r="P50" s="129"/>
    </row>
    <row r="51" spans="1:16" s="3" customFormat="1" ht="47.25" hidden="1">
      <c r="A51" s="1"/>
      <c r="B51" s="62" t="s">
        <v>195</v>
      </c>
      <c r="C51" s="97"/>
      <c r="D51" s="5"/>
      <c r="E51" s="5"/>
      <c r="F51" s="5"/>
      <c r="G51" s="113"/>
      <c r="H51" s="113"/>
      <c r="I51" s="113"/>
      <c r="J51" s="5">
        <f t="shared" si="15"/>
        <v>0</v>
      </c>
      <c r="K51" s="5">
        <f t="shared" si="16"/>
        <v>0</v>
      </c>
      <c r="L51" s="5">
        <f t="shared" si="17"/>
        <v>0</v>
      </c>
      <c r="M51" s="129"/>
      <c r="N51" s="129"/>
      <c r="O51" s="129"/>
      <c r="P51" s="129"/>
    </row>
    <row r="52" spans="1:16" s="3" customFormat="1" ht="15.75" hidden="1">
      <c r="A52" s="1"/>
      <c r="B52" s="62"/>
      <c r="C52" s="97"/>
      <c r="D52" s="5"/>
      <c r="E52" s="5"/>
      <c r="F52" s="5"/>
      <c r="G52" s="113"/>
      <c r="H52" s="113"/>
      <c r="I52" s="113"/>
      <c r="J52" s="5">
        <f t="shared" si="15"/>
        <v>0</v>
      </c>
      <c r="K52" s="5">
        <f t="shared" si="16"/>
        <v>0</v>
      </c>
      <c r="L52" s="5">
        <f t="shared" si="17"/>
        <v>0</v>
      </c>
      <c r="M52" s="129"/>
      <c r="N52" s="129"/>
      <c r="O52" s="129"/>
      <c r="P52" s="129"/>
    </row>
    <row r="53" spans="1:16" s="3" customFormat="1" ht="47.25" hidden="1">
      <c r="A53" s="1"/>
      <c r="B53" s="62" t="s">
        <v>194</v>
      </c>
      <c r="C53" s="97"/>
      <c r="D53" s="5"/>
      <c r="E53" s="5"/>
      <c r="F53" s="5"/>
      <c r="G53" s="113"/>
      <c r="H53" s="113"/>
      <c r="I53" s="113"/>
      <c r="J53" s="5">
        <f t="shared" si="15"/>
        <v>0</v>
      </c>
      <c r="K53" s="5">
        <f t="shared" si="16"/>
        <v>0</v>
      </c>
      <c r="L53" s="5">
        <f t="shared" si="17"/>
        <v>0</v>
      </c>
      <c r="M53" s="129"/>
      <c r="N53" s="129"/>
      <c r="O53" s="129"/>
      <c r="P53" s="129"/>
    </row>
    <row r="54" spans="1:16" s="3" customFormat="1" ht="31.5" hidden="1">
      <c r="A54" s="1"/>
      <c r="B54" s="119" t="s">
        <v>490</v>
      </c>
      <c r="C54" s="97">
        <v>2</v>
      </c>
      <c r="D54" s="5"/>
      <c r="E54" s="5"/>
      <c r="F54" s="5"/>
      <c r="G54" s="113"/>
      <c r="H54" s="113"/>
      <c r="I54" s="113"/>
      <c r="J54" s="5">
        <f t="shared" si="15"/>
        <v>0</v>
      </c>
      <c r="K54" s="5">
        <f t="shared" si="16"/>
        <v>0</v>
      </c>
      <c r="L54" s="5">
        <f t="shared" si="17"/>
        <v>0</v>
      </c>
      <c r="M54" s="129"/>
      <c r="N54" s="129"/>
      <c r="O54" s="129"/>
      <c r="P54" s="129"/>
    </row>
    <row r="55" spans="1:16" s="3" customFormat="1" ht="31.5" hidden="1">
      <c r="A55" s="1"/>
      <c r="B55" s="62" t="s">
        <v>363</v>
      </c>
      <c r="C55" s="97"/>
      <c r="D55" s="5"/>
      <c r="E55" s="5"/>
      <c r="F55" s="5"/>
      <c r="G55" s="113"/>
      <c r="H55" s="113"/>
      <c r="I55" s="113"/>
      <c r="J55" s="5">
        <f t="shared" si="15"/>
        <v>0</v>
      </c>
      <c r="K55" s="5">
        <f t="shared" si="16"/>
        <v>0</v>
      </c>
      <c r="L55" s="5">
        <f t="shared" si="17"/>
        <v>0</v>
      </c>
      <c r="M55" s="129"/>
      <c r="N55" s="129"/>
      <c r="O55" s="129"/>
      <c r="P55" s="129"/>
    </row>
    <row r="56" spans="1:16" s="3" customFormat="1" ht="47.25" hidden="1">
      <c r="A56" s="1"/>
      <c r="B56" s="62" t="s">
        <v>197</v>
      </c>
      <c r="C56" s="97"/>
      <c r="D56" s="5"/>
      <c r="E56" s="5"/>
      <c r="F56" s="5"/>
      <c r="G56" s="113"/>
      <c r="H56" s="113"/>
      <c r="I56" s="113"/>
      <c r="J56" s="5">
        <f t="shared" si="15"/>
        <v>0</v>
      </c>
      <c r="K56" s="5">
        <f t="shared" si="16"/>
        <v>0</v>
      </c>
      <c r="L56" s="5">
        <f t="shared" si="17"/>
        <v>0</v>
      </c>
      <c r="M56" s="129"/>
      <c r="N56" s="129"/>
      <c r="O56" s="129"/>
      <c r="P56" s="129"/>
    </row>
    <row r="57" spans="1:16" s="3" customFormat="1" ht="15.75" hidden="1">
      <c r="A57" s="1"/>
      <c r="B57" s="62"/>
      <c r="C57" s="97"/>
      <c r="D57" s="5"/>
      <c r="E57" s="5"/>
      <c r="F57" s="5"/>
      <c r="G57" s="113"/>
      <c r="H57" s="113"/>
      <c r="I57" s="113"/>
      <c r="J57" s="5">
        <f t="shared" si="15"/>
        <v>0</v>
      </c>
      <c r="K57" s="5">
        <f t="shared" si="16"/>
        <v>0</v>
      </c>
      <c r="L57" s="5">
        <f t="shared" si="17"/>
        <v>0</v>
      </c>
      <c r="M57" s="129"/>
      <c r="N57" s="129"/>
      <c r="O57" s="129"/>
      <c r="P57" s="129"/>
    </row>
    <row r="58" spans="1:16" s="3" customFormat="1" ht="47.25" hidden="1">
      <c r="A58" s="1"/>
      <c r="B58" s="62" t="s">
        <v>198</v>
      </c>
      <c r="C58" s="97"/>
      <c r="D58" s="5"/>
      <c r="E58" s="5"/>
      <c r="F58" s="5"/>
      <c r="G58" s="113"/>
      <c r="H58" s="113"/>
      <c r="I58" s="113"/>
      <c r="J58" s="5">
        <f t="shared" si="15"/>
        <v>0</v>
      </c>
      <c r="K58" s="5">
        <f t="shared" si="16"/>
        <v>0</v>
      </c>
      <c r="L58" s="5">
        <f t="shared" si="17"/>
        <v>0</v>
      </c>
      <c r="M58" s="129"/>
      <c r="N58" s="129"/>
      <c r="O58" s="129"/>
      <c r="P58" s="129"/>
    </row>
    <row r="59" spans="1:16" s="3" customFormat="1" ht="15.75" hidden="1">
      <c r="A59" s="1"/>
      <c r="B59" s="62"/>
      <c r="C59" s="97"/>
      <c r="D59" s="5"/>
      <c r="E59" s="5"/>
      <c r="F59" s="5"/>
      <c r="G59" s="113"/>
      <c r="H59" s="113"/>
      <c r="I59" s="113"/>
      <c r="J59" s="5">
        <f t="shared" si="15"/>
        <v>0</v>
      </c>
      <c r="K59" s="5">
        <f t="shared" si="16"/>
        <v>0</v>
      </c>
      <c r="L59" s="5">
        <f t="shared" si="17"/>
        <v>0</v>
      </c>
      <c r="M59" s="129"/>
      <c r="N59" s="129"/>
      <c r="O59" s="129"/>
      <c r="P59" s="129"/>
    </row>
    <row r="60" spans="1:16" s="3" customFormat="1" ht="15.75" hidden="1">
      <c r="A60" s="1"/>
      <c r="B60" s="62" t="s">
        <v>199</v>
      </c>
      <c r="C60" s="97"/>
      <c r="D60" s="5"/>
      <c r="E60" s="5"/>
      <c r="F60" s="5"/>
      <c r="G60" s="113"/>
      <c r="H60" s="113"/>
      <c r="I60" s="113"/>
      <c r="J60" s="5">
        <f t="shared" si="15"/>
        <v>0</v>
      </c>
      <c r="K60" s="5">
        <f t="shared" si="16"/>
        <v>0</v>
      </c>
      <c r="L60" s="5">
        <f t="shared" si="17"/>
        <v>0</v>
      </c>
      <c r="M60" s="129"/>
      <c r="N60" s="129"/>
      <c r="O60" s="129"/>
      <c r="P60" s="129"/>
    </row>
    <row r="61" spans="1:16" s="3" customFormat="1" ht="15.75">
      <c r="A61" s="1">
        <v>37</v>
      </c>
      <c r="B61" s="134" t="s">
        <v>522</v>
      </c>
      <c r="C61" s="97">
        <v>2</v>
      </c>
      <c r="D61" s="5">
        <v>0</v>
      </c>
      <c r="E61" s="5">
        <v>10000</v>
      </c>
      <c r="F61" s="5">
        <v>10000</v>
      </c>
      <c r="G61" s="113"/>
      <c r="H61" s="113"/>
      <c r="I61" s="113"/>
      <c r="J61" s="5">
        <f t="shared" si="15"/>
        <v>0</v>
      </c>
      <c r="K61" s="5">
        <f t="shared" si="16"/>
        <v>10000</v>
      </c>
      <c r="L61" s="5">
        <f t="shared" si="17"/>
        <v>10000</v>
      </c>
      <c r="M61" s="129"/>
      <c r="N61" s="129"/>
      <c r="O61" s="129"/>
      <c r="P61" s="129"/>
    </row>
    <row r="62" spans="1:16" s="3" customFormat="1" ht="15.75">
      <c r="A62" s="1">
        <v>38</v>
      </c>
      <c r="B62" s="134" t="s">
        <v>523</v>
      </c>
      <c r="C62" s="97">
        <v>2</v>
      </c>
      <c r="D62" s="5">
        <v>0</v>
      </c>
      <c r="E62" s="5">
        <v>5000</v>
      </c>
      <c r="F62" s="5">
        <v>5000</v>
      </c>
      <c r="G62" s="113"/>
      <c r="H62" s="113"/>
      <c r="I62" s="113"/>
      <c r="J62" s="5">
        <f t="shared" si="15"/>
        <v>0</v>
      </c>
      <c r="K62" s="5">
        <f t="shared" si="16"/>
        <v>5000</v>
      </c>
      <c r="L62" s="5">
        <f t="shared" si="17"/>
        <v>5000</v>
      </c>
      <c r="M62" s="129"/>
      <c r="N62" s="129"/>
      <c r="O62" s="129"/>
      <c r="P62" s="129"/>
    </row>
    <row r="63" spans="1:16" s="3" customFormat="1" ht="63">
      <c r="A63" s="1">
        <v>39</v>
      </c>
      <c r="B63" s="62" t="s">
        <v>200</v>
      </c>
      <c r="C63" s="97"/>
      <c r="D63" s="5">
        <f>SUM(D61:D62)</f>
        <v>0</v>
      </c>
      <c r="E63" s="5">
        <f>SUM(E61:E62)</f>
        <v>15000</v>
      </c>
      <c r="F63" s="5">
        <f>SUM(F61:F62)</f>
        <v>15000</v>
      </c>
      <c r="G63" s="113"/>
      <c r="H63" s="113"/>
      <c r="I63" s="113"/>
      <c r="J63" s="5">
        <f t="shared" si="15"/>
        <v>0</v>
      </c>
      <c r="K63" s="5">
        <f t="shared" si="16"/>
        <v>15000</v>
      </c>
      <c r="L63" s="5">
        <f t="shared" si="17"/>
        <v>15000</v>
      </c>
      <c r="M63" s="129"/>
      <c r="N63" s="129"/>
      <c r="O63" s="129"/>
      <c r="P63" s="129"/>
    </row>
    <row r="64" spans="1:16" s="3" customFormat="1" ht="31.5">
      <c r="A64" s="1">
        <v>40</v>
      </c>
      <c r="B64" s="9" t="s">
        <v>44</v>
      </c>
      <c r="C64" s="97"/>
      <c r="D64" s="14">
        <f aca="true" t="shared" si="18" ref="D64:I64">SUM(D65:D67)</f>
        <v>0</v>
      </c>
      <c r="E64" s="14">
        <f>SUM(E65:E67)</f>
        <v>15000</v>
      </c>
      <c r="F64" s="14">
        <f t="shared" si="18"/>
        <v>15000</v>
      </c>
      <c r="G64" s="14">
        <f t="shared" si="18"/>
        <v>0</v>
      </c>
      <c r="H64" s="14">
        <f>SUM(H65:H67)</f>
        <v>0</v>
      </c>
      <c r="I64" s="14">
        <f t="shared" si="18"/>
        <v>0</v>
      </c>
      <c r="J64" s="14">
        <f t="shared" si="15"/>
        <v>0</v>
      </c>
      <c r="K64" s="14">
        <f t="shared" si="16"/>
        <v>15000</v>
      </c>
      <c r="L64" s="14">
        <f t="shared" si="17"/>
        <v>15000</v>
      </c>
      <c r="M64" s="129"/>
      <c r="N64" s="129"/>
      <c r="O64" s="129"/>
      <c r="P64" s="129"/>
    </row>
    <row r="65" spans="1:16" s="3" customFormat="1" ht="31.5">
      <c r="A65" s="1">
        <v>41</v>
      </c>
      <c r="B65" s="85" t="s">
        <v>375</v>
      </c>
      <c r="C65" s="97">
        <v>1</v>
      </c>
      <c r="D65" s="5">
        <f aca="true" t="shared" si="19" ref="D65:I65">SUMIF($C$48:$C$64,"1",D$48:D$64)</f>
        <v>0</v>
      </c>
      <c r="E65" s="5">
        <f t="shared" si="19"/>
        <v>0</v>
      </c>
      <c r="F65" s="5">
        <f t="shared" si="19"/>
        <v>0</v>
      </c>
      <c r="G65" s="5">
        <f t="shared" si="19"/>
        <v>0</v>
      </c>
      <c r="H65" s="5">
        <f t="shared" si="19"/>
        <v>0</v>
      </c>
      <c r="I65" s="5">
        <f t="shared" si="19"/>
        <v>0</v>
      </c>
      <c r="J65" s="5">
        <f t="shared" si="15"/>
        <v>0</v>
      </c>
      <c r="K65" s="5">
        <f t="shared" si="16"/>
        <v>0</v>
      </c>
      <c r="L65" s="5">
        <f t="shared" si="17"/>
        <v>0</v>
      </c>
      <c r="M65" s="129"/>
      <c r="N65" s="129"/>
      <c r="O65" s="129"/>
      <c r="P65" s="129"/>
    </row>
    <row r="66" spans="1:16" s="3" customFormat="1" ht="15.75">
      <c r="A66" s="1">
        <v>42</v>
      </c>
      <c r="B66" s="85" t="s">
        <v>218</v>
      </c>
      <c r="C66" s="97">
        <v>2</v>
      </c>
      <c r="D66" s="5">
        <f aca="true" t="shared" si="20" ref="D66:I66">SUMIF($C$48:$C$64,"2",D$48:D$64)</f>
        <v>0</v>
      </c>
      <c r="E66" s="5">
        <f t="shared" si="20"/>
        <v>15000</v>
      </c>
      <c r="F66" s="5">
        <f t="shared" si="20"/>
        <v>15000</v>
      </c>
      <c r="G66" s="5">
        <f t="shared" si="20"/>
        <v>0</v>
      </c>
      <c r="H66" s="5">
        <f t="shared" si="20"/>
        <v>0</v>
      </c>
      <c r="I66" s="5">
        <f t="shared" si="20"/>
        <v>0</v>
      </c>
      <c r="J66" s="5">
        <f t="shared" si="15"/>
        <v>0</v>
      </c>
      <c r="K66" s="5">
        <f t="shared" si="16"/>
        <v>15000</v>
      </c>
      <c r="L66" s="5">
        <f t="shared" si="17"/>
        <v>15000</v>
      </c>
      <c r="M66" s="129"/>
      <c r="N66" s="129"/>
      <c r="O66" s="129"/>
      <c r="P66" s="129"/>
    </row>
    <row r="67" spans="1:16" s="3" customFormat="1" ht="15.75">
      <c r="A67" s="1">
        <v>43</v>
      </c>
      <c r="B67" s="85" t="s">
        <v>110</v>
      </c>
      <c r="C67" s="97">
        <v>3</v>
      </c>
      <c r="D67" s="5">
        <f aca="true" t="shared" si="21" ref="D67:I67">SUMIF($C$48:$C$64,"3",D$48:D$64)</f>
        <v>0</v>
      </c>
      <c r="E67" s="5">
        <f t="shared" si="21"/>
        <v>0</v>
      </c>
      <c r="F67" s="5">
        <f t="shared" si="21"/>
        <v>0</v>
      </c>
      <c r="G67" s="5">
        <f t="shared" si="21"/>
        <v>0</v>
      </c>
      <c r="H67" s="5">
        <f t="shared" si="21"/>
        <v>0</v>
      </c>
      <c r="I67" s="5">
        <f t="shared" si="21"/>
        <v>0</v>
      </c>
      <c r="J67" s="5">
        <f t="shared" si="15"/>
        <v>0</v>
      </c>
      <c r="K67" s="5">
        <f t="shared" si="16"/>
        <v>0</v>
      </c>
      <c r="L67" s="5">
        <f t="shared" si="17"/>
        <v>0</v>
      </c>
      <c r="M67" s="129"/>
      <c r="N67" s="129"/>
      <c r="O67" s="129"/>
      <c r="P67" s="129"/>
    </row>
    <row r="68" spans="1:16" s="3" customFormat="1" ht="31.5">
      <c r="A68" s="1">
        <v>44</v>
      </c>
      <c r="B68" s="9" t="s">
        <v>153</v>
      </c>
      <c r="C68" s="97"/>
      <c r="D68" s="14">
        <f aca="true" t="shared" si="22" ref="D68:I68">D29+D44+D64</f>
        <v>4590054</v>
      </c>
      <c r="E68" s="14">
        <f>E29+E44+E64</f>
        <v>4321967</v>
      </c>
      <c r="F68" s="14">
        <f t="shared" si="22"/>
        <v>3184089</v>
      </c>
      <c r="G68" s="14">
        <f t="shared" si="22"/>
        <v>1239313</v>
      </c>
      <c r="H68" s="14">
        <f>H29+H44+H64</f>
        <v>1149380</v>
      </c>
      <c r="I68" s="14">
        <f t="shared" si="22"/>
        <v>842154</v>
      </c>
      <c r="J68" s="14">
        <f t="shared" si="15"/>
        <v>5829367</v>
      </c>
      <c r="K68" s="14">
        <f t="shared" si="16"/>
        <v>5471347</v>
      </c>
      <c r="L68" s="14">
        <f t="shared" si="17"/>
        <v>4026243</v>
      </c>
      <c r="M68" s="129"/>
      <c r="N68" s="129"/>
      <c r="O68" s="129"/>
      <c r="P68" s="129"/>
    </row>
    <row r="69" ht="15.75">
      <c r="K69" s="135"/>
    </row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8" ht="15.75"/>
    <row r="89" ht="15.75"/>
    <row r="90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</sheetData>
  <sheetProtection/>
  <mergeCells count="7">
    <mergeCell ref="B5:B6"/>
    <mergeCell ref="A1:J1"/>
    <mergeCell ref="A2:J2"/>
    <mergeCell ref="C5:C6"/>
    <mergeCell ref="D5:F5"/>
    <mergeCell ref="G5:I5"/>
    <mergeCell ref="J5:K5"/>
  </mergeCells>
  <printOptions horizontalCentered="1"/>
  <pageMargins left="0.31496062992125984" right="0.07874015748031496" top="0.7480314960629921" bottom="0.35433070866141736" header="0.31496062992125984" footer="0.31496062992125984"/>
  <pageSetup fitToHeight="1" fitToWidth="1" horizontalDpi="600" verticalDpi="600" orientation="portrait" paperSize="9" scale="72" r:id="rId3"/>
  <headerFooter>
    <oddHeader>&amp;R&amp;"Arial,Normál"&amp;10 2. melléklet a 4/2017.(V.29.)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5" s="24" customFormat="1" ht="21.75" customHeight="1">
      <c r="A1" s="373" t="s">
        <v>368</v>
      </c>
      <c r="B1" s="373"/>
      <c r="C1" s="373"/>
      <c r="D1" s="373"/>
      <c r="E1" s="373"/>
    </row>
    <row r="2" spans="1:5" s="24" customFormat="1" ht="14.25" customHeight="1">
      <c r="A2" s="117"/>
      <c r="B2" s="117"/>
      <c r="C2" s="117"/>
      <c r="D2" s="117"/>
      <c r="E2" s="117"/>
    </row>
    <row r="3" spans="1:5" s="24" customFormat="1" ht="27" customHeight="1">
      <c r="A3" s="373" t="s">
        <v>95</v>
      </c>
      <c r="B3" s="373"/>
      <c r="C3" s="373"/>
      <c r="D3" s="373"/>
      <c r="E3" s="373"/>
    </row>
    <row r="4" spans="1:5" s="24" customFormat="1" ht="13.5" customHeight="1">
      <c r="A4" s="117"/>
      <c r="B4" s="117"/>
      <c r="C4" s="117"/>
      <c r="D4" s="117"/>
      <c r="E4" s="117"/>
    </row>
    <row r="5" spans="1:5" s="24" customFormat="1" ht="40.5" customHeight="1">
      <c r="A5" s="373" t="s">
        <v>371</v>
      </c>
      <c r="B5" s="373"/>
      <c r="C5" s="373"/>
      <c r="D5" s="373"/>
      <c r="E5" s="373"/>
    </row>
    <row r="6" spans="1:5" s="24" customFormat="1" ht="14.25" customHeight="1">
      <c r="A6" s="25"/>
      <c r="B6" s="25"/>
      <c r="C6" s="25"/>
      <c r="D6" s="25"/>
      <c r="E6" s="25"/>
    </row>
    <row r="7" spans="1:6" s="28" customFormat="1" ht="21.75" customHeight="1">
      <c r="A7" s="114" t="s">
        <v>9</v>
      </c>
      <c r="B7" s="26" t="s">
        <v>35</v>
      </c>
      <c r="C7" s="26" t="s">
        <v>85</v>
      </c>
      <c r="D7" s="26" t="s">
        <v>361</v>
      </c>
      <c r="E7" s="26" t="s">
        <v>5</v>
      </c>
      <c r="F7" s="27"/>
    </row>
    <row r="8" spans="1:5" ht="15">
      <c r="A8" s="29" t="s">
        <v>18</v>
      </c>
      <c r="B8" s="30"/>
      <c r="C8" s="30"/>
      <c r="D8" s="30"/>
      <c r="E8" s="30">
        <f aca="true" t="shared" si="0" ref="E8:E32">SUM(B8:D8)</f>
        <v>0</v>
      </c>
    </row>
    <row r="9" spans="1:5" ht="15">
      <c r="A9" s="29" t="s">
        <v>19</v>
      </c>
      <c r="B9" s="30"/>
      <c r="C9" s="30"/>
      <c r="D9" s="30"/>
      <c r="E9" s="30">
        <f t="shared" si="0"/>
        <v>0</v>
      </c>
    </row>
    <row r="10" spans="1:5" ht="15">
      <c r="A10" s="29" t="s">
        <v>20</v>
      </c>
      <c r="B10" s="30"/>
      <c r="C10" s="30"/>
      <c r="D10" s="30"/>
      <c r="E10" s="30">
        <f t="shared" si="0"/>
        <v>0</v>
      </c>
    </row>
    <row r="11" spans="1:5" ht="32.25" customHeight="1">
      <c r="A11" s="32" t="s">
        <v>21</v>
      </c>
      <c r="B11" s="30"/>
      <c r="C11" s="30"/>
      <c r="D11" s="30"/>
      <c r="E11" s="30">
        <f t="shared" si="0"/>
        <v>0</v>
      </c>
    </row>
    <row r="12" spans="1:5" ht="20.25" customHeight="1">
      <c r="A12" s="29" t="s">
        <v>22</v>
      </c>
      <c r="B12" s="30"/>
      <c r="C12" s="30"/>
      <c r="D12" s="30"/>
      <c r="E12" s="30">
        <f t="shared" si="0"/>
        <v>0</v>
      </c>
    </row>
    <row r="13" spans="1:5" ht="19.5" customHeight="1">
      <c r="A13" s="29" t="s">
        <v>23</v>
      </c>
      <c r="B13" s="30"/>
      <c r="C13" s="30"/>
      <c r="D13" s="30"/>
      <c r="E13" s="30">
        <f t="shared" si="0"/>
        <v>0</v>
      </c>
    </row>
    <row r="14" spans="1:5" ht="15.75" customHeight="1">
      <c r="A14" s="32" t="s">
        <v>24</v>
      </c>
      <c r="B14" s="30"/>
      <c r="C14" s="30"/>
      <c r="D14" s="30"/>
      <c r="E14" s="30">
        <f t="shared" si="0"/>
        <v>0</v>
      </c>
    </row>
    <row r="15" spans="1:5" s="35" customFormat="1" ht="14.25">
      <c r="A15" s="33" t="s">
        <v>36</v>
      </c>
      <c r="B15" s="34">
        <f>SUM(B8:B14)</f>
        <v>0</v>
      </c>
      <c r="C15" s="34">
        <f>SUM(C8:C14)</f>
        <v>0</v>
      </c>
      <c r="D15" s="34">
        <f>SUM(D8:D14)</f>
        <v>0</v>
      </c>
      <c r="E15" s="34">
        <f>SUM(E8:E14)</f>
        <v>0</v>
      </c>
    </row>
    <row r="16" spans="1:5" ht="15">
      <c r="A16" s="33" t="s">
        <v>37</v>
      </c>
      <c r="B16" s="22">
        <f>ROUNDDOWN(B15*0.5,0)</f>
        <v>0</v>
      </c>
      <c r="C16" s="22">
        <f>ROUNDDOWN(C15*0.5,0)</f>
        <v>0</v>
      </c>
      <c r="D16" s="22">
        <f>ROUNDDOWN(D15*0.5,0)</f>
        <v>0</v>
      </c>
      <c r="E16" s="34">
        <f t="shared" si="0"/>
        <v>0</v>
      </c>
    </row>
    <row r="17" spans="1:5" s="35" customFormat="1" ht="24">
      <c r="A17" s="36" t="s">
        <v>38</v>
      </c>
      <c r="B17" s="34">
        <f>SUM(B18:B24)</f>
        <v>0</v>
      </c>
      <c r="C17" s="34">
        <f>SUM(C18:C24)</f>
        <v>0</v>
      </c>
      <c r="D17" s="34">
        <f>SUM(D18:D24)</f>
        <v>0</v>
      </c>
      <c r="E17" s="34">
        <f>SUM(E18:E24)</f>
        <v>0</v>
      </c>
    </row>
    <row r="18" spans="1:5" ht="20.25" customHeight="1">
      <c r="A18" s="32" t="s">
        <v>25</v>
      </c>
      <c r="B18" s="30"/>
      <c r="C18" s="30"/>
      <c r="D18" s="30"/>
      <c r="E18" s="30">
        <f t="shared" si="0"/>
        <v>0</v>
      </c>
    </row>
    <row r="19" spans="1:5" ht="15">
      <c r="A19" s="29" t="s">
        <v>26</v>
      </c>
      <c r="B19" s="30"/>
      <c r="C19" s="30"/>
      <c r="D19" s="30"/>
      <c r="E19" s="30">
        <f t="shared" si="0"/>
        <v>0</v>
      </c>
    </row>
    <row r="20" spans="1:5" ht="15.75" customHeight="1">
      <c r="A20" s="32" t="s">
        <v>27</v>
      </c>
      <c r="B20" s="30"/>
      <c r="C20" s="30"/>
      <c r="D20" s="30"/>
      <c r="E20" s="30">
        <f t="shared" si="0"/>
        <v>0</v>
      </c>
    </row>
    <row r="21" spans="1:5" ht="15">
      <c r="A21" s="29" t="s">
        <v>28</v>
      </c>
      <c r="B21" s="30"/>
      <c r="C21" s="30"/>
      <c r="D21" s="30"/>
      <c r="E21" s="30">
        <f t="shared" si="0"/>
        <v>0</v>
      </c>
    </row>
    <row r="22" spans="1:5" ht="15">
      <c r="A22" s="29" t="s">
        <v>29</v>
      </c>
      <c r="B22" s="30"/>
      <c r="C22" s="30"/>
      <c r="D22" s="30"/>
      <c r="E22" s="30">
        <f t="shared" si="0"/>
        <v>0</v>
      </c>
    </row>
    <row r="23" spans="1:5" ht="15">
      <c r="A23" s="29" t="s">
        <v>30</v>
      </c>
      <c r="B23" s="30"/>
      <c r="C23" s="30"/>
      <c r="D23" s="30"/>
      <c r="E23" s="30">
        <f t="shared" si="0"/>
        <v>0</v>
      </c>
    </row>
    <row r="24" spans="1:5" ht="18.75" customHeight="1">
      <c r="A24" s="32" t="s">
        <v>31</v>
      </c>
      <c r="B24" s="30"/>
      <c r="C24" s="30"/>
      <c r="D24" s="30"/>
      <c r="E24" s="30">
        <f t="shared" si="0"/>
        <v>0</v>
      </c>
    </row>
    <row r="25" spans="1:5" s="35" customFormat="1" ht="25.5" customHeight="1">
      <c r="A25" s="37" t="s">
        <v>39</v>
      </c>
      <c r="B25" s="34">
        <f>SUM(B26:B32)</f>
        <v>0</v>
      </c>
      <c r="C25" s="34">
        <f>SUM(C26:C32)</f>
        <v>0</v>
      </c>
      <c r="D25" s="34">
        <f>SUM(D26:D32)</f>
        <v>0</v>
      </c>
      <c r="E25" s="34">
        <f>SUM(E26:E32)</f>
        <v>0</v>
      </c>
    </row>
    <row r="26" spans="1:5" ht="19.5" customHeight="1">
      <c r="A26" s="32" t="s">
        <v>25</v>
      </c>
      <c r="B26" s="30"/>
      <c r="C26" s="30"/>
      <c r="D26" s="30"/>
      <c r="E26" s="30">
        <f t="shared" si="0"/>
        <v>0</v>
      </c>
    </row>
    <row r="27" spans="1:5" ht="20.25" customHeight="1">
      <c r="A27" s="32" t="s">
        <v>32</v>
      </c>
      <c r="B27" s="30"/>
      <c r="C27" s="30"/>
      <c r="D27" s="30"/>
      <c r="E27" s="30">
        <f t="shared" si="0"/>
        <v>0</v>
      </c>
    </row>
    <row r="28" spans="1:5" ht="17.25" customHeight="1">
      <c r="A28" s="32" t="s">
        <v>27</v>
      </c>
      <c r="B28" s="30"/>
      <c r="C28" s="30"/>
      <c r="D28" s="30"/>
      <c r="E28" s="30">
        <f t="shared" si="0"/>
        <v>0</v>
      </c>
    </row>
    <row r="29" spans="1:5" ht="14.25" customHeight="1">
      <c r="A29" s="29" t="s">
        <v>28</v>
      </c>
      <c r="B29" s="30"/>
      <c r="C29" s="30"/>
      <c r="D29" s="30"/>
      <c r="E29" s="30">
        <f t="shared" si="0"/>
        <v>0</v>
      </c>
    </row>
    <row r="30" spans="1:5" ht="15">
      <c r="A30" s="29" t="s">
        <v>29</v>
      </c>
      <c r="B30" s="30"/>
      <c r="C30" s="30"/>
      <c r="D30" s="30"/>
      <c r="E30" s="30">
        <f t="shared" si="0"/>
        <v>0</v>
      </c>
    </row>
    <row r="31" spans="1:5" ht="15">
      <c r="A31" s="29" t="s">
        <v>33</v>
      </c>
      <c r="B31" s="30"/>
      <c r="C31" s="30"/>
      <c r="D31" s="30"/>
      <c r="E31" s="30">
        <f t="shared" si="0"/>
        <v>0</v>
      </c>
    </row>
    <row r="32" spans="1:5" ht="15">
      <c r="A32" s="32" t="s">
        <v>31</v>
      </c>
      <c r="B32" s="30"/>
      <c r="C32" s="30"/>
      <c r="D32" s="30"/>
      <c r="E32" s="30">
        <f t="shared" si="0"/>
        <v>0</v>
      </c>
    </row>
    <row r="33" spans="1:5" s="35" customFormat="1" ht="18" customHeight="1">
      <c r="A33" s="36" t="s">
        <v>40</v>
      </c>
      <c r="B33" s="34">
        <f>B17+B25</f>
        <v>0</v>
      </c>
      <c r="C33" s="34">
        <f>C17+C25</f>
        <v>0</v>
      </c>
      <c r="D33" s="34">
        <f>D17+D25</f>
        <v>0</v>
      </c>
      <c r="E33" s="34">
        <f>E17+E25</f>
        <v>0</v>
      </c>
    </row>
    <row r="34" spans="1:5" s="35" customFormat="1" ht="18.75" customHeight="1">
      <c r="A34" s="36" t="s">
        <v>41</v>
      </c>
      <c r="B34" s="34">
        <f>B16-B33</f>
        <v>0</v>
      </c>
      <c r="C34" s="34">
        <f>C16-C33</f>
        <v>0</v>
      </c>
      <c r="D34" s="34">
        <f>D16-D33</f>
        <v>0</v>
      </c>
      <c r="E34" s="34">
        <f>E16-E33</f>
        <v>0</v>
      </c>
    </row>
    <row r="35" spans="1:5" s="35" customFormat="1" ht="18.75" customHeight="1">
      <c r="A35" s="94"/>
      <c r="B35" s="95"/>
      <c r="C35" s="95"/>
      <c r="D35" s="95"/>
      <c r="E35" s="95"/>
    </row>
    <row r="36" spans="1:5" s="35" customFormat="1" ht="27.75" customHeight="1">
      <c r="A36" s="374" t="s">
        <v>369</v>
      </c>
      <c r="B36" s="374"/>
      <c r="C36" s="374"/>
      <c r="D36" s="374"/>
      <c r="E36" s="374"/>
    </row>
    <row r="37" ht="18.75" customHeight="1"/>
    <row r="38" ht="15">
      <c r="A38" s="96" t="s">
        <v>370</v>
      </c>
    </row>
    <row r="39" spans="1:3" ht="15">
      <c r="A39" s="38" t="s">
        <v>96</v>
      </c>
      <c r="C39" s="63"/>
    </row>
    <row r="40" ht="15">
      <c r="C40" s="63" t="s">
        <v>97</v>
      </c>
    </row>
    <row r="41" ht="15">
      <c r="C41" s="63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0.7109375" style="21" customWidth="1"/>
    <col min="6" max="6" width="11.7109375" style="21" customWidth="1"/>
    <col min="7" max="8" width="9.140625" style="21" customWidth="1"/>
    <col min="9" max="9" width="11.7109375" style="21" customWidth="1"/>
    <col min="10" max="16384" width="9.140625" style="21" customWidth="1"/>
  </cols>
  <sheetData>
    <row r="1" spans="1:9" s="16" customFormat="1" ht="15.75">
      <c r="A1" s="326" t="s">
        <v>513</v>
      </c>
      <c r="B1" s="326"/>
      <c r="C1" s="326"/>
      <c r="D1" s="326"/>
      <c r="E1" s="326"/>
      <c r="F1" s="326"/>
      <c r="G1" s="326"/>
      <c r="H1" s="326"/>
      <c r="I1" s="326"/>
    </row>
    <row r="2" spans="1:9" s="16" customFormat="1" ht="15.75">
      <c r="A2" s="324" t="s">
        <v>464</v>
      </c>
      <c r="B2" s="324"/>
      <c r="C2" s="324"/>
      <c r="D2" s="324"/>
      <c r="E2" s="324"/>
      <c r="F2" s="324"/>
      <c r="G2" s="324"/>
      <c r="H2" s="324"/>
      <c r="I2" s="324"/>
    </row>
    <row r="3" spans="1:9" s="16" customFormat="1" ht="15.75">
      <c r="A3" s="324" t="s">
        <v>152</v>
      </c>
      <c r="B3" s="324"/>
      <c r="C3" s="324"/>
      <c r="D3" s="324"/>
      <c r="E3" s="324"/>
      <c r="F3" s="324"/>
      <c r="G3" s="324"/>
      <c r="H3" s="324"/>
      <c r="I3" s="324"/>
    </row>
    <row r="4" spans="1:9" ht="15.75">
      <c r="A4" s="324" t="s">
        <v>465</v>
      </c>
      <c r="B4" s="324"/>
      <c r="C4" s="324"/>
      <c r="D4" s="324"/>
      <c r="E4" s="324"/>
      <c r="F4" s="324"/>
      <c r="G4" s="324"/>
      <c r="H4" s="324"/>
      <c r="I4" s="324"/>
    </row>
    <row r="5" spans="1:9" ht="15.75">
      <c r="A5" s="43"/>
      <c r="B5" s="43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5" t="s">
        <v>1</v>
      </c>
      <c r="D6" s="45" t="s">
        <v>2</v>
      </c>
      <c r="E6" s="45" t="s">
        <v>3</v>
      </c>
      <c r="F6" s="45" t="s">
        <v>6</v>
      </c>
      <c r="G6" s="45" t="s">
        <v>45</v>
      </c>
      <c r="H6" s="45" t="s">
        <v>46</v>
      </c>
      <c r="I6" s="45" t="s">
        <v>47</v>
      </c>
    </row>
    <row r="7" spans="1:9" s="3" customFormat="1" ht="15.75">
      <c r="A7" s="1">
        <v>1</v>
      </c>
      <c r="B7" s="327" t="s">
        <v>9</v>
      </c>
      <c r="C7" s="329" t="s">
        <v>85</v>
      </c>
      <c r="D7" s="330"/>
      <c r="E7" s="331"/>
      <c r="F7" s="4" t="s">
        <v>361</v>
      </c>
      <c r="G7" s="4" t="s">
        <v>380</v>
      </c>
      <c r="H7" s="4" t="s">
        <v>466</v>
      </c>
      <c r="I7" s="4" t="s">
        <v>5</v>
      </c>
    </row>
    <row r="8" spans="1:9" s="3" customFormat="1" ht="31.5">
      <c r="A8" s="1">
        <v>2</v>
      </c>
      <c r="B8" s="328"/>
      <c r="C8" s="6" t="s">
        <v>4</v>
      </c>
      <c r="D8" s="4" t="s">
        <v>547</v>
      </c>
      <c r="E8" s="6" t="s">
        <v>541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6" t="s">
        <v>376</v>
      </c>
      <c r="C9" s="15">
        <f>Bevételek!C134+Bevételek!C135+Bevételek!C137+Bevételek!C138+Bevételek!C143</f>
        <v>1431000</v>
      </c>
      <c r="D9" s="15">
        <f>Bevételek!D134+Bevételek!D135+Bevételek!D137+Bevételek!D138+Bevételek!D143</f>
        <v>3050700</v>
      </c>
      <c r="E9" s="15">
        <f>Bevételek!E134+Bevételek!E135+Bevételek!E137+Bevételek!E138+Bevételek!E143</f>
        <v>2722296</v>
      </c>
      <c r="F9" s="47"/>
      <c r="G9" s="47"/>
      <c r="H9" s="47"/>
      <c r="I9" s="47"/>
      <c r="J9" s="31"/>
    </row>
    <row r="10" spans="1:10" ht="30">
      <c r="A10" s="1">
        <v>4</v>
      </c>
      <c r="B10" s="46" t="s">
        <v>377</v>
      </c>
      <c r="C10" s="15">
        <f>Bevételek!C185+Bevételek!C186+Bevételek!C187</f>
        <v>0</v>
      </c>
      <c r="D10" s="15">
        <f>Bevételek!D185+Bevételek!D186+Bevételek!D187</f>
        <v>0</v>
      </c>
      <c r="E10" s="15">
        <f>Bevételek!E185+Bevételek!E186+Bevételek!E187</f>
        <v>0</v>
      </c>
      <c r="F10" s="47"/>
      <c r="G10" s="47"/>
      <c r="H10" s="47"/>
      <c r="I10" s="47"/>
      <c r="J10" s="31"/>
    </row>
    <row r="11" spans="1:10" ht="15.75">
      <c r="A11" s="1">
        <v>5</v>
      </c>
      <c r="B11" s="46" t="s">
        <v>20</v>
      </c>
      <c r="C11" s="15">
        <f>Bevételek!C141+Bevételek!C155+Bevételek!C170</f>
        <v>6000</v>
      </c>
      <c r="D11" s="15">
        <f>Bevételek!D141+Bevételek!D155+Bevételek!D170</f>
        <v>6000</v>
      </c>
      <c r="E11" s="15">
        <f>Bevételek!E141+Bevételek!E155+Bevételek!E170</f>
        <v>0</v>
      </c>
      <c r="F11" s="47"/>
      <c r="G11" s="47"/>
      <c r="H11" s="47"/>
      <c r="I11" s="47"/>
      <c r="J11" s="31"/>
    </row>
    <row r="12" spans="1:10" ht="45">
      <c r="A12" s="1">
        <v>6</v>
      </c>
      <c r="B12" s="46" t="s">
        <v>21</v>
      </c>
      <c r="C12" s="15">
        <f>Bevételek!C164+Bevételek!C182+Bevételek!C183+Bevételek!C184+Bevételek!C221+Bevételek!C226+Bevételek!C230</f>
        <v>112000</v>
      </c>
      <c r="D12" s="15">
        <f>Bevételek!D164+Bevételek!D182+Bevételek!D183+Bevételek!D184+Bevételek!D221+Bevételek!D226+Bevételek!D230</f>
        <v>192000</v>
      </c>
      <c r="E12" s="15">
        <f>Bevételek!E164+Bevételek!E182+Bevételek!E183+Bevételek!E184+Bevételek!E221+Bevételek!E226+Bevételek!E230</f>
        <v>195408</v>
      </c>
      <c r="F12" s="47"/>
      <c r="G12" s="47"/>
      <c r="H12" s="47"/>
      <c r="I12" s="47"/>
      <c r="J12" s="31"/>
    </row>
    <row r="13" spans="1:10" ht="15.75">
      <c r="A13" s="1">
        <v>7</v>
      </c>
      <c r="B13" s="46" t="s">
        <v>22</v>
      </c>
      <c r="C13" s="15">
        <f>Bevételek!C232</f>
        <v>0</v>
      </c>
      <c r="D13" s="15">
        <f>Bevételek!D232</f>
        <v>0</v>
      </c>
      <c r="E13" s="15">
        <f>Bevételek!E232</f>
        <v>0</v>
      </c>
      <c r="F13" s="47"/>
      <c r="G13" s="47"/>
      <c r="H13" s="47"/>
      <c r="I13" s="47"/>
      <c r="J13" s="31"/>
    </row>
    <row r="14" spans="1:10" ht="30">
      <c r="A14" s="1">
        <v>8</v>
      </c>
      <c r="B14" s="46" t="s">
        <v>23</v>
      </c>
      <c r="C14" s="15">
        <f>Bevételek!C231</f>
        <v>0</v>
      </c>
      <c r="D14" s="15">
        <f>Bevételek!D231</f>
        <v>0</v>
      </c>
      <c r="E14" s="15">
        <f>Bevételek!E231</f>
        <v>0</v>
      </c>
      <c r="F14" s="47"/>
      <c r="G14" s="47"/>
      <c r="H14" s="47"/>
      <c r="I14" s="47"/>
      <c r="J14" s="31"/>
    </row>
    <row r="15" spans="1:10" ht="30">
      <c r="A15" s="1">
        <v>9</v>
      </c>
      <c r="B15" s="46" t="s">
        <v>378</v>
      </c>
      <c r="C15" s="15">
        <f>Bevételek!C49+Bevételek!C110+Bevételek!C241+Bevételek!C255</f>
        <v>0</v>
      </c>
      <c r="D15" s="15">
        <f>Bevételek!D49+Bevételek!D110+Bevételek!D241+Bevételek!D255</f>
        <v>0</v>
      </c>
      <c r="E15" s="15">
        <f>Bevételek!E49+Bevételek!E110+Bevételek!E241+Bevételek!E255</f>
        <v>0</v>
      </c>
      <c r="F15" s="47"/>
      <c r="G15" s="47"/>
      <c r="H15" s="47"/>
      <c r="I15" s="47"/>
      <c r="J15" s="31"/>
    </row>
    <row r="16" spans="1:10" s="23" customFormat="1" ht="15.75">
      <c r="A16" s="1">
        <v>10</v>
      </c>
      <c r="B16" s="48" t="s">
        <v>49</v>
      </c>
      <c r="C16" s="18">
        <f>SUM(C9:C15)</f>
        <v>1549000</v>
      </c>
      <c r="D16" s="18">
        <f>SUM(D9:D15)</f>
        <v>3248700</v>
      </c>
      <c r="E16" s="18">
        <f>SUM(E9:E15)</f>
        <v>2917704</v>
      </c>
      <c r="F16" s="47"/>
      <c r="G16" s="47"/>
      <c r="H16" s="47"/>
      <c r="I16" s="47"/>
      <c r="J16" s="31"/>
    </row>
    <row r="17" spans="1:10" ht="15.75">
      <c r="A17" s="1">
        <v>11</v>
      </c>
      <c r="B17" s="48" t="s">
        <v>50</v>
      </c>
      <c r="C17" s="18">
        <f>ROUNDDOWN(C16*0.5,0)</f>
        <v>774500</v>
      </c>
      <c r="D17" s="18">
        <f>ROUNDDOWN(D16*0.5,0)</f>
        <v>1624350</v>
      </c>
      <c r="E17" s="18">
        <f>ROUNDDOWN(E16*0.5,0)</f>
        <v>1458852</v>
      </c>
      <c r="F17" s="47"/>
      <c r="G17" s="47"/>
      <c r="H17" s="47"/>
      <c r="I17" s="47"/>
      <c r="J17" s="31"/>
    </row>
    <row r="18" spans="1:10" ht="30">
      <c r="A18" s="1">
        <v>12</v>
      </c>
      <c r="B18" s="46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1"/>
    </row>
    <row r="19" spans="1:10" ht="30">
      <c r="A19" s="1">
        <v>13</v>
      </c>
      <c r="B19" s="46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1"/>
    </row>
    <row r="20" spans="1:10" ht="15.75">
      <c r="A20" s="1">
        <v>14</v>
      </c>
      <c r="B20" s="46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1"/>
    </row>
    <row r="21" spans="1:10" ht="15.75">
      <c r="A21" s="1">
        <v>15</v>
      </c>
      <c r="B21" s="46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1"/>
    </row>
    <row r="22" spans="1:10" ht="15.75">
      <c r="A22" s="1">
        <v>16</v>
      </c>
      <c r="B22" s="46" t="s">
        <v>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1"/>
    </row>
    <row r="23" spans="1:10" ht="15.75">
      <c r="A23" s="1">
        <v>17</v>
      </c>
      <c r="B23" s="46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1"/>
    </row>
    <row r="24" spans="1:10" ht="30">
      <c r="A24" s="1">
        <v>18</v>
      </c>
      <c r="B24" s="46" t="s">
        <v>84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1"/>
    </row>
    <row r="25" spans="1:10" s="23" customFormat="1" ht="15.75">
      <c r="A25" s="1">
        <v>19</v>
      </c>
      <c r="B25" s="48" t="s">
        <v>51</v>
      </c>
      <c r="C25" s="18">
        <f aca="true" t="shared" si="1" ref="C25:H25">SUM(C18:C24)</f>
        <v>0</v>
      </c>
      <c r="D25" s="18">
        <f>SUM(D18:D24)</f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1"/>
    </row>
    <row r="26" spans="1:10" s="23" customFormat="1" ht="29.25">
      <c r="A26" s="1">
        <v>20</v>
      </c>
      <c r="B26" s="48" t="s">
        <v>52</v>
      </c>
      <c r="C26" s="18">
        <f>C17-C25</f>
        <v>774500</v>
      </c>
      <c r="D26" s="18">
        <f>D17-D25</f>
        <v>1624350</v>
      </c>
      <c r="E26" s="18">
        <f>E17-E25</f>
        <v>1458852</v>
      </c>
      <c r="F26" s="47"/>
      <c r="G26" s="47"/>
      <c r="H26" s="47"/>
      <c r="I26" s="47"/>
      <c r="J26" s="31"/>
    </row>
    <row r="27" spans="1:10" s="23" customFormat="1" ht="42.75">
      <c r="A27" s="1">
        <v>21</v>
      </c>
      <c r="B27" s="49" t="s">
        <v>373</v>
      </c>
      <c r="C27" s="18">
        <f aca="true" t="shared" si="2" ref="C27:I27">SUM(C28:C32)</f>
        <v>0</v>
      </c>
      <c r="D27" s="18">
        <f>SUM(D28:D32)</f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31"/>
    </row>
    <row r="28" spans="1:10" ht="30">
      <c r="A28" s="1">
        <v>22</v>
      </c>
      <c r="B28" s="46" t="s">
        <v>379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1"/>
    </row>
    <row r="29" spans="1:10" ht="45">
      <c r="A29" s="1">
        <v>23</v>
      </c>
      <c r="B29" s="46" t="s">
        <v>107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  <c r="J29" s="31"/>
    </row>
    <row r="30" spans="1:10" ht="30">
      <c r="A30" s="1">
        <v>24</v>
      </c>
      <c r="B30" s="46" t="s">
        <v>86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1"/>
    </row>
    <row r="31" spans="1:10" ht="15.75">
      <c r="A31" s="1">
        <v>25</v>
      </c>
      <c r="B31" s="46" t="s">
        <v>83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1"/>
    </row>
    <row r="32" spans="1:10" ht="45">
      <c r="A32" s="1">
        <v>26</v>
      </c>
      <c r="B32" s="46" t="s">
        <v>372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1"/>
    </row>
    <row r="33" ht="15">
      <c r="I33" s="136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81" r:id="rId1"/>
  <headerFooter>
    <oddHeader>&amp;R&amp;"Arial,Normál"&amp;10 3. melléklet a 4/2017.(V.29.)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.57421875" style="209" customWidth="1"/>
    <col min="2" max="2" width="57.7109375" style="125" bestFit="1" customWidth="1"/>
    <col min="3" max="3" width="16.8515625" style="210" customWidth="1"/>
    <col min="4" max="16384" width="9.140625" style="125" customWidth="1"/>
  </cols>
  <sheetData>
    <row r="1" spans="1:3" ht="18.75">
      <c r="A1" s="326" t="s">
        <v>556</v>
      </c>
      <c r="B1" s="326"/>
      <c r="C1" s="326"/>
    </row>
    <row r="2" spans="1:3" ht="18.75">
      <c r="A2" s="324" t="s">
        <v>817</v>
      </c>
      <c r="B2" s="324"/>
      <c r="C2" s="324"/>
    </row>
    <row r="3" spans="1:3" ht="18.75">
      <c r="A3" s="201"/>
      <c r="B3" s="201"/>
      <c r="C3" s="202"/>
    </row>
    <row r="4" spans="1:3" ht="18.75">
      <c r="A4" s="1"/>
      <c r="B4" s="1" t="s">
        <v>0</v>
      </c>
      <c r="C4" s="203" t="s">
        <v>1</v>
      </c>
    </row>
    <row r="5" spans="1:3" ht="18.75">
      <c r="A5" s="1">
        <v>1</v>
      </c>
      <c r="B5" s="204" t="s">
        <v>9</v>
      </c>
      <c r="C5" s="205" t="s">
        <v>694</v>
      </c>
    </row>
    <row r="6" spans="1:3" ht="18.75">
      <c r="A6" s="1">
        <v>2</v>
      </c>
      <c r="B6" s="206" t="s">
        <v>695</v>
      </c>
      <c r="C6" s="207">
        <v>20981554</v>
      </c>
    </row>
    <row r="7" spans="1:3" ht="18.75">
      <c r="A7" s="1">
        <v>3</v>
      </c>
      <c r="B7" s="206" t="s">
        <v>696</v>
      </c>
      <c r="C7" s="207">
        <v>19153567</v>
      </c>
    </row>
    <row r="8" spans="1:3" ht="18.75">
      <c r="A8" s="1">
        <v>4</v>
      </c>
      <c r="B8" s="206" t="s">
        <v>697</v>
      </c>
      <c r="C8" s="208">
        <f>C6-C7</f>
        <v>1827987</v>
      </c>
    </row>
    <row r="9" spans="1:3" ht="18.75">
      <c r="A9" s="1">
        <v>5</v>
      </c>
      <c r="B9" s="206" t="s">
        <v>698</v>
      </c>
      <c r="C9" s="207">
        <v>1932032</v>
      </c>
    </row>
    <row r="10" spans="1:3" ht="18.75">
      <c r="A10" s="1">
        <v>6</v>
      </c>
      <c r="B10" s="206" t="s">
        <v>699</v>
      </c>
      <c r="C10" s="207">
        <v>456824</v>
      </c>
    </row>
    <row r="11" spans="1:3" ht="18.75">
      <c r="A11" s="1">
        <v>7</v>
      </c>
      <c r="B11" s="206" t="s">
        <v>700</v>
      </c>
      <c r="C11" s="208">
        <f>C9-C10</f>
        <v>1475208</v>
      </c>
    </row>
    <row r="12" spans="1:3" s="126" customFormat="1" ht="18.75">
      <c r="A12" s="1">
        <v>8</v>
      </c>
      <c r="B12" s="206" t="s">
        <v>701</v>
      </c>
      <c r="C12" s="208">
        <f>C8+C11</f>
        <v>3303195</v>
      </c>
    </row>
    <row r="13" spans="1:3" ht="18.75">
      <c r="A13" s="1">
        <v>9</v>
      </c>
      <c r="B13" s="206" t="s">
        <v>702</v>
      </c>
      <c r="C13" s="207">
        <v>0</v>
      </c>
    </row>
    <row r="14" spans="1:3" ht="18.75">
      <c r="A14" s="1">
        <v>10</v>
      </c>
      <c r="B14" s="206" t="s">
        <v>703</v>
      </c>
      <c r="C14" s="207">
        <v>0</v>
      </c>
    </row>
    <row r="15" spans="1:3" ht="18.75">
      <c r="A15" s="1">
        <v>11</v>
      </c>
      <c r="B15" s="206" t="s">
        <v>704</v>
      </c>
      <c r="C15" s="208">
        <f>C13-C14</f>
        <v>0</v>
      </c>
    </row>
    <row r="16" spans="1:3" ht="18.75">
      <c r="A16" s="1">
        <v>12</v>
      </c>
      <c r="B16" s="206" t="s">
        <v>705</v>
      </c>
      <c r="C16" s="207">
        <v>0</v>
      </c>
    </row>
    <row r="17" spans="1:3" ht="18.75">
      <c r="A17" s="1">
        <v>13</v>
      </c>
      <c r="B17" s="206" t="s">
        <v>706</v>
      </c>
      <c r="C17" s="207">
        <v>0</v>
      </c>
    </row>
    <row r="18" spans="1:3" s="126" customFormat="1" ht="18.75">
      <c r="A18" s="1">
        <v>14</v>
      </c>
      <c r="B18" s="206" t="s">
        <v>707</v>
      </c>
      <c r="C18" s="208">
        <f>C16+C17</f>
        <v>0</v>
      </c>
    </row>
    <row r="19" spans="1:3" s="126" customFormat="1" ht="18.75">
      <c r="A19" s="1">
        <v>15</v>
      </c>
      <c r="B19" s="206" t="s">
        <v>708</v>
      </c>
      <c r="C19" s="208">
        <f>C15+C18</f>
        <v>0</v>
      </c>
    </row>
    <row r="20" spans="1:3" s="126" customFormat="1" ht="18.75">
      <c r="A20" s="1">
        <v>16</v>
      </c>
      <c r="B20" s="206" t="s">
        <v>709</v>
      </c>
      <c r="C20" s="208">
        <f>C12+C19</f>
        <v>3303195</v>
      </c>
    </row>
    <row r="21" spans="1:3" s="126" customFormat="1" ht="18.75">
      <c r="A21" s="1">
        <v>17</v>
      </c>
      <c r="B21" s="206" t="s">
        <v>710</v>
      </c>
      <c r="C21" s="208">
        <v>3303195</v>
      </c>
    </row>
    <row r="22" spans="1:3" s="126" customFormat="1" ht="18.75">
      <c r="A22" s="1">
        <v>18</v>
      </c>
      <c r="B22" s="206" t="s">
        <v>711</v>
      </c>
      <c r="C22" s="208">
        <f>C12-C21</f>
        <v>0</v>
      </c>
    </row>
    <row r="23" spans="1:3" s="126" customFormat="1" ht="18.75">
      <c r="A23" s="1">
        <v>19</v>
      </c>
      <c r="B23" s="206" t="s">
        <v>712</v>
      </c>
      <c r="C23" s="208">
        <f>C19*0.1</f>
        <v>0</v>
      </c>
    </row>
    <row r="24" spans="1:3" s="126" customFormat="1" ht="18.75">
      <c r="A24" s="1">
        <v>20</v>
      </c>
      <c r="B24" s="206" t="s">
        <v>713</v>
      </c>
      <c r="C24" s="208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4/2017.(V.29.)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G13"/>
  <sheetViews>
    <sheetView zoomScalePageLayoutView="0" workbookViewId="0" topLeftCell="A1">
      <selection activeCell="E27" sqref="E27"/>
    </sheetView>
  </sheetViews>
  <sheetFormatPr defaultColWidth="9.140625" defaultRowHeight="15"/>
  <cols>
    <col min="2" max="2" width="45.28125" style="0" customWidth="1"/>
    <col min="3" max="3" width="13.57421875" style="0" customWidth="1"/>
    <col min="4" max="4" width="13.8515625" style="0" customWidth="1"/>
    <col min="5" max="5" width="29.140625" style="0" customWidth="1"/>
    <col min="6" max="6" width="15.28125" style="0" customWidth="1"/>
    <col min="7" max="7" width="13.57421875" style="0" customWidth="1"/>
  </cols>
  <sheetData>
    <row r="1" spans="1:7" ht="15.75">
      <c r="A1" s="320" t="s">
        <v>556</v>
      </c>
      <c r="B1" s="320"/>
      <c r="C1" s="320"/>
      <c r="D1" s="320"/>
      <c r="E1" s="320"/>
      <c r="F1" s="320"/>
      <c r="G1" s="149"/>
    </row>
    <row r="2" spans="1:7" ht="15.75">
      <c r="A2" s="320" t="s">
        <v>571</v>
      </c>
      <c r="B2" s="320"/>
      <c r="C2" s="320"/>
      <c r="D2" s="320"/>
      <c r="E2" s="320"/>
      <c r="F2" s="320"/>
      <c r="G2" s="149"/>
    </row>
    <row r="3" spans="1:7" ht="15.75">
      <c r="A3" s="149"/>
      <c r="B3" s="149"/>
      <c r="C3" s="149"/>
      <c r="D3" s="149"/>
      <c r="E3" s="149"/>
      <c r="F3" s="149"/>
      <c r="G3" s="149"/>
    </row>
    <row r="4" spans="1:7" ht="15.75">
      <c r="A4" s="149"/>
      <c r="B4" s="149"/>
      <c r="C4" s="149"/>
      <c r="D4" s="149"/>
      <c r="E4" s="149"/>
      <c r="F4" s="149"/>
      <c r="G4" s="149"/>
    </row>
    <row r="5" spans="1:7" ht="15.75">
      <c r="A5" s="150"/>
      <c r="B5" s="150" t="s">
        <v>0</v>
      </c>
      <c r="C5" s="150" t="s">
        <v>1</v>
      </c>
      <c r="D5" s="150" t="s">
        <v>2</v>
      </c>
      <c r="E5" s="150" t="s">
        <v>3</v>
      </c>
      <c r="F5" s="150" t="s">
        <v>6</v>
      </c>
      <c r="G5" s="150" t="s">
        <v>45</v>
      </c>
    </row>
    <row r="6" spans="1:7" ht="15.75">
      <c r="A6" s="150">
        <v>1</v>
      </c>
      <c r="B6" s="86" t="s">
        <v>557</v>
      </c>
      <c r="C6" s="151">
        <v>42369</v>
      </c>
      <c r="D6" s="151">
        <v>42735</v>
      </c>
      <c r="E6" s="86" t="s">
        <v>558</v>
      </c>
      <c r="F6" s="151">
        <v>42369</v>
      </c>
      <c r="G6" s="151">
        <v>42735</v>
      </c>
    </row>
    <row r="7" spans="1:7" ht="15.75">
      <c r="A7" s="150">
        <v>2</v>
      </c>
      <c r="B7" s="148" t="s">
        <v>559</v>
      </c>
      <c r="C7" s="143">
        <v>80599080</v>
      </c>
      <c r="D7" s="143">
        <v>80352025</v>
      </c>
      <c r="E7" s="148" t="s">
        <v>560</v>
      </c>
      <c r="F7" s="143">
        <v>63784481</v>
      </c>
      <c r="G7" s="143">
        <v>64713759</v>
      </c>
    </row>
    <row r="8" spans="1:7" ht="15.75">
      <c r="A8" s="150">
        <v>3</v>
      </c>
      <c r="B8" s="148" t="s">
        <v>561</v>
      </c>
      <c r="C8" s="143">
        <v>0</v>
      </c>
      <c r="D8" s="143">
        <v>0</v>
      </c>
      <c r="E8" s="148" t="s">
        <v>562</v>
      </c>
      <c r="F8" s="143">
        <v>4471701</v>
      </c>
      <c r="G8" s="143">
        <v>2416925</v>
      </c>
    </row>
    <row r="9" spans="1:7" ht="15.75">
      <c r="A9" s="150">
        <v>4</v>
      </c>
      <c r="B9" s="148" t="s">
        <v>563</v>
      </c>
      <c r="C9" s="143">
        <v>5445431</v>
      </c>
      <c r="D9" s="143">
        <v>5319590</v>
      </c>
      <c r="E9" s="335" t="s">
        <v>564</v>
      </c>
      <c r="F9" s="333">
        <v>0</v>
      </c>
      <c r="G9" s="333">
        <v>0</v>
      </c>
    </row>
    <row r="10" spans="1:7" ht="15.75">
      <c r="A10" s="150">
        <v>5</v>
      </c>
      <c r="B10" s="148" t="s">
        <v>565</v>
      </c>
      <c r="C10" s="143">
        <v>876424</v>
      </c>
      <c r="D10" s="143">
        <v>238937</v>
      </c>
      <c r="E10" s="336"/>
      <c r="F10" s="334"/>
      <c r="G10" s="334"/>
    </row>
    <row r="11" spans="1:7" ht="15.75">
      <c r="A11" s="150">
        <v>6</v>
      </c>
      <c r="B11" s="148" t="s">
        <v>566</v>
      </c>
      <c r="C11" s="143">
        <v>0</v>
      </c>
      <c r="D11" s="143">
        <v>0</v>
      </c>
      <c r="E11" s="332" t="s">
        <v>567</v>
      </c>
      <c r="F11" s="317">
        <v>18664753</v>
      </c>
      <c r="G11" s="317">
        <v>18779868</v>
      </c>
    </row>
    <row r="12" spans="1:7" ht="15.75">
      <c r="A12" s="150">
        <v>7</v>
      </c>
      <c r="B12" s="148" t="s">
        <v>568</v>
      </c>
      <c r="C12" s="143">
        <v>0</v>
      </c>
      <c r="D12" s="143">
        <v>0</v>
      </c>
      <c r="E12" s="332"/>
      <c r="F12" s="317"/>
      <c r="G12" s="317"/>
    </row>
    <row r="13" spans="1:7" ht="15.75">
      <c r="A13" s="150">
        <v>8</v>
      </c>
      <c r="B13" s="152" t="s">
        <v>569</v>
      </c>
      <c r="C13" s="153">
        <f>SUM(C7:C12)</f>
        <v>86920935</v>
      </c>
      <c r="D13" s="153">
        <f>SUM(D7:D12)</f>
        <v>85910552</v>
      </c>
      <c r="E13" s="152" t="s">
        <v>570</v>
      </c>
      <c r="F13" s="153">
        <f>SUM(F7:F12)</f>
        <v>86920935</v>
      </c>
      <c r="G13" s="153">
        <f>SUM(G7:G12)</f>
        <v>85910552</v>
      </c>
    </row>
  </sheetData>
  <sheetProtection/>
  <mergeCells count="8">
    <mergeCell ref="E11:E12"/>
    <mergeCell ref="F11:F12"/>
    <mergeCell ref="G11:G12"/>
    <mergeCell ref="F9:F10"/>
    <mergeCell ref="A1:F1"/>
    <mergeCell ref="A2:F2"/>
    <mergeCell ref="E9:E10"/>
    <mergeCell ref="G9:G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3" r:id="rId1"/>
  <headerFooter>
    <oddHeader>&amp;R&amp;"Arial,Normál"&amp;10 5. melléklet a 4/2017.(V.29.)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B1">
      <selection activeCell="H22" sqref="H22:H2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3.57421875" style="0" customWidth="1"/>
    <col min="6" max="6" width="12.7109375" style="0" customWidth="1"/>
    <col min="7" max="7" width="36.7109375" style="0" customWidth="1"/>
    <col min="11" max="11" width="13.28125" style="0" customWidth="1"/>
    <col min="12" max="12" width="13.140625" style="0" customWidth="1"/>
  </cols>
  <sheetData>
    <row r="1" spans="1:11" s="2" customFormat="1" ht="15.75" customHeight="1">
      <c r="A1" s="337" t="s">
        <v>515</v>
      </c>
      <c r="B1" s="337"/>
      <c r="C1" s="337"/>
      <c r="D1" s="337"/>
      <c r="E1" s="337"/>
      <c r="F1" s="337"/>
      <c r="G1" s="337"/>
      <c r="H1" s="337"/>
      <c r="I1" s="337"/>
      <c r="J1" s="337"/>
      <c r="K1" s="142"/>
    </row>
    <row r="2" spans="1:11" s="2" customFormat="1" ht="15.75">
      <c r="A2" s="320" t="s">
        <v>487</v>
      </c>
      <c r="B2" s="320"/>
      <c r="C2" s="320"/>
      <c r="D2" s="320"/>
      <c r="E2" s="320"/>
      <c r="F2" s="320"/>
      <c r="G2" s="320"/>
      <c r="H2" s="320"/>
      <c r="I2" s="320"/>
      <c r="J2" s="320"/>
      <c r="K2" s="141"/>
    </row>
    <row r="3" spans="2:6" ht="15">
      <c r="B3" s="41"/>
      <c r="C3" s="41"/>
      <c r="D3" s="41"/>
      <c r="E3" s="41"/>
      <c r="F3" s="41"/>
    </row>
    <row r="4" spans="1:12" s="11" customFormat="1" ht="31.5">
      <c r="A4" s="86" t="s">
        <v>9</v>
      </c>
      <c r="B4" s="4" t="s">
        <v>470</v>
      </c>
      <c r="C4" s="4" t="s">
        <v>553</v>
      </c>
      <c r="D4" s="4" t="s">
        <v>471</v>
      </c>
      <c r="E4" s="4" t="s">
        <v>547</v>
      </c>
      <c r="F4" s="4" t="s">
        <v>541</v>
      </c>
      <c r="G4" s="86" t="s">
        <v>9</v>
      </c>
      <c r="H4" s="4" t="s">
        <v>470</v>
      </c>
      <c r="I4" s="4" t="s">
        <v>553</v>
      </c>
      <c r="J4" s="4" t="s">
        <v>471</v>
      </c>
      <c r="K4" s="4" t="s">
        <v>547</v>
      </c>
      <c r="L4" s="4" t="s">
        <v>541</v>
      </c>
    </row>
    <row r="5" spans="1:12" s="93" customFormat="1" ht="16.5">
      <c r="A5" s="340" t="s">
        <v>42</v>
      </c>
      <c r="B5" s="341"/>
      <c r="C5" s="341"/>
      <c r="D5" s="341"/>
      <c r="E5" s="341"/>
      <c r="F5" s="342"/>
      <c r="G5" s="340" t="s">
        <v>120</v>
      </c>
      <c r="H5" s="341"/>
      <c r="I5" s="341"/>
      <c r="J5" s="341"/>
      <c r="K5" s="341"/>
      <c r="L5" s="342"/>
    </row>
    <row r="6" spans="1:12" s="11" customFormat="1" ht="31.5">
      <c r="A6" s="88" t="s">
        <v>275</v>
      </c>
      <c r="B6" s="5">
        <v>9135</v>
      </c>
      <c r="C6" s="5">
        <v>9395</v>
      </c>
      <c r="D6" s="5">
        <v>12955</v>
      </c>
      <c r="E6" s="5">
        <v>14704</v>
      </c>
      <c r="F6" s="5">
        <v>14026</v>
      </c>
      <c r="G6" s="90" t="s">
        <v>34</v>
      </c>
      <c r="H6" s="5">
        <v>5161</v>
      </c>
      <c r="I6" s="5">
        <v>6988</v>
      </c>
      <c r="J6" s="5">
        <v>5541</v>
      </c>
      <c r="K6" s="5">
        <v>6673</v>
      </c>
      <c r="L6" s="5">
        <v>5770</v>
      </c>
    </row>
    <row r="7" spans="1:12" s="11" customFormat="1" ht="30">
      <c r="A7" s="88" t="s">
        <v>297</v>
      </c>
      <c r="B7" s="5">
        <v>6386</v>
      </c>
      <c r="C7" s="5">
        <v>665</v>
      </c>
      <c r="D7" s="5">
        <v>1543</v>
      </c>
      <c r="E7" s="5">
        <v>3163</v>
      </c>
      <c r="F7" s="5">
        <v>2822</v>
      </c>
      <c r="G7" s="90" t="s">
        <v>74</v>
      </c>
      <c r="H7" s="5">
        <v>1053</v>
      </c>
      <c r="I7" s="5">
        <v>1406</v>
      </c>
      <c r="J7" s="5">
        <v>1041</v>
      </c>
      <c r="K7" s="5">
        <v>1331</v>
      </c>
      <c r="L7" s="5">
        <v>1205</v>
      </c>
    </row>
    <row r="8" spans="1:12" s="11" customFormat="1" ht="15.75">
      <c r="A8" s="88" t="s">
        <v>42</v>
      </c>
      <c r="B8" s="5">
        <v>1950</v>
      </c>
      <c r="C8" s="5">
        <v>1607</v>
      </c>
      <c r="D8" s="5">
        <v>1461</v>
      </c>
      <c r="E8" s="5">
        <v>1531</v>
      </c>
      <c r="F8" s="5">
        <v>1389</v>
      </c>
      <c r="G8" s="90" t="s">
        <v>75</v>
      </c>
      <c r="H8" s="5">
        <v>5218</v>
      </c>
      <c r="I8" s="5">
        <v>8258</v>
      </c>
      <c r="J8" s="5">
        <v>5144</v>
      </c>
      <c r="K8" s="5">
        <v>7130</v>
      </c>
      <c r="L8" s="5">
        <v>6574</v>
      </c>
    </row>
    <row r="9" spans="1:12" s="11" customFormat="1" ht="15.75">
      <c r="A9" s="321" t="s">
        <v>355</v>
      </c>
      <c r="B9" s="317"/>
      <c r="C9" s="317">
        <v>656</v>
      </c>
      <c r="D9" s="317">
        <v>100</v>
      </c>
      <c r="E9" s="338">
        <v>100</v>
      </c>
      <c r="F9" s="338">
        <v>0</v>
      </c>
      <c r="G9" s="90" t="s">
        <v>76</v>
      </c>
      <c r="H9" s="5">
        <v>1360</v>
      </c>
      <c r="I9" s="5">
        <v>984</v>
      </c>
      <c r="J9" s="5">
        <v>712</v>
      </c>
      <c r="K9" s="5">
        <v>1213</v>
      </c>
      <c r="L9" s="5">
        <v>985</v>
      </c>
    </row>
    <row r="10" spans="1:12" s="11" customFormat="1" ht="15.75">
      <c r="A10" s="321"/>
      <c r="B10" s="317"/>
      <c r="C10" s="317"/>
      <c r="D10" s="317"/>
      <c r="E10" s="339"/>
      <c r="F10" s="339"/>
      <c r="G10" s="90" t="s">
        <v>77</v>
      </c>
      <c r="H10" s="5">
        <v>972</v>
      </c>
      <c r="I10" s="5">
        <v>214</v>
      </c>
      <c r="J10" s="5">
        <v>1022</v>
      </c>
      <c r="K10" s="5">
        <v>1557</v>
      </c>
      <c r="L10" s="5">
        <v>593</v>
      </c>
    </row>
    <row r="11" spans="1:12" s="11" customFormat="1" ht="15.75">
      <c r="A11" s="89" t="s">
        <v>79</v>
      </c>
      <c r="B11" s="13">
        <f>SUM(B6:B10)</f>
        <v>17471</v>
      </c>
      <c r="C11" s="13">
        <f>SUM(C6:C10)</f>
        <v>12323</v>
      </c>
      <c r="D11" s="13">
        <f>SUM(D6:D10)</f>
        <v>16059</v>
      </c>
      <c r="E11" s="13">
        <f>SUM(E6:E10)</f>
        <v>19498</v>
      </c>
      <c r="F11" s="13">
        <f>SUM(F6:F10)</f>
        <v>18237</v>
      </c>
      <c r="G11" s="89" t="s">
        <v>80</v>
      </c>
      <c r="H11" s="13">
        <f>SUM(H6:H10)</f>
        <v>13764</v>
      </c>
      <c r="I11" s="13">
        <f>SUM(I6:I10)</f>
        <v>17850</v>
      </c>
      <c r="J11" s="13">
        <f>SUM(J6:J10)</f>
        <v>13460</v>
      </c>
      <c r="K11" s="13">
        <f>SUM(K6:K10)</f>
        <v>17904</v>
      </c>
      <c r="L11" s="13">
        <f>SUM(L6:L10)</f>
        <v>15127</v>
      </c>
    </row>
    <row r="12" spans="1:12" s="11" customFormat="1" ht="15.75">
      <c r="A12" s="91" t="s">
        <v>125</v>
      </c>
      <c r="B12" s="92">
        <f>B11-H11</f>
        <v>3707</v>
      </c>
      <c r="C12" s="92">
        <f>C11-I11</f>
        <v>-5527</v>
      </c>
      <c r="D12" s="92">
        <f>D11-J11</f>
        <v>2599</v>
      </c>
      <c r="E12" s="92">
        <f>E11-K11</f>
        <v>1594</v>
      </c>
      <c r="F12" s="92">
        <f>F11-L11</f>
        <v>3110</v>
      </c>
      <c r="G12" s="318" t="s">
        <v>118</v>
      </c>
      <c r="H12" s="316"/>
      <c r="I12" s="316">
        <v>224</v>
      </c>
      <c r="J12" s="316">
        <v>457</v>
      </c>
      <c r="K12" s="346">
        <v>817</v>
      </c>
      <c r="L12" s="346">
        <v>457</v>
      </c>
    </row>
    <row r="13" spans="1:12" s="11" customFormat="1" ht="15.75">
      <c r="A13" s="91" t="s">
        <v>116</v>
      </c>
      <c r="B13" s="5">
        <v>934</v>
      </c>
      <c r="C13" s="5">
        <v>4774</v>
      </c>
      <c r="D13" s="5">
        <v>1393</v>
      </c>
      <c r="E13" s="5">
        <v>1572</v>
      </c>
      <c r="F13" s="5">
        <v>1572</v>
      </c>
      <c r="G13" s="318"/>
      <c r="H13" s="316"/>
      <c r="I13" s="316"/>
      <c r="J13" s="316"/>
      <c r="K13" s="347"/>
      <c r="L13" s="347"/>
    </row>
    <row r="14" spans="1:12" s="11" customFormat="1" ht="15.75">
      <c r="A14" s="91" t="s">
        <v>117</v>
      </c>
      <c r="B14" s="5">
        <v>556</v>
      </c>
      <c r="C14" s="5">
        <v>457</v>
      </c>
      <c r="D14" s="5"/>
      <c r="E14" s="5">
        <v>360</v>
      </c>
      <c r="F14" s="5">
        <v>360</v>
      </c>
      <c r="G14" s="318"/>
      <c r="H14" s="316"/>
      <c r="I14" s="316"/>
      <c r="J14" s="316"/>
      <c r="K14" s="348"/>
      <c r="L14" s="348"/>
    </row>
    <row r="15" spans="1:12" s="11" customFormat="1" ht="15.75">
      <c r="A15" s="62" t="s">
        <v>150</v>
      </c>
      <c r="B15" s="5"/>
      <c r="C15" s="5"/>
      <c r="D15" s="5"/>
      <c r="E15" s="5"/>
      <c r="F15" s="5"/>
      <c r="G15" s="62" t="s">
        <v>151</v>
      </c>
      <c r="H15" s="79"/>
      <c r="I15" s="79"/>
      <c r="J15" s="79"/>
      <c r="K15" s="79"/>
      <c r="L15" s="79"/>
    </row>
    <row r="16" spans="1:12" s="11" customFormat="1" ht="15.75">
      <c r="A16" s="89" t="s">
        <v>10</v>
      </c>
      <c r="B16" s="14">
        <f>B11+B13+B14+B15</f>
        <v>18961</v>
      </c>
      <c r="C16" s="14">
        <f>C11+C13+C14+C15</f>
        <v>17554</v>
      </c>
      <c r="D16" s="14">
        <f>D11+D13+D14+D15</f>
        <v>17452</v>
      </c>
      <c r="E16" s="14">
        <f>E11+E13+E14+E15</f>
        <v>21430</v>
      </c>
      <c r="F16" s="14">
        <f>F11+F13+F14+F15</f>
        <v>20169</v>
      </c>
      <c r="G16" s="89" t="s">
        <v>11</v>
      </c>
      <c r="H16" s="14">
        <f>H11+H12+H15</f>
        <v>13764</v>
      </c>
      <c r="I16" s="14">
        <f>I11+I12+I15</f>
        <v>18074</v>
      </c>
      <c r="J16" s="14">
        <f>J11+J12+J15</f>
        <v>13917</v>
      </c>
      <c r="K16" s="14">
        <f>K11+K12+K15</f>
        <v>18721</v>
      </c>
      <c r="L16" s="14">
        <f>L11+L12+L15</f>
        <v>15584</v>
      </c>
    </row>
    <row r="17" spans="1:12" s="93" customFormat="1" ht="16.5">
      <c r="A17" s="343" t="s">
        <v>119</v>
      </c>
      <c r="B17" s="344"/>
      <c r="C17" s="344"/>
      <c r="D17" s="344"/>
      <c r="E17" s="344"/>
      <c r="F17" s="345"/>
      <c r="G17" s="340" t="s">
        <v>98</v>
      </c>
      <c r="H17" s="341"/>
      <c r="I17" s="341"/>
      <c r="J17" s="341"/>
      <c r="K17" s="341"/>
      <c r="L17" s="342"/>
    </row>
    <row r="18" spans="1:12" s="11" customFormat="1" ht="31.5">
      <c r="A18" s="88" t="s">
        <v>284</v>
      </c>
      <c r="B18" s="5">
        <v>6337</v>
      </c>
      <c r="C18" s="5">
        <v>15833</v>
      </c>
      <c r="D18" s="5">
        <v>2250</v>
      </c>
      <c r="E18" s="5">
        <v>2708</v>
      </c>
      <c r="F18" s="5">
        <v>2691</v>
      </c>
      <c r="G18" s="88" t="s">
        <v>93</v>
      </c>
      <c r="H18" s="5">
        <v>1472</v>
      </c>
      <c r="I18" s="5">
        <v>292</v>
      </c>
      <c r="J18" s="5">
        <v>4538</v>
      </c>
      <c r="K18" s="5">
        <v>4745</v>
      </c>
      <c r="L18" s="5">
        <v>4004</v>
      </c>
    </row>
    <row r="19" spans="1:12" s="11" customFormat="1" ht="15.75">
      <c r="A19" s="88" t="s">
        <v>119</v>
      </c>
      <c r="B19" s="5">
        <v>190</v>
      </c>
      <c r="C19" s="5">
        <v>145</v>
      </c>
      <c r="D19" s="5">
        <v>44</v>
      </c>
      <c r="E19" s="5">
        <v>54</v>
      </c>
      <c r="F19" s="5">
        <v>54</v>
      </c>
      <c r="G19" s="88" t="s">
        <v>43</v>
      </c>
      <c r="H19" s="5">
        <v>16641</v>
      </c>
      <c r="I19" s="5">
        <v>6660</v>
      </c>
      <c r="J19" s="5">
        <v>1291</v>
      </c>
      <c r="K19" s="5">
        <v>711</v>
      </c>
      <c r="L19" s="5">
        <v>7</v>
      </c>
    </row>
    <row r="20" spans="1:12" s="11" customFormat="1" ht="15.75">
      <c r="A20" s="88" t="s">
        <v>356</v>
      </c>
      <c r="B20" s="5"/>
      <c r="C20" s="5"/>
      <c r="D20" s="5"/>
      <c r="E20" s="5"/>
      <c r="F20" s="5">
        <v>0</v>
      </c>
      <c r="G20" s="88" t="s">
        <v>193</v>
      </c>
      <c r="H20" s="5">
        <v>730</v>
      </c>
      <c r="I20" s="5">
        <v>80</v>
      </c>
      <c r="J20" s="5"/>
      <c r="K20" s="5">
        <v>15</v>
      </c>
      <c r="L20" s="5">
        <v>15</v>
      </c>
    </row>
    <row r="21" spans="1:12" s="11" customFormat="1" ht="15.75">
      <c r="A21" s="89" t="s">
        <v>79</v>
      </c>
      <c r="B21" s="13">
        <f>SUM(B18:B20)</f>
        <v>6527</v>
      </c>
      <c r="C21" s="13">
        <f>SUM(C18:C20)</f>
        <v>15978</v>
      </c>
      <c r="D21" s="13">
        <f>SUM(D18:D20)</f>
        <v>2294</v>
      </c>
      <c r="E21" s="13">
        <f>SUM(E18:E20)</f>
        <v>2762</v>
      </c>
      <c r="F21" s="13">
        <f>SUM(F18:F20)</f>
        <v>2745</v>
      </c>
      <c r="G21" s="89" t="s">
        <v>80</v>
      </c>
      <c r="H21" s="13">
        <f>SUM(H18:H20)</f>
        <v>18843</v>
      </c>
      <c r="I21" s="13">
        <f>SUM(I18:I20)</f>
        <v>7032</v>
      </c>
      <c r="J21" s="13">
        <f>SUM(J18:J20)</f>
        <v>5829</v>
      </c>
      <c r="K21" s="13">
        <f>SUM(K18:K20)</f>
        <v>5471</v>
      </c>
      <c r="L21" s="13">
        <f>SUM(L18:L20)</f>
        <v>4026</v>
      </c>
    </row>
    <row r="22" spans="1:12" s="11" customFormat="1" ht="15.75">
      <c r="A22" s="91" t="s">
        <v>125</v>
      </c>
      <c r="B22" s="92">
        <f>B21-H21</f>
        <v>-12316</v>
      </c>
      <c r="C22" s="92">
        <f>C21-I21</f>
        <v>8946</v>
      </c>
      <c r="D22" s="92">
        <f>D21-J21</f>
        <v>-3535</v>
      </c>
      <c r="E22" s="92">
        <f>E21-K21</f>
        <v>-2709</v>
      </c>
      <c r="F22" s="92">
        <f>F21-L21</f>
        <v>-1281</v>
      </c>
      <c r="G22" s="318" t="s">
        <v>118</v>
      </c>
      <c r="H22" s="316">
        <v>4217</v>
      </c>
      <c r="I22" s="316">
        <v>7034</v>
      </c>
      <c r="J22" s="316"/>
      <c r="K22" s="349">
        <v>0</v>
      </c>
      <c r="L22" s="352"/>
    </row>
    <row r="23" spans="1:12" s="11" customFormat="1" ht="15.75">
      <c r="A23" s="91" t="s">
        <v>116</v>
      </c>
      <c r="B23" s="5"/>
      <c r="C23" s="5"/>
      <c r="D23" s="5"/>
      <c r="E23" s="5">
        <v>0</v>
      </c>
      <c r="F23" s="5">
        <v>0</v>
      </c>
      <c r="G23" s="318"/>
      <c r="H23" s="316"/>
      <c r="I23" s="316"/>
      <c r="J23" s="316"/>
      <c r="K23" s="350"/>
      <c r="L23" s="353"/>
    </row>
    <row r="24" spans="1:12" s="11" customFormat="1" ht="15.75">
      <c r="A24" s="91" t="s">
        <v>117</v>
      </c>
      <c r="B24" s="5">
        <v>16109</v>
      </c>
      <c r="C24" s="5"/>
      <c r="D24" s="5"/>
      <c r="E24" s="5">
        <v>0</v>
      </c>
      <c r="F24" s="5">
        <v>0</v>
      </c>
      <c r="G24" s="318"/>
      <c r="H24" s="316"/>
      <c r="I24" s="316"/>
      <c r="J24" s="316"/>
      <c r="K24" s="351"/>
      <c r="L24" s="354"/>
    </row>
    <row r="25" spans="1:12" s="11" customFormat="1" ht="31.5">
      <c r="A25" s="89" t="s">
        <v>12</v>
      </c>
      <c r="B25" s="14">
        <f>B21+B23+B24</f>
        <v>22636</v>
      </c>
      <c r="C25" s="14">
        <f>C21+C23+C24</f>
        <v>15978</v>
      </c>
      <c r="D25" s="14">
        <f>D21+D23+D24</f>
        <v>2294</v>
      </c>
      <c r="E25" s="14">
        <f>E21+E23+E24</f>
        <v>2762</v>
      </c>
      <c r="F25" s="14">
        <f>F21+F23+F24</f>
        <v>2745</v>
      </c>
      <c r="G25" s="89" t="s">
        <v>13</v>
      </c>
      <c r="H25" s="14">
        <f>H21+H22</f>
        <v>23060</v>
      </c>
      <c r="I25" s="14">
        <f>I21+I22</f>
        <v>14066</v>
      </c>
      <c r="J25" s="14">
        <f>J21+J22</f>
        <v>5829</v>
      </c>
      <c r="K25" s="14">
        <f>K21+K22</f>
        <v>5471</v>
      </c>
      <c r="L25" s="14">
        <f>L21+L22</f>
        <v>4026</v>
      </c>
    </row>
    <row r="26" spans="1:12" s="93" customFormat="1" ht="16.5">
      <c r="A26" s="340" t="s">
        <v>121</v>
      </c>
      <c r="B26" s="341"/>
      <c r="C26" s="341"/>
      <c r="D26" s="341"/>
      <c r="E26" s="341"/>
      <c r="F26" s="342"/>
      <c r="G26" s="340" t="s">
        <v>122</v>
      </c>
      <c r="H26" s="341"/>
      <c r="I26" s="341"/>
      <c r="J26" s="341"/>
      <c r="K26" s="341"/>
      <c r="L26" s="342"/>
    </row>
    <row r="27" spans="1:12" s="11" customFormat="1" ht="15.75">
      <c r="A27" s="88" t="s">
        <v>123</v>
      </c>
      <c r="B27" s="5">
        <f>B11+B21</f>
        <v>23998</v>
      </c>
      <c r="C27" s="5">
        <f>C11+C21</f>
        <v>28301</v>
      </c>
      <c r="D27" s="5">
        <f>D11+D21</f>
        <v>18353</v>
      </c>
      <c r="E27" s="5">
        <f>E11+E21</f>
        <v>22260</v>
      </c>
      <c r="F27" s="5">
        <f>F11+F21</f>
        <v>20982</v>
      </c>
      <c r="G27" s="88" t="s">
        <v>124</v>
      </c>
      <c r="H27" s="5">
        <f aca="true" t="shared" si="0" ref="H27:K28">H11+H21</f>
        <v>32607</v>
      </c>
      <c r="I27" s="5">
        <f t="shared" si="0"/>
        <v>24882</v>
      </c>
      <c r="J27" s="5">
        <f>J11+J21</f>
        <v>19289</v>
      </c>
      <c r="K27" s="5">
        <f t="shared" si="0"/>
        <v>23375</v>
      </c>
      <c r="L27" s="5">
        <f>L11+L21</f>
        <v>19153</v>
      </c>
    </row>
    <row r="28" spans="1:12" s="11" customFormat="1" ht="15.75">
      <c r="A28" s="91" t="s">
        <v>125</v>
      </c>
      <c r="B28" s="92">
        <f>B27-H27</f>
        <v>-8609</v>
      </c>
      <c r="C28" s="92">
        <f>C27-I27</f>
        <v>3419</v>
      </c>
      <c r="D28" s="92">
        <f>D27-J27</f>
        <v>-936</v>
      </c>
      <c r="E28" s="92">
        <f>E27-K27</f>
        <v>-1115</v>
      </c>
      <c r="F28" s="92">
        <f>F27-L27</f>
        <v>1829</v>
      </c>
      <c r="G28" s="318" t="s">
        <v>118</v>
      </c>
      <c r="H28" s="316">
        <f t="shared" si="0"/>
        <v>4217</v>
      </c>
      <c r="I28" s="316">
        <f t="shared" si="0"/>
        <v>7258</v>
      </c>
      <c r="J28" s="316">
        <f>J12+J22</f>
        <v>457</v>
      </c>
      <c r="K28" s="316">
        <f>K12+K22</f>
        <v>817</v>
      </c>
      <c r="L28" s="316">
        <f>L12+L22</f>
        <v>457</v>
      </c>
    </row>
    <row r="29" spans="1:12" s="11" customFormat="1" ht="15.75">
      <c r="A29" s="91" t="s">
        <v>116</v>
      </c>
      <c r="B29" s="5">
        <f aca="true" t="shared" si="1" ref="B29:F30">B13+B23</f>
        <v>934</v>
      </c>
      <c r="C29" s="5">
        <f t="shared" si="1"/>
        <v>4774</v>
      </c>
      <c r="D29" s="5">
        <f t="shared" si="1"/>
        <v>1393</v>
      </c>
      <c r="E29" s="5">
        <f t="shared" si="1"/>
        <v>1572</v>
      </c>
      <c r="F29" s="5">
        <f t="shared" si="1"/>
        <v>1572</v>
      </c>
      <c r="G29" s="318"/>
      <c r="H29" s="316"/>
      <c r="I29" s="316"/>
      <c r="J29" s="316"/>
      <c r="K29" s="316"/>
      <c r="L29" s="316"/>
    </row>
    <row r="30" spans="1:12" s="11" customFormat="1" ht="15.75">
      <c r="A30" s="91" t="s">
        <v>117</v>
      </c>
      <c r="B30" s="5">
        <f t="shared" si="1"/>
        <v>16665</v>
      </c>
      <c r="C30" s="5">
        <f t="shared" si="1"/>
        <v>457</v>
      </c>
      <c r="D30" s="5">
        <f t="shared" si="1"/>
        <v>0</v>
      </c>
      <c r="E30" s="5">
        <f t="shared" si="1"/>
        <v>360</v>
      </c>
      <c r="F30" s="5">
        <f t="shared" si="1"/>
        <v>360</v>
      </c>
      <c r="G30" s="318"/>
      <c r="H30" s="316"/>
      <c r="I30" s="316"/>
      <c r="J30" s="316"/>
      <c r="K30" s="316"/>
      <c r="L30" s="316"/>
    </row>
    <row r="31" spans="1:12" s="11" customFormat="1" ht="15.75">
      <c r="A31" s="62" t="s">
        <v>150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2" t="s">
        <v>151</v>
      </c>
      <c r="H31" s="79">
        <f>H15</f>
        <v>0</v>
      </c>
      <c r="I31" s="79">
        <f>I15</f>
        <v>0</v>
      </c>
      <c r="J31" s="79">
        <f>J15</f>
        <v>0</v>
      </c>
      <c r="K31" s="79">
        <f>K15</f>
        <v>0</v>
      </c>
      <c r="L31" s="79">
        <f>L15</f>
        <v>0</v>
      </c>
    </row>
    <row r="32" spans="1:12" s="11" customFormat="1" ht="15.75">
      <c r="A32" s="87" t="s">
        <v>7</v>
      </c>
      <c r="B32" s="14">
        <f>B27+B29+B30+B31</f>
        <v>41597</v>
      </c>
      <c r="C32" s="14">
        <f>C27+C29+C30+C31</f>
        <v>33532</v>
      </c>
      <c r="D32" s="14">
        <f>D27+D29+D30+D31</f>
        <v>19746</v>
      </c>
      <c r="E32" s="14">
        <f>E27+E29+E30+E31</f>
        <v>24192</v>
      </c>
      <c r="F32" s="14">
        <f>F27+F29+F30+F31</f>
        <v>22914</v>
      </c>
      <c r="G32" s="87" t="s">
        <v>8</v>
      </c>
      <c r="H32" s="14">
        <f>SUM(H27:H31)</f>
        <v>36824</v>
      </c>
      <c r="I32" s="14">
        <f>SUM(I27:I31)</f>
        <v>32140</v>
      </c>
      <c r="J32" s="14">
        <f>SUM(J27:J31)</f>
        <v>19746</v>
      </c>
      <c r="K32" s="14">
        <f>SUM(K27:K31)</f>
        <v>24192</v>
      </c>
      <c r="L32" s="14">
        <f>SUM(L27:L31)</f>
        <v>19610</v>
      </c>
    </row>
  </sheetData>
  <sheetProtection/>
  <mergeCells count="32">
    <mergeCell ref="K22:K24"/>
    <mergeCell ref="L22:L24"/>
    <mergeCell ref="J28:J30"/>
    <mergeCell ref="G28:G30"/>
    <mergeCell ref="A5:F5"/>
    <mergeCell ref="A17:F17"/>
    <mergeCell ref="A26:F26"/>
    <mergeCell ref="G26:L26"/>
    <mergeCell ref="G17:L17"/>
    <mergeCell ref="G5:L5"/>
    <mergeCell ref="K12:K14"/>
    <mergeCell ref="L12:L14"/>
    <mergeCell ref="J12:J14"/>
    <mergeCell ref="B9:B10"/>
    <mergeCell ref="K28:K30"/>
    <mergeCell ref="L28:L30"/>
    <mergeCell ref="C9:C10"/>
    <mergeCell ref="I22:I24"/>
    <mergeCell ref="G22:G24"/>
    <mergeCell ref="H22:H24"/>
    <mergeCell ref="D9:D10"/>
    <mergeCell ref="J22:J24"/>
    <mergeCell ref="H28:H30"/>
    <mergeCell ref="I28:I30"/>
    <mergeCell ref="A1:J1"/>
    <mergeCell ref="A2:J2"/>
    <mergeCell ref="G12:G14"/>
    <mergeCell ref="H12:H14"/>
    <mergeCell ref="I12:I14"/>
    <mergeCell ref="A9:A10"/>
    <mergeCell ref="E9:E10"/>
    <mergeCell ref="F9:F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G31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5.7109375" style="71" customWidth="1"/>
    <col min="2" max="2" width="39.00390625" style="71" customWidth="1"/>
    <col min="3" max="3" width="16.7109375" style="71" customWidth="1"/>
    <col min="4" max="16384" width="9.140625" style="71" customWidth="1"/>
  </cols>
  <sheetData>
    <row r="1" spans="1:3" s="16" customFormat="1" ht="48" customHeight="1">
      <c r="A1" s="355" t="s">
        <v>818</v>
      </c>
      <c r="B1" s="355"/>
      <c r="C1" s="355"/>
    </row>
    <row r="2" s="16" customFormat="1" ht="15.75"/>
    <row r="3" spans="1:3" s="10" customFormat="1" ht="15.75">
      <c r="A3" s="1"/>
      <c r="B3" s="1" t="s">
        <v>0</v>
      </c>
      <c r="C3" s="190" t="s">
        <v>1</v>
      </c>
    </row>
    <row r="4" spans="1:3" s="10" customFormat="1" ht="15.75">
      <c r="A4" s="1">
        <v>1</v>
      </c>
      <c r="B4" s="6" t="s">
        <v>9</v>
      </c>
      <c r="C4" s="138"/>
    </row>
    <row r="5" spans="1:3" s="10" customFormat="1" ht="15.75">
      <c r="A5" s="1">
        <v>2</v>
      </c>
      <c r="B5" s="188" t="s">
        <v>554</v>
      </c>
      <c r="C5" s="189">
        <v>5445431</v>
      </c>
    </row>
    <row r="6" spans="1:3" s="10" customFormat="1" ht="25.5">
      <c r="A6" s="1">
        <v>3</v>
      </c>
      <c r="B6" s="116" t="s">
        <v>275</v>
      </c>
      <c r="C6" s="145">
        <f>Összesen!N7</f>
        <v>14025524</v>
      </c>
    </row>
    <row r="7" spans="1:3" s="10" customFormat="1" ht="25.5">
      <c r="A7" s="1">
        <v>4</v>
      </c>
      <c r="B7" s="116" t="s">
        <v>284</v>
      </c>
      <c r="C7" s="145">
        <f>Összesen!N18</f>
        <v>2690531</v>
      </c>
    </row>
    <row r="8" spans="1:3" s="10" customFormat="1" ht="15.75">
      <c r="A8" s="1">
        <v>5</v>
      </c>
      <c r="B8" s="116" t="s">
        <v>297</v>
      </c>
      <c r="C8" s="145">
        <f>Összesen!N8</f>
        <v>2822366</v>
      </c>
    </row>
    <row r="9" spans="1:3" s="10" customFormat="1" ht="15.75">
      <c r="A9" s="1">
        <v>6</v>
      </c>
      <c r="B9" s="116" t="s">
        <v>42</v>
      </c>
      <c r="C9" s="145">
        <f>Összesen!N9</f>
        <v>1388633</v>
      </c>
    </row>
    <row r="10" spans="1:3" s="10" customFormat="1" ht="15.75">
      <c r="A10" s="1">
        <v>7</v>
      </c>
      <c r="B10" s="116" t="s">
        <v>119</v>
      </c>
      <c r="C10" s="145">
        <f>Összesen!N19</f>
        <v>54500</v>
      </c>
    </row>
    <row r="11" spans="1:3" s="10" customFormat="1" ht="15.75">
      <c r="A11" s="1">
        <v>8</v>
      </c>
      <c r="B11" s="116" t="s">
        <v>355</v>
      </c>
      <c r="C11" s="145">
        <f>Összesen!N10</f>
        <v>0</v>
      </c>
    </row>
    <row r="12" spans="1:3" s="10" customFormat="1" ht="15.75">
      <c r="A12" s="1">
        <v>9</v>
      </c>
      <c r="B12" s="116" t="s">
        <v>356</v>
      </c>
      <c r="C12" s="145">
        <f>Összesen!N20</f>
        <v>0</v>
      </c>
    </row>
    <row r="13" spans="1:3" s="10" customFormat="1" ht="15.75">
      <c r="A13" s="1">
        <v>10</v>
      </c>
      <c r="B13" s="116" t="s">
        <v>366</v>
      </c>
      <c r="C13" s="145"/>
    </row>
    <row r="14" spans="1:3" s="10" customFormat="1" ht="15.75">
      <c r="A14" s="1">
        <v>11</v>
      </c>
      <c r="B14" s="116" t="s">
        <v>367</v>
      </c>
      <c r="C14" s="145">
        <f>Összesen!N23</f>
        <v>0</v>
      </c>
    </row>
    <row r="15" spans="1:3" s="10" customFormat="1" ht="15.75">
      <c r="A15" s="1">
        <v>12</v>
      </c>
      <c r="B15" s="116" t="s">
        <v>364</v>
      </c>
      <c r="C15" s="145">
        <f>Összesen!N15</f>
        <v>359725</v>
      </c>
    </row>
    <row r="16" spans="1:3" s="10" customFormat="1" ht="15.75">
      <c r="A16" s="1">
        <v>13</v>
      </c>
      <c r="B16" s="116" t="s">
        <v>365</v>
      </c>
      <c r="C16" s="145">
        <f>Összesen!N24</f>
        <v>0</v>
      </c>
    </row>
    <row r="17" spans="1:3" s="10" customFormat="1" ht="15.75">
      <c r="A17" s="1">
        <v>14</v>
      </c>
      <c r="B17" s="116" t="s">
        <v>555</v>
      </c>
      <c r="C17" s="145"/>
    </row>
    <row r="18" spans="1:3" s="10" customFormat="1" ht="15.75">
      <c r="A18" s="1">
        <v>15</v>
      </c>
      <c r="B18" s="70" t="s">
        <v>7</v>
      </c>
      <c r="C18" s="145">
        <f>SUM(C6:C17)</f>
        <v>21341279</v>
      </c>
    </row>
    <row r="19" spans="1:3" s="10" customFormat="1" ht="15.75">
      <c r="A19" s="1">
        <v>16</v>
      </c>
      <c r="B19" s="69" t="s">
        <v>34</v>
      </c>
      <c r="C19" s="145">
        <f>Összesen!AA7</f>
        <v>5770421</v>
      </c>
    </row>
    <row r="20" spans="1:3" s="10" customFormat="1" ht="25.5">
      <c r="A20" s="1">
        <v>17</v>
      </c>
      <c r="B20" s="69" t="s">
        <v>74</v>
      </c>
      <c r="C20" s="145">
        <f>Összesen!AA8</f>
        <v>1205064</v>
      </c>
    </row>
    <row r="21" spans="1:3" s="10" customFormat="1" ht="15.75">
      <c r="A21" s="1">
        <v>18</v>
      </c>
      <c r="B21" s="69" t="s">
        <v>75</v>
      </c>
      <c r="C21" s="145">
        <f>Összesen!AA9</f>
        <v>6573636</v>
      </c>
    </row>
    <row r="22" spans="1:3" s="10" customFormat="1" ht="15.75">
      <c r="A22" s="1">
        <v>19</v>
      </c>
      <c r="B22" s="69" t="s">
        <v>76</v>
      </c>
      <c r="C22" s="145">
        <f>Összesen!AA10</f>
        <v>985000</v>
      </c>
    </row>
    <row r="23" spans="1:3" s="10" customFormat="1" ht="15.75">
      <c r="A23" s="1">
        <v>20</v>
      </c>
      <c r="B23" s="69" t="s">
        <v>77</v>
      </c>
      <c r="C23" s="145">
        <f>Összesen!AA11</f>
        <v>593203</v>
      </c>
    </row>
    <row r="24" spans="1:3" s="10" customFormat="1" ht="15.75">
      <c r="A24" s="1">
        <v>21</v>
      </c>
      <c r="B24" s="69" t="s">
        <v>93</v>
      </c>
      <c r="C24" s="145">
        <f>Összesen!AA18</f>
        <v>4004201</v>
      </c>
    </row>
    <row r="25" spans="1:3" s="10" customFormat="1" ht="15.75">
      <c r="A25" s="1">
        <v>22</v>
      </c>
      <c r="B25" s="69" t="s">
        <v>43</v>
      </c>
      <c r="C25" s="145">
        <f>Összesen!AA19</f>
        <v>7042</v>
      </c>
    </row>
    <row r="26" spans="1:3" s="10" customFormat="1" ht="15.75">
      <c r="A26" s="1">
        <v>23</v>
      </c>
      <c r="B26" s="69" t="s">
        <v>193</v>
      </c>
      <c r="C26" s="145">
        <f>Összesen!AA20</f>
        <v>15000</v>
      </c>
    </row>
    <row r="27" spans="1:3" s="10" customFormat="1" ht="15.75">
      <c r="A27" s="1">
        <v>24</v>
      </c>
      <c r="B27" s="69" t="s">
        <v>87</v>
      </c>
      <c r="C27" s="145">
        <f>Összesen!AA13</f>
        <v>456824</v>
      </c>
    </row>
    <row r="28" spans="1:3" s="10" customFormat="1" ht="15.75">
      <c r="A28" s="1">
        <v>25</v>
      </c>
      <c r="B28" s="69" t="s">
        <v>94</v>
      </c>
      <c r="C28" s="145">
        <f>Összesen!AA22</f>
        <v>0</v>
      </c>
    </row>
    <row r="29" spans="1:3" s="10" customFormat="1" ht="15.75">
      <c r="A29" s="1">
        <v>26</v>
      </c>
      <c r="B29" s="116" t="s">
        <v>555</v>
      </c>
      <c r="C29" s="145">
        <v>1856729</v>
      </c>
    </row>
    <row r="30" spans="1:3" s="10" customFormat="1" ht="15.75">
      <c r="A30" s="1">
        <v>27</v>
      </c>
      <c r="B30" s="70" t="s">
        <v>8</v>
      </c>
      <c r="C30" s="145">
        <f>SUM(C19:C29)</f>
        <v>21467120</v>
      </c>
    </row>
    <row r="31" spans="1:7" ht="15.75">
      <c r="A31" s="1">
        <v>28</v>
      </c>
      <c r="B31" s="70" t="s">
        <v>100</v>
      </c>
      <c r="C31" s="146">
        <f>C5+C18-C30</f>
        <v>5319590</v>
      </c>
      <c r="G31" s="147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91"/>
  <sheetViews>
    <sheetView zoomScalePageLayoutView="0" workbookViewId="0" topLeftCell="A1">
      <selection activeCell="F19" sqref="F19"/>
    </sheetView>
  </sheetViews>
  <sheetFormatPr defaultColWidth="9.140625" defaultRowHeight="15"/>
  <cols>
    <col min="2" max="2" width="44.8515625" style="0" customWidth="1"/>
    <col min="3" max="3" width="16.57421875" style="0" customWidth="1"/>
    <col min="4" max="4" width="21.57421875" style="0" customWidth="1"/>
  </cols>
  <sheetData>
    <row r="1" spans="1:4" ht="15.75">
      <c r="A1" s="356" t="s">
        <v>572</v>
      </c>
      <c r="B1" s="356"/>
      <c r="C1" s="356"/>
      <c r="D1" s="356"/>
    </row>
    <row r="2" spans="1:4" ht="15">
      <c r="A2" s="154"/>
      <c r="B2" s="154"/>
      <c r="C2" s="154"/>
      <c r="D2" s="154"/>
    </row>
    <row r="3" spans="1:4" ht="18">
      <c r="A3" s="155"/>
      <c r="B3" s="156" t="s">
        <v>0</v>
      </c>
      <c r="C3" s="156" t="s">
        <v>1</v>
      </c>
      <c r="D3" s="156" t="s">
        <v>2</v>
      </c>
    </row>
    <row r="4" spans="1:4" ht="15.75">
      <c r="A4" s="157">
        <v>1</v>
      </c>
      <c r="B4" s="158" t="s">
        <v>9</v>
      </c>
      <c r="C4" s="159">
        <v>42369</v>
      </c>
      <c r="D4" s="159">
        <v>42735</v>
      </c>
    </row>
    <row r="5" spans="1:4" ht="15.75">
      <c r="A5" s="157">
        <v>2</v>
      </c>
      <c r="B5" s="158" t="s">
        <v>573</v>
      </c>
      <c r="C5" s="159"/>
      <c r="D5" s="159"/>
    </row>
    <row r="6" spans="1:4" ht="15">
      <c r="A6" s="157">
        <v>3</v>
      </c>
      <c r="B6" s="160" t="s">
        <v>574</v>
      </c>
      <c r="C6" s="160">
        <v>0</v>
      </c>
      <c r="D6" s="160">
        <v>0</v>
      </c>
    </row>
    <row r="7" spans="1:4" ht="15">
      <c r="A7" s="157">
        <v>4</v>
      </c>
      <c r="B7" s="161" t="s">
        <v>575</v>
      </c>
      <c r="C7" s="161">
        <v>0</v>
      </c>
      <c r="D7" s="161">
        <v>0</v>
      </c>
    </row>
    <row r="8" spans="1:4" ht="15">
      <c r="A8" s="157">
        <v>5</v>
      </c>
      <c r="B8" s="161" t="s">
        <v>576</v>
      </c>
      <c r="C8" s="161">
        <v>0</v>
      </c>
      <c r="D8" s="161">
        <v>0</v>
      </c>
    </row>
    <row r="9" spans="1:4" ht="15">
      <c r="A9" s="157">
        <v>6</v>
      </c>
      <c r="B9" s="160" t="s">
        <v>577</v>
      </c>
      <c r="C9" s="160">
        <f>SUM(C10:C12)</f>
        <v>80499080</v>
      </c>
      <c r="D9" s="160">
        <f>SUM(D10:D12)</f>
        <v>80252025</v>
      </c>
    </row>
    <row r="10" spans="1:4" ht="15">
      <c r="A10" s="157">
        <v>7</v>
      </c>
      <c r="B10" s="162" t="s">
        <v>578</v>
      </c>
      <c r="C10" s="161">
        <v>80084028</v>
      </c>
      <c r="D10" s="161">
        <v>79841236</v>
      </c>
    </row>
    <row r="11" spans="1:4" ht="15">
      <c r="A11" s="157">
        <v>8</v>
      </c>
      <c r="B11" s="162" t="s">
        <v>579</v>
      </c>
      <c r="C11" s="161">
        <v>415052</v>
      </c>
      <c r="D11" s="161">
        <v>410789</v>
      </c>
    </row>
    <row r="12" spans="1:4" ht="15">
      <c r="A12" s="157">
        <v>9</v>
      </c>
      <c r="B12" s="161" t="s">
        <v>580</v>
      </c>
      <c r="C12" s="161">
        <v>0</v>
      </c>
      <c r="D12" s="161">
        <v>0</v>
      </c>
    </row>
    <row r="13" spans="1:4" ht="15">
      <c r="A13" s="157">
        <v>10</v>
      </c>
      <c r="B13" s="160" t="s">
        <v>581</v>
      </c>
      <c r="C13" s="160">
        <f>SUM(C14)</f>
        <v>100000</v>
      </c>
      <c r="D13" s="160">
        <f>SUM(D14)</f>
        <v>100000</v>
      </c>
    </row>
    <row r="14" spans="1:4" ht="15">
      <c r="A14" s="157">
        <v>11</v>
      </c>
      <c r="B14" s="162" t="s">
        <v>582</v>
      </c>
      <c r="C14" s="161">
        <v>100000</v>
      </c>
      <c r="D14" s="161">
        <v>100000</v>
      </c>
    </row>
    <row r="15" spans="1:4" ht="15">
      <c r="A15" s="157">
        <v>12</v>
      </c>
      <c r="B15" s="160" t="s">
        <v>583</v>
      </c>
      <c r="C15" s="160">
        <v>0</v>
      </c>
      <c r="D15" s="160">
        <v>0</v>
      </c>
    </row>
    <row r="16" spans="1:4" ht="15">
      <c r="A16" s="157">
        <v>13</v>
      </c>
      <c r="B16" s="162" t="s">
        <v>584</v>
      </c>
      <c r="C16" s="161">
        <v>0</v>
      </c>
      <c r="D16" s="161">
        <v>0</v>
      </c>
    </row>
    <row r="17" spans="1:4" ht="29.25">
      <c r="A17" s="157">
        <v>14</v>
      </c>
      <c r="B17" s="163" t="s">
        <v>585</v>
      </c>
      <c r="C17" s="164">
        <f>SUM(C9,C13)</f>
        <v>80599080</v>
      </c>
      <c r="D17" s="164">
        <f>SUM(D9,D13)</f>
        <v>80352025</v>
      </c>
    </row>
    <row r="18" spans="1:4" ht="15">
      <c r="A18" s="157">
        <v>15</v>
      </c>
      <c r="B18" s="165" t="s">
        <v>586</v>
      </c>
      <c r="C18" s="166">
        <v>0</v>
      </c>
      <c r="D18" s="166">
        <v>0</v>
      </c>
    </row>
    <row r="19" spans="1:4" ht="15">
      <c r="A19" s="157">
        <v>16</v>
      </c>
      <c r="B19" s="167" t="s">
        <v>587</v>
      </c>
      <c r="C19" s="162">
        <v>0</v>
      </c>
      <c r="D19" s="162">
        <v>0</v>
      </c>
    </row>
    <row r="20" spans="1:4" ht="15">
      <c r="A20" s="157">
        <v>17</v>
      </c>
      <c r="B20" s="160" t="s">
        <v>588</v>
      </c>
      <c r="C20" s="160">
        <v>0</v>
      </c>
      <c r="D20" s="160">
        <v>0</v>
      </c>
    </row>
    <row r="21" spans="1:4" ht="15">
      <c r="A21" s="157">
        <v>18</v>
      </c>
      <c r="B21" s="162" t="s">
        <v>589</v>
      </c>
      <c r="C21" s="161">
        <v>0</v>
      </c>
      <c r="D21" s="161">
        <v>0</v>
      </c>
    </row>
    <row r="22" spans="1:4" ht="29.25">
      <c r="A22" s="157">
        <v>19</v>
      </c>
      <c r="B22" s="163" t="s">
        <v>590</v>
      </c>
      <c r="C22" s="168">
        <v>0</v>
      </c>
      <c r="D22" s="168">
        <v>0</v>
      </c>
    </row>
    <row r="23" spans="1:4" ht="15">
      <c r="A23" s="157">
        <v>20</v>
      </c>
      <c r="B23" s="160" t="s">
        <v>591</v>
      </c>
      <c r="C23" s="160">
        <f>SUM(C24:C25)</f>
        <v>5445431</v>
      </c>
      <c r="D23" s="160">
        <f>SUM(D24:D25)</f>
        <v>5319590</v>
      </c>
    </row>
    <row r="24" spans="1:4" ht="15">
      <c r="A24" s="157">
        <v>21</v>
      </c>
      <c r="B24" s="162" t="s">
        <v>592</v>
      </c>
      <c r="C24" s="161">
        <v>0</v>
      </c>
      <c r="D24" s="161">
        <v>0</v>
      </c>
    </row>
    <row r="25" spans="1:4" ht="15">
      <c r="A25" s="157">
        <v>22</v>
      </c>
      <c r="B25" s="162" t="s">
        <v>593</v>
      </c>
      <c r="C25" s="161">
        <v>5445431</v>
      </c>
      <c r="D25" s="161">
        <v>5319590</v>
      </c>
    </row>
    <row r="26" spans="1:4" ht="15">
      <c r="A26" s="157">
        <v>23</v>
      </c>
      <c r="B26" s="160" t="s">
        <v>594</v>
      </c>
      <c r="C26" s="160">
        <f>SUM(C27:C34)</f>
        <v>779341</v>
      </c>
      <c r="D26" s="160">
        <f>SUM(D27:D34)</f>
        <v>217937</v>
      </c>
    </row>
    <row r="27" spans="1:4" ht="15">
      <c r="A27" s="157">
        <v>24</v>
      </c>
      <c r="B27" s="162" t="s">
        <v>595</v>
      </c>
      <c r="C27" s="161">
        <v>759341</v>
      </c>
      <c r="D27" s="161">
        <v>191937</v>
      </c>
    </row>
    <row r="28" spans="1:4" ht="15">
      <c r="A28" s="157">
        <v>25</v>
      </c>
      <c r="B28" s="162" t="s">
        <v>596</v>
      </c>
      <c r="C28" s="161">
        <v>20000</v>
      </c>
      <c r="D28" s="161">
        <v>26000</v>
      </c>
    </row>
    <row r="29" spans="1:4" ht="15">
      <c r="A29" s="157">
        <v>26</v>
      </c>
      <c r="B29" s="162" t="s">
        <v>597</v>
      </c>
      <c r="C29" s="161">
        <v>0</v>
      </c>
      <c r="D29" s="161">
        <v>0</v>
      </c>
    </row>
    <row r="30" spans="1:4" ht="15">
      <c r="A30" s="157">
        <v>27</v>
      </c>
      <c r="B30" s="162" t="s">
        <v>598</v>
      </c>
      <c r="C30" s="161">
        <v>0</v>
      </c>
      <c r="D30" s="161">
        <v>0</v>
      </c>
    </row>
    <row r="31" spans="1:4" ht="15">
      <c r="A31" s="157">
        <v>28</v>
      </c>
      <c r="B31" s="162" t="s">
        <v>599</v>
      </c>
      <c r="C31" s="161">
        <v>0</v>
      </c>
      <c r="D31" s="161">
        <v>0</v>
      </c>
    </row>
    <row r="32" spans="1:4" ht="15">
      <c r="A32" s="157">
        <v>29</v>
      </c>
      <c r="B32" s="162" t="s">
        <v>600</v>
      </c>
      <c r="C32" s="161">
        <v>0</v>
      </c>
      <c r="D32" s="161">
        <v>0</v>
      </c>
    </row>
    <row r="33" spans="1:4" ht="15">
      <c r="A33" s="157">
        <v>30</v>
      </c>
      <c r="B33" s="162" t="s">
        <v>601</v>
      </c>
      <c r="C33" s="161">
        <v>0</v>
      </c>
      <c r="D33" s="161">
        <v>0</v>
      </c>
    </row>
    <row r="34" spans="1:4" ht="15">
      <c r="A34" s="157">
        <v>31</v>
      </c>
      <c r="B34" s="162" t="s">
        <v>602</v>
      </c>
      <c r="C34" s="161">
        <v>0</v>
      </c>
      <c r="D34" s="161">
        <v>0</v>
      </c>
    </row>
    <row r="35" spans="1:4" ht="15">
      <c r="A35" s="157">
        <v>32</v>
      </c>
      <c r="B35" s="160" t="s">
        <v>603</v>
      </c>
      <c r="C35" s="160">
        <f>SUM(C36:C41)</f>
        <v>46330</v>
      </c>
      <c r="D35" s="160">
        <f>SUM(D36:D41)</f>
        <v>0</v>
      </c>
    </row>
    <row r="36" spans="1:4" ht="15">
      <c r="A36" s="157">
        <v>33</v>
      </c>
      <c r="B36" s="162" t="s">
        <v>604</v>
      </c>
      <c r="C36" s="161">
        <v>46330</v>
      </c>
      <c r="D36" s="161">
        <v>0</v>
      </c>
    </row>
    <row r="37" spans="1:4" ht="15">
      <c r="A37" s="157">
        <v>34</v>
      </c>
      <c r="B37" s="162" t="s">
        <v>605</v>
      </c>
      <c r="C37" s="161">
        <v>0</v>
      </c>
      <c r="D37" s="161">
        <v>0</v>
      </c>
    </row>
    <row r="38" spans="1:4" ht="15">
      <c r="A38" s="157">
        <v>35</v>
      </c>
      <c r="B38" s="162" t="s">
        <v>599</v>
      </c>
      <c r="C38" s="161">
        <v>0</v>
      </c>
      <c r="D38" s="161">
        <v>0</v>
      </c>
    </row>
    <row r="39" spans="1:4" ht="15">
      <c r="A39" s="157">
        <v>36</v>
      </c>
      <c r="B39" s="162" t="s">
        <v>606</v>
      </c>
      <c r="C39" s="161">
        <v>0</v>
      </c>
      <c r="D39" s="161">
        <v>0</v>
      </c>
    </row>
    <row r="40" spans="1:4" ht="15">
      <c r="A40" s="157">
        <v>37</v>
      </c>
      <c r="B40" s="162" t="s">
        <v>601</v>
      </c>
      <c r="C40" s="161">
        <v>0</v>
      </c>
      <c r="D40" s="161">
        <v>0</v>
      </c>
    </row>
    <row r="41" spans="1:4" ht="15">
      <c r="A41" s="157">
        <v>38</v>
      </c>
      <c r="B41" s="162" t="s">
        <v>607</v>
      </c>
      <c r="C41" s="161">
        <v>0</v>
      </c>
      <c r="D41" s="161">
        <v>0</v>
      </c>
    </row>
    <row r="42" spans="1:4" ht="15">
      <c r="A42" s="157">
        <v>39</v>
      </c>
      <c r="B42" s="160" t="s">
        <v>608</v>
      </c>
      <c r="C42" s="160">
        <f>SUM(C43,C46,)</f>
        <v>50753</v>
      </c>
      <c r="D42" s="160">
        <f>SUM(D43,D46,)</f>
        <v>21000</v>
      </c>
    </row>
    <row r="43" spans="1:4" ht="15">
      <c r="A43" s="157">
        <v>40</v>
      </c>
      <c r="B43" s="162" t="s">
        <v>609</v>
      </c>
      <c r="C43" s="161">
        <v>29753</v>
      </c>
      <c r="D43" s="161">
        <v>0</v>
      </c>
    </row>
    <row r="44" spans="1:4" ht="15">
      <c r="A44" s="157">
        <v>41</v>
      </c>
      <c r="B44" s="162" t="s">
        <v>610</v>
      </c>
      <c r="C44" s="161">
        <v>0</v>
      </c>
      <c r="D44" s="161">
        <v>0</v>
      </c>
    </row>
    <row r="45" spans="1:4" ht="15">
      <c r="A45" s="157">
        <v>42</v>
      </c>
      <c r="B45" s="162" t="s">
        <v>611</v>
      </c>
      <c r="C45" s="161">
        <v>29753</v>
      </c>
      <c r="D45" s="161">
        <v>0</v>
      </c>
    </row>
    <row r="46" spans="1:4" ht="15">
      <c r="A46" s="157">
        <v>43</v>
      </c>
      <c r="B46" s="162" t="s">
        <v>612</v>
      </c>
      <c r="C46" s="161">
        <v>21000</v>
      </c>
      <c r="D46" s="161">
        <v>21000</v>
      </c>
    </row>
    <row r="47" spans="1:4" ht="15">
      <c r="A47" s="157">
        <v>44</v>
      </c>
      <c r="B47" s="168" t="s">
        <v>613</v>
      </c>
      <c r="C47" s="164">
        <f>SUM(C26,C35,C42)</f>
        <v>876424</v>
      </c>
      <c r="D47" s="164">
        <f>SUM(D26,D35,D42)</f>
        <v>238937</v>
      </c>
    </row>
    <row r="48" spans="1:4" ht="29.25">
      <c r="A48" s="157">
        <v>45</v>
      </c>
      <c r="B48" s="163" t="s">
        <v>614</v>
      </c>
      <c r="C48" s="164">
        <v>0</v>
      </c>
      <c r="D48" s="164">
        <v>0</v>
      </c>
    </row>
    <row r="49" spans="1:4" ht="29.25">
      <c r="A49" s="157">
        <v>46</v>
      </c>
      <c r="B49" s="163" t="s">
        <v>615</v>
      </c>
      <c r="C49" s="168">
        <v>0</v>
      </c>
      <c r="D49" s="168">
        <v>0</v>
      </c>
    </row>
    <row r="50" spans="1:4" ht="15">
      <c r="A50" s="157">
        <v>47</v>
      </c>
      <c r="B50" s="167" t="s">
        <v>616</v>
      </c>
      <c r="C50" s="169">
        <v>0</v>
      </c>
      <c r="D50" s="169">
        <v>0</v>
      </c>
    </row>
    <row r="51" spans="1:4" ht="15">
      <c r="A51" s="157">
        <v>48</v>
      </c>
      <c r="B51" s="167" t="s">
        <v>617</v>
      </c>
      <c r="C51" s="169">
        <v>0</v>
      </c>
      <c r="D51" s="169">
        <v>0</v>
      </c>
    </row>
    <row r="52" spans="1:4" ht="15">
      <c r="A52" s="157">
        <v>49</v>
      </c>
      <c r="B52" s="162" t="s">
        <v>618</v>
      </c>
      <c r="C52" s="169">
        <v>0</v>
      </c>
      <c r="D52" s="169">
        <v>0</v>
      </c>
    </row>
    <row r="53" spans="1:4" ht="15">
      <c r="A53" s="157">
        <v>50</v>
      </c>
      <c r="B53" s="168" t="s">
        <v>619</v>
      </c>
      <c r="C53" s="168">
        <f>SUM(C17,C23,C47)</f>
        <v>86920935</v>
      </c>
      <c r="D53" s="168">
        <f>SUM(D17,D23,D47)</f>
        <v>85910552</v>
      </c>
    </row>
    <row r="54" spans="1:4" ht="15.75">
      <c r="A54" s="157">
        <v>51</v>
      </c>
      <c r="B54" s="158" t="s">
        <v>620</v>
      </c>
      <c r="C54" s="161"/>
      <c r="D54" s="161"/>
    </row>
    <row r="55" spans="1:4" ht="15">
      <c r="A55" s="157">
        <v>52</v>
      </c>
      <c r="B55" s="168" t="s">
        <v>621</v>
      </c>
      <c r="C55" s="160">
        <f>SUM(C56:C60)</f>
        <v>63784481</v>
      </c>
      <c r="D55" s="160">
        <f>SUM(D56:D60)</f>
        <v>64713759</v>
      </c>
    </row>
    <row r="56" spans="1:4" ht="15">
      <c r="A56" s="157">
        <v>53</v>
      </c>
      <c r="B56" s="162" t="s">
        <v>622</v>
      </c>
      <c r="C56" s="161">
        <v>103124098</v>
      </c>
      <c r="D56" s="161">
        <v>103124098</v>
      </c>
    </row>
    <row r="57" spans="1:4" ht="15">
      <c r="A57" s="157">
        <v>54</v>
      </c>
      <c r="B57" s="162" t="s">
        <v>623</v>
      </c>
      <c r="C57" s="161">
        <v>0</v>
      </c>
      <c r="D57" s="161">
        <v>0</v>
      </c>
    </row>
    <row r="58" spans="1:4" ht="15">
      <c r="A58" s="157">
        <v>55</v>
      </c>
      <c r="B58" s="162" t="s">
        <v>624</v>
      </c>
      <c r="C58" s="161">
        <v>816657</v>
      </c>
      <c r="D58" s="161">
        <v>816657</v>
      </c>
    </row>
    <row r="59" spans="1:4" ht="15">
      <c r="A59" s="157">
        <v>56</v>
      </c>
      <c r="B59" s="162" t="s">
        <v>625</v>
      </c>
      <c r="C59" s="161">
        <v>-34192523</v>
      </c>
      <c r="D59" s="161">
        <v>-40156274</v>
      </c>
    </row>
    <row r="60" spans="1:4" ht="15">
      <c r="A60" s="157">
        <v>57</v>
      </c>
      <c r="B60" s="162" t="s">
        <v>626</v>
      </c>
      <c r="C60" s="161">
        <v>-5963751</v>
      </c>
      <c r="D60" s="161">
        <v>929278</v>
      </c>
    </row>
    <row r="61" spans="1:4" ht="15">
      <c r="A61" s="157">
        <v>58</v>
      </c>
      <c r="B61" s="160" t="s">
        <v>627</v>
      </c>
      <c r="C61" s="160">
        <f>SUM(C62:C69)</f>
        <v>71195</v>
      </c>
      <c r="D61" s="160">
        <f>SUM(D62:D69)</f>
        <v>0</v>
      </c>
    </row>
    <row r="62" spans="1:4" ht="15">
      <c r="A62" s="157">
        <v>59</v>
      </c>
      <c r="B62" s="162" t="s">
        <v>628</v>
      </c>
      <c r="C62" s="161">
        <v>0</v>
      </c>
      <c r="D62" s="161">
        <v>0</v>
      </c>
    </row>
    <row r="63" spans="1:4" ht="15">
      <c r="A63" s="157">
        <v>60</v>
      </c>
      <c r="B63" s="162" t="s">
        <v>629</v>
      </c>
      <c r="C63" s="161">
        <v>0</v>
      </c>
      <c r="D63" s="161">
        <v>0</v>
      </c>
    </row>
    <row r="64" spans="1:4" ht="15">
      <c r="A64" s="157">
        <v>61</v>
      </c>
      <c r="B64" s="162" t="s">
        <v>630</v>
      </c>
      <c r="C64" s="161">
        <v>71195</v>
      </c>
      <c r="D64" s="161">
        <v>0</v>
      </c>
    </row>
    <row r="65" spans="1:4" ht="15">
      <c r="A65" s="157">
        <v>62</v>
      </c>
      <c r="B65" s="162" t="s">
        <v>631</v>
      </c>
      <c r="C65" s="161">
        <v>0</v>
      </c>
      <c r="D65" s="161">
        <v>0</v>
      </c>
    </row>
    <row r="66" spans="1:4" ht="15">
      <c r="A66" s="157">
        <v>63</v>
      </c>
      <c r="B66" s="162" t="s">
        <v>632</v>
      </c>
      <c r="C66" s="161">
        <v>0</v>
      </c>
      <c r="D66" s="161">
        <v>0</v>
      </c>
    </row>
    <row r="67" spans="1:4" ht="15">
      <c r="A67" s="157">
        <v>64</v>
      </c>
      <c r="B67" s="162" t="s">
        <v>633</v>
      </c>
      <c r="C67" s="161">
        <v>0</v>
      </c>
      <c r="D67" s="161">
        <v>0</v>
      </c>
    </row>
    <row r="68" spans="1:4" ht="15">
      <c r="A68" s="157">
        <v>65</v>
      </c>
      <c r="B68" s="162" t="s">
        <v>634</v>
      </c>
      <c r="C68" s="161">
        <v>0</v>
      </c>
      <c r="D68" s="161">
        <v>0</v>
      </c>
    </row>
    <row r="69" spans="1:4" ht="15">
      <c r="A69" s="157">
        <v>66</v>
      </c>
      <c r="B69" s="162" t="s">
        <v>635</v>
      </c>
      <c r="C69" s="161">
        <v>0</v>
      </c>
      <c r="D69" s="161">
        <v>0</v>
      </c>
    </row>
    <row r="70" spans="1:4" ht="15">
      <c r="A70" s="157">
        <v>67</v>
      </c>
      <c r="B70" s="162" t="s">
        <v>636</v>
      </c>
      <c r="C70" s="161">
        <v>0</v>
      </c>
      <c r="D70" s="161">
        <v>0</v>
      </c>
    </row>
    <row r="71" spans="1:4" ht="15">
      <c r="A71" s="157">
        <v>68</v>
      </c>
      <c r="B71" s="160" t="s">
        <v>637</v>
      </c>
      <c r="C71" s="160">
        <f>SUM(C72:C79)</f>
        <v>456824</v>
      </c>
      <c r="D71" s="160">
        <f>SUM(D72:D79)</f>
        <v>359725</v>
      </c>
    </row>
    <row r="72" spans="1:4" ht="15">
      <c r="A72" s="157">
        <v>69</v>
      </c>
      <c r="B72" s="162" t="s">
        <v>638</v>
      </c>
      <c r="C72" s="161">
        <v>0</v>
      </c>
      <c r="D72" s="161">
        <v>0</v>
      </c>
    </row>
    <row r="73" spans="1:4" ht="15">
      <c r="A73" s="157">
        <v>70</v>
      </c>
      <c r="B73" s="162" t="s">
        <v>639</v>
      </c>
      <c r="C73" s="161">
        <v>0</v>
      </c>
      <c r="D73" s="161">
        <v>0</v>
      </c>
    </row>
    <row r="74" spans="1:4" ht="15">
      <c r="A74" s="157">
        <v>71</v>
      </c>
      <c r="B74" s="162" t="s">
        <v>640</v>
      </c>
      <c r="C74" s="161">
        <v>0</v>
      </c>
      <c r="D74" s="161">
        <v>0</v>
      </c>
    </row>
    <row r="75" spans="1:4" ht="15">
      <c r="A75" s="157">
        <v>72</v>
      </c>
      <c r="B75" s="162" t="s">
        <v>641</v>
      </c>
      <c r="C75" s="161">
        <v>0</v>
      </c>
      <c r="D75" s="161">
        <v>0</v>
      </c>
    </row>
    <row r="76" spans="1:4" ht="15">
      <c r="A76" s="157">
        <v>73</v>
      </c>
      <c r="B76" s="162" t="s">
        <v>642</v>
      </c>
      <c r="C76" s="161">
        <v>0</v>
      </c>
      <c r="D76" s="161">
        <v>0</v>
      </c>
    </row>
    <row r="77" spans="1:4" ht="15">
      <c r="A77" s="157">
        <v>74</v>
      </c>
      <c r="B77" s="162" t="s">
        <v>643</v>
      </c>
      <c r="C77" s="161">
        <v>0</v>
      </c>
      <c r="D77" s="161">
        <v>0</v>
      </c>
    </row>
    <row r="78" spans="1:4" ht="15">
      <c r="A78" s="157">
        <v>75</v>
      </c>
      <c r="B78" s="162" t="s">
        <v>644</v>
      </c>
      <c r="C78" s="161">
        <v>0</v>
      </c>
      <c r="D78" s="161">
        <v>0</v>
      </c>
    </row>
    <row r="79" spans="1:4" ht="15">
      <c r="A79" s="157">
        <v>76</v>
      </c>
      <c r="B79" s="162" t="s">
        <v>645</v>
      </c>
      <c r="C79" s="161">
        <v>456824</v>
      </c>
      <c r="D79" s="161">
        <v>359725</v>
      </c>
    </row>
    <row r="80" spans="1:4" ht="15">
      <c r="A80" s="157">
        <v>77</v>
      </c>
      <c r="B80" s="162" t="s">
        <v>646</v>
      </c>
      <c r="C80" s="161">
        <v>456824</v>
      </c>
      <c r="D80" s="161">
        <v>359725</v>
      </c>
    </row>
    <row r="81" spans="1:4" ht="15">
      <c r="A81" s="157">
        <v>78</v>
      </c>
      <c r="B81" s="162" t="s">
        <v>647</v>
      </c>
      <c r="C81" s="161">
        <v>0</v>
      </c>
      <c r="D81" s="161">
        <v>0</v>
      </c>
    </row>
    <row r="82" spans="1:4" ht="15">
      <c r="A82" s="157">
        <v>79</v>
      </c>
      <c r="B82" s="170" t="s">
        <v>648</v>
      </c>
      <c r="C82" s="160">
        <f>SUM(C83:C84)</f>
        <v>3943682</v>
      </c>
      <c r="D82" s="160">
        <f>SUM(D83:D84)</f>
        <v>2057200</v>
      </c>
    </row>
    <row r="83" spans="1:4" ht="15">
      <c r="A83" s="157">
        <v>80</v>
      </c>
      <c r="B83" s="162" t="s">
        <v>649</v>
      </c>
      <c r="C83" s="161">
        <v>3938682</v>
      </c>
      <c r="D83" s="161">
        <v>2057200</v>
      </c>
    </row>
    <row r="84" spans="1:4" ht="15">
      <c r="A84" s="157">
        <v>81</v>
      </c>
      <c r="B84" s="162" t="s">
        <v>650</v>
      </c>
      <c r="C84" s="161">
        <v>5000</v>
      </c>
      <c r="D84" s="161">
        <v>0</v>
      </c>
    </row>
    <row r="85" spans="1:4" ht="15">
      <c r="A85" s="157">
        <v>82</v>
      </c>
      <c r="B85" s="168" t="s">
        <v>651</v>
      </c>
      <c r="C85" s="160">
        <f>SUM(C82,C71,C61)</f>
        <v>4471701</v>
      </c>
      <c r="D85" s="160">
        <f>SUM(D82,D71,D61)</f>
        <v>2416925</v>
      </c>
    </row>
    <row r="86" spans="1:4" ht="29.25">
      <c r="A86" s="157">
        <v>83</v>
      </c>
      <c r="B86" s="163" t="s">
        <v>652</v>
      </c>
      <c r="C86" s="168">
        <v>0</v>
      </c>
      <c r="D86" s="168">
        <v>0</v>
      </c>
    </row>
    <row r="87" spans="1:4" ht="15">
      <c r="A87" s="157">
        <v>84</v>
      </c>
      <c r="B87" s="163" t="s">
        <v>653</v>
      </c>
      <c r="C87" s="168">
        <f>SUM(C88:C90)</f>
        <v>18664753</v>
      </c>
      <c r="D87" s="168">
        <f>SUM(D88:D90)</f>
        <v>18779868</v>
      </c>
    </row>
    <row r="88" spans="1:4" ht="15">
      <c r="A88" s="157">
        <v>85</v>
      </c>
      <c r="B88" s="167" t="s">
        <v>654</v>
      </c>
      <c r="C88" s="171">
        <v>0</v>
      </c>
      <c r="D88" s="171">
        <v>0</v>
      </c>
    </row>
    <row r="89" spans="1:4" ht="15">
      <c r="A89" s="157">
        <v>86</v>
      </c>
      <c r="B89" s="167" t="s">
        <v>655</v>
      </c>
      <c r="C89" s="161">
        <v>576840</v>
      </c>
      <c r="D89" s="161">
        <v>450559</v>
      </c>
    </row>
    <row r="90" spans="1:4" ht="15">
      <c r="A90" s="157">
        <v>87</v>
      </c>
      <c r="B90" s="167" t="s">
        <v>656</v>
      </c>
      <c r="C90" s="161">
        <v>18087913</v>
      </c>
      <c r="D90" s="161">
        <v>18329309</v>
      </c>
    </row>
    <row r="91" spans="1:4" ht="15.75">
      <c r="A91" s="157">
        <v>88</v>
      </c>
      <c r="B91" s="172" t="s">
        <v>657</v>
      </c>
      <c r="C91" s="172">
        <f>SUM(C87,C85,C55)</f>
        <v>86920935</v>
      </c>
      <c r="D91" s="172">
        <f>SUM(D87,D85,D55)</f>
        <v>85910552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85" r:id="rId1"/>
  <headerFooter>
    <oddHeader>&amp;R&amp;10 3. számú kimutatás</oddHead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3">
      <selection activeCell="A5" sqref="A5:A35"/>
    </sheetView>
  </sheetViews>
  <sheetFormatPr defaultColWidth="12.00390625" defaultRowHeight="15"/>
  <cols>
    <col min="1" max="1" width="3.00390625" style="199" bestFit="1" customWidth="1"/>
    <col min="2" max="2" width="20.140625" style="197" customWidth="1"/>
    <col min="3" max="3" width="11.00390625" style="197" customWidth="1"/>
    <col min="4" max="4" width="10.8515625" style="197" bestFit="1" customWidth="1"/>
    <col min="5" max="5" width="10.8515625" style="197" customWidth="1"/>
    <col min="6" max="6" width="10.57421875" style="197" customWidth="1"/>
    <col min="7" max="7" width="9.7109375" style="197" customWidth="1"/>
    <col min="8" max="8" width="11.28125" style="197" bestFit="1" customWidth="1"/>
    <col min="9" max="9" width="12.00390625" style="197" customWidth="1"/>
    <col min="10" max="10" width="11.140625" style="197" customWidth="1"/>
    <col min="11" max="11" width="12.00390625" style="197" customWidth="1"/>
    <col min="12" max="12" width="11.00390625" style="197" customWidth="1"/>
    <col min="13" max="13" width="9.7109375" style="197" customWidth="1"/>
    <col min="14" max="14" width="11.8515625" style="197" customWidth="1"/>
    <col min="15" max="15" width="12.00390625" style="197" customWidth="1"/>
    <col min="16" max="16" width="14.421875" style="197" customWidth="1"/>
    <col min="17" max="16384" width="12.00390625" style="197" customWidth="1"/>
  </cols>
  <sheetData>
    <row r="1" spans="1:14" s="193" customFormat="1" ht="17.25" customHeight="1">
      <c r="A1" s="356" t="s">
        <v>658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1:14" s="193" customFormat="1" ht="17.25" customHeight="1">
      <c r="A2" s="356" t="s">
        <v>692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4" spans="1:14" s="194" customFormat="1" ht="13.5" customHeight="1">
      <c r="A4" s="173"/>
      <c r="B4" s="174" t="s">
        <v>0</v>
      </c>
      <c r="C4" s="174" t="s">
        <v>1</v>
      </c>
      <c r="D4" s="174" t="s">
        <v>2</v>
      </c>
      <c r="E4" s="174" t="s">
        <v>3</v>
      </c>
      <c r="F4" s="174" t="s">
        <v>6</v>
      </c>
      <c r="G4" s="174" t="s">
        <v>45</v>
      </c>
      <c r="H4" s="174" t="s">
        <v>46</v>
      </c>
      <c r="I4" s="174" t="s">
        <v>47</v>
      </c>
      <c r="J4" s="174" t="s">
        <v>88</v>
      </c>
      <c r="K4" s="174" t="s">
        <v>89</v>
      </c>
      <c r="L4" s="174" t="s">
        <v>48</v>
      </c>
      <c r="M4" s="174" t="s">
        <v>90</v>
      </c>
      <c r="N4" s="174" t="s">
        <v>91</v>
      </c>
    </row>
    <row r="5" spans="1:14" s="195" customFormat="1" ht="29.25" customHeight="1">
      <c r="A5" s="174">
        <v>1</v>
      </c>
      <c r="B5" s="357" t="s">
        <v>9</v>
      </c>
      <c r="C5" s="359" t="s">
        <v>659</v>
      </c>
      <c r="D5" s="360"/>
      <c r="E5" s="361"/>
      <c r="F5" s="362" t="s">
        <v>660</v>
      </c>
      <c r="G5" s="363"/>
      <c r="H5" s="364"/>
      <c r="I5" s="365" t="s">
        <v>661</v>
      </c>
      <c r="J5" s="366"/>
      <c r="K5" s="367"/>
      <c r="L5" s="365" t="s">
        <v>662</v>
      </c>
      <c r="M5" s="366"/>
      <c r="N5" s="367"/>
    </row>
    <row r="6" spans="1:14" s="195" customFormat="1" ht="15" customHeight="1">
      <c r="A6" s="174">
        <v>2</v>
      </c>
      <c r="B6" s="358"/>
      <c r="C6" s="175" t="s">
        <v>663</v>
      </c>
      <c r="D6" s="175" t="s">
        <v>664</v>
      </c>
      <c r="E6" s="175" t="s">
        <v>665</v>
      </c>
      <c r="F6" s="175" t="s">
        <v>663</v>
      </c>
      <c r="G6" s="175" t="s">
        <v>664</v>
      </c>
      <c r="H6" s="175" t="s">
        <v>665</v>
      </c>
      <c r="I6" s="175" t="s">
        <v>663</v>
      </c>
      <c r="J6" s="175" t="s">
        <v>664</v>
      </c>
      <c r="K6" s="175" t="s">
        <v>665</v>
      </c>
      <c r="L6" s="175" t="s">
        <v>663</v>
      </c>
      <c r="M6" s="175" t="s">
        <v>664</v>
      </c>
      <c r="N6" s="175" t="s">
        <v>665</v>
      </c>
    </row>
    <row r="7" spans="1:14" s="195" customFormat="1" ht="15" customHeight="1">
      <c r="A7" s="174">
        <v>3</v>
      </c>
      <c r="B7" s="176" t="s">
        <v>666</v>
      </c>
      <c r="C7" s="177">
        <v>0</v>
      </c>
      <c r="D7" s="177">
        <v>0</v>
      </c>
      <c r="E7" s="177">
        <f aca="true" t="shared" si="0" ref="E7:E13">C7-D7</f>
        <v>0</v>
      </c>
      <c r="F7" s="191">
        <v>179918</v>
      </c>
      <c r="G7" s="177">
        <v>0</v>
      </c>
      <c r="H7" s="177">
        <f aca="true" t="shared" si="1" ref="H7:H13">F7-G7</f>
        <v>179918</v>
      </c>
      <c r="I7" s="191">
        <v>510500</v>
      </c>
      <c r="J7" s="177">
        <v>0</v>
      </c>
      <c r="K7" s="177">
        <f aca="true" t="shared" si="2" ref="K7:K13">I7-J7</f>
        <v>510500</v>
      </c>
      <c r="L7" s="191">
        <v>58950</v>
      </c>
      <c r="M7" s="177">
        <v>0</v>
      </c>
      <c r="N7" s="177">
        <f aca="true" t="shared" si="3" ref="N7:N13">L7-M7</f>
        <v>58950</v>
      </c>
    </row>
    <row r="8" spans="1:14" s="195" customFormat="1" ht="15" customHeight="1">
      <c r="A8" s="174">
        <v>4</v>
      </c>
      <c r="B8" s="176" t="s">
        <v>667</v>
      </c>
      <c r="C8" s="177">
        <v>0</v>
      </c>
      <c r="D8" s="177">
        <v>0</v>
      </c>
      <c r="E8" s="177">
        <f t="shared" si="0"/>
        <v>0</v>
      </c>
      <c r="F8" s="177">
        <v>0</v>
      </c>
      <c r="G8" s="177">
        <v>0</v>
      </c>
      <c r="H8" s="177">
        <f t="shared" si="1"/>
        <v>0</v>
      </c>
      <c r="I8" s="177">
        <v>0</v>
      </c>
      <c r="J8" s="177">
        <v>0</v>
      </c>
      <c r="K8" s="177">
        <f t="shared" si="2"/>
        <v>0</v>
      </c>
      <c r="L8" s="191">
        <v>499300</v>
      </c>
      <c r="M8" s="177">
        <v>0</v>
      </c>
      <c r="N8" s="177">
        <f t="shared" si="3"/>
        <v>499300</v>
      </c>
    </row>
    <row r="9" spans="1:14" s="195" customFormat="1" ht="15" customHeight="1">
      <c r="A9" s="174">
        <v>5</v>
      </c>
      <c r="B9" s="176" t="s">
        <v>668</v>
      </c>
      <c r="C9" s="177">
        <v>0</v>
      </c>
      <c r="D9" s="177">
        <v>0</v>
      </c>
      <c r="E9" s="177">
        <f t="shared" si="0"/>
        <v>0</v>
      </c>
      <c r="F9" s="177">
        <v>0</v>
      </c>
      <c r="G9" s="177">
        <v>0</v>
      </c>
      <c r="H9" s="177">
        <f t="shared" si="1"/>
        <v>0</v>
      </c>
      <c r="I9" s="177">
        <v>0</v>
      </c>
      <c r="J9" s="177">
        <v>0</v>
      </c>
      <c r="K9" s="177">
        <f t="shared" si="2"/>
        <v>0</v>
      </c>
      <c r="L9" s="191">
        <v>246544</v>
      </c>
      <c r="M9" s="177">
        <v>0</v>
      </c>
      <c r="N9" s="177">
        <f t="shared" si="3"/>
        <v>246544</v>
      </c>
    </row>
    <row r="10" spans="1:14" s="195" customFormat="1" ht="15" customHeight="1">
      <c r="A10" s="174">
        <v>6</v>
      </c>
      <c r="B10" s="176" t="s">
        <v>669</v>
      </c>
      <c r="C10" s="177">
        <v>0</v>
      </c>
      <c r="D10" s="177">
        <v>0</v>
      </c>
      <c r="E10" s="177">
        <f t="shared" si="0"/>
        <v>0</v>
      </c>
      <c r="F10" s="177">
        <v>0</v>
      </c>
      <c r="G10" s="177">
        <v>0</v>
      </c>
      <c r="H10" s="177">
        <f t="shared" si="1"/>
        <v>0</v>
      </c>
      <c r="I10" s="177">
        <v>0</v>
      </c>
      <c r="J10" s="177">
        <v>0</v>
      </c>
      <c r="K10" s="177">
        <f t="shared" si="2"/>
        <v>0</v>
      </c>
      <c r="L10" s="177">
        <v>0</v>
      </c>
      <c r="M10" s="177">
        <v>0</v>
      </c>
      <c r="N10" s="177">
        <f t="shared" si="3"/>
        <v>0</v>
      </c>
    </row>
    <row r="11" spans="1:14" s="195" customFormat="1" ht="15" customHeight="1">
      <c r="A11" s="174">
        <v>7</v>
      </c>
      <c r="B11" s="176" t="s">
        <v>670</v>
      </c>
      <c r="C11" s="191">
        <v>15306850</v>
      </c>
      <c r="D11" s="177">
        <v>0</v>
      </c>
      <c r="E11" s="177">
        <f t="shared" si="0"/>
        <v>15306850</v>
      </c>
      <c r="F11" s="177">
        <v>0</v>
      </c>
      <c r="G11" s="177">
        <v>0</v>
      </c>
      <c r="H11" s="177">
        <f t="shared" si="1"/>
        <v>0</v>
      </c>
      <c r="I11" s="177">
        <v>0</v>
      </c>
      <c r="J11" s="177">
        <v>0</v>
      </c>
      <c r="K11" s="177">
        <f t="shared" si="2"/>
        <v>0</v>
      </c>
      <c r="L11" s="177">
        <v>0</v>
      </c>
      <c r="M11" s="177">
        <v>0</v>
      </c>
      <c r="N11" s="177">
        <f t="shared" si="3"/>
        <v>0</v>
      </c>
    </row>
    <row r="12" spans="1:14" s="195" customFormat="1" ht="15" customHeight="1">
      <c r="A12" s="174">
        <v>8</v>
      </c>
      <c r="B12" s="176" t="s">
        <v>671</v>
      </c>
      <c r="C12" s="177">
        <v>0</v>
      </c>
      <c r="D12" s="177">
        <v>0</v>
      </c>
      <c r="E12" s="177">
        <f t="shared" si="0"/>
        <v>0</v>
      </c>
      <c r="F12" s="191">
        <v>404300</v>
      </c>
      <c r="G12" s="177">
        <v>0</v>
      </c>
      <c r="H12" s="177">
        <f t="shared" si="1"/>
        <v>404300</v>
      </c>
      <c r="I12" s="177">
        <v>0</v>
      </c>
      <c r="J12" s="177">
        <v>0</v>
      </c>
      <c r="K12" s="177">
        <f t="shared" si="2"/>
        <v>0</v>
      </c>
      <c r="L12" s="177">
        <v>0</v>
      </c>
      <c r="M12" s="177">
        <v>0</v>
      </c>
      <c r="N12" s="177">
        <f t="shared" si="3"/>
        <v>0</v>
      </c>
    </row>
    <row r="13" spans="1:14" s="195" customFormat="1" ht="15" customHeight="1">
      <c r="A13" s="174">
        <v>9</v>
      </c>
      <c r="B13" s="176" t="s">
        <v>672</v>
      </c>
      <c r="C13" s="177">
        <v>0</v>
      </c>
      <c r="D13" s="177">
        <v>0</v>
      </c>
      <c r="E13" s="177">
        <f t="shared" si="0"/>
        <v>0</v>
      </c>
      <c r="F13" s="177">
        <v>0</v>
      </c>
      <c r="G13" s="177">
        <v>0</v>
      </c>
      <c r="H13" s="177">
        <f t="shared" si="1"/>
        <v>0</v>
      </c>
      <c r="I13" s="191">
        <v>68993</v>
      </c>
      <c r="J13" s="177">
        <v>0</v>
      </c>
      <c r="K13" s="177">
        <f t="shared" si="2"/>
        <v>68993</v>
      </c>
      <c r="L13" s="191">
        <v>104500</v>
      </c>
      <c r="M13" s="177">
        <v>0</v>
      </c>
      <c r="N13" s="177">
        <f t="shared" si="3"/>
        <v>104500</v>
      </c>
    </row>
    <row r="14" spans="1:14" s="195" customFormat="1" ht="15" customHeight="1">
      <c r="A14" s="174">
        <v>10</v>
      </c>
      <c r="B14" s="175" t="s">
        <v>673</v>
      </c>
      <c r="C14" s="178">
        <f>SUM(C7:C13)</f>
        <v>15306850</v>
      </c>
      <c r="D14" s="178">
        <f>SUM(D7:D13)</f>
        <v>0</v>
      </c>
      <c r="E14" s="178">
        <f>SUM(E7:E13)</f>
        <v>15306850</v>
      </c>
      <c r="F14" s="178">
        <f aca="true" t="shared" si="4" ref="F14:N14">SUM(F7:F13)</f>
        <v>584218</v>
      </c>
      <c r="G14" s="178">
        <f t="shared" si="4"/>
        <v>0</v>
      </c>
      <c r="H14" s="178">
        <f t="shared" si="4"/>
        <v>584218</v>
      </c>
      <c r="I14" s="178">
        <f t="shared" si="4"/>
        <v>579493</v>
      </c>
      <c r="J14" s="178">
        <f t="shared" si="4"/>
        <v>0</v>
      </c>
      <c r="K14" s="178">
        <f t="shared" si="4"/>
        <v>579493</v>
      </c>
      <c r="L14" s="178">
        <f t="shared" si="4"/>
        <v>909294</v>
      </c>
      <c r="M14" s="178">
        <f t="shared" si="4"/>
        <v>0</v>
      </c>
      <c r="N14" s="178">
        <f t="shared" si="4"/>
        <v>909294</v>
      </c>
    </row>
    <row r="15" spans="1:14" s="195" customFormat="1" ht="15" customHeight="1">
      <c r="A15" s="174">
        <v>11</v>
      </c>
      <c r="B15" s="175" t="s">
        <v>674</v>
      </c>
      <c r="C15" s="178">
        <v>0</v>
      </c>
      <c r="D15" s="178">
        <v>0</v>
      </c>
      <c r="E15" s="178">
        <f>C15-D15</f>
        <v>0</v>
      </c>
      <c r="F15" s="192">
        <v>5713231</v>
      </c>
      <c r="G15" s="178">
        <v>688296</v>
      </c>
      <c r="H15" s="178">
        <f>F15-G15</f>
        <v>5024935</v>
      </c>
      <c r="I15" s="192">
        <v>27902725</v>
      </c>
      <c r="J15" s="178">
        <v>4575708</v>
      </c>
      <c r="K15" s="178">
        <f>I15-J15</f>
        <v>23327017</v>
      </c>
      <c r="L15" s="178">
        <v>0</v>
      </c>
      <c r="M15" s="178">
        <v>0</v>
      </c>
      <c r="N15" s="178">
        <f>L15-M15</f>
        <v>0</v>
      </c>
    </row>
    <row r="16" spans="1:14" s="195" customFormat="1" ht="15" customHeight="1">
      <c r="A16" s="174">
        <v>12</v>
      </c>
      <c r="B16" s="175" t="s">
        <v>675</v>
      </c>
      <c r="C16" s="192">
        <v>49486002</v>
      </c>
      <c r="D16" s="178">
        <v>21152511</v>
      </c>
      <c r="E16" s="178">
        <f>C16-D16</f>
        <v>28333491</v>
      </c>
      <c r="F16" s="192">
        <v>3005988</v>
      </c>
      <c r="G16" s="178">
        <v>734079</v>
      </c>
      <c r="H16" s="178">
        <f>F16-G16</f>
        <v>2271909</v>
      </c>
      <c r="I16" s="192">
        <v>2595094</v>
      </c>
      <c r="J16" s="178">
        <v>1167509</v>
      </c>
      <c r="K16" s="178">
        <f>I16-J16</f>
        <v>1427585</v>
      </c>
      <c r="L16" s="179">
        <v>0</v>
      </c>
      <c r="M16" s="179">
        <v>0</v>
      </c>
      <c r="N16" s="175">
        <f>L16-M16</f>
        <v>0</v>
      </c>
    </row>
    <row r="17" spans="1:14" s="195" customFormat="1" ht="15" customHeight="1">
      <c r="A17" s="174">
        <v>13</v>
      </c>
      <c r="B17" s="176" t="s">
        <v>693</v>
      </c>
      <c r="C17" s="192">
        <v>0</v>
      </c>
      <c r="D17" s="178">
        <v>0</v>
      </c>
      <c r="E17" s="178">
        <v>0</v>
      </c>
      <c r="F17" s="192">
        <v>73316</v>
      </c>
      <c r="G17" s="178">
        <v>73316</v>
      </c>
      <c r="H17" s="178">
        <f>F17-G17</f>
        <v>0</v>
      </c>
      <c r="I17" s="192">
        <v>26748</v>
      </c>
      <c r="J17" s="178">
        <v>26748</v>
      </c>
      <c r="K17" s="178">
        <f>I17-J17</f>
        <v>0</v>
      </c>
      <c r="L17" s="179">
        <v>2097244</v>
      </c>
      <c r="M17" s="179">
        <v>20800</v>
      </c>
      <c r="N17" s="175">
        <f>L17-M17</f>
        <v>2076444</v>
      </c>
    </row>
    <row r="18" spans="1:14" s="195" customFormat="1" ht="15" customHeight="1">
      <c r="A18" s="174">
        <v>14</v>
      </c>
      <c r="B18" s="180" t="s">
        <v>676</v>
      </c>
      <c r="C18" s="181">
        <f>SUM(C14:C17)</f>
        <v>64792852</v>
      </c>
      <c r="D18" s="181">
        <f>SUM(D14:D17)</f>
        <v>21152511</v>
      </c>
      <c r="E18" s="181">
        <f aca="true" t="shared" si="5" ref="E18:N18">SUM(E14:E17)</f>
        <v>43640341</v>
      </c>
      <c r="F18" s="181">
        <f t="shared" si="5"/>
        <v>9376753</v>
      </c>
      <c r="G18" s="181">
        <f t="shared" si="5"/>
        <v>1495691</v>
      </c>
      <c r="H18" s="181">
        <f t="shared" si="5"/>
        <v>7881062</v>
      </c>
      <c r="I18" s="181">
        <f t="shared" si="5"/>
        <v>31104060</v>
      </c>
      <c r="J18" s="181">
        <f>SUM(J14:J17)</f>
        <v>5769965</v>
      </c>
      <c r="K18" s="181">
        <f t="shared" si="5"/>
        <v>25334095</v>
      </c>
      <c r="L18" s="181">
        <f t="shared" si="5"/>
        <v>3006538</v>
      </c>
      <c r="M18" s="181">
        <f t="shared" si="5"/>
        <v>20800</v>
      </c>
      <c r="N18" s="181">
        <f t="shared" si="5"/>
        <v>2985738</v>
      </c>
    </row>
    <row r="19" spans="1:14" s="195" customFormat="1" ht="15" customHeight="1">
      <c r="A19" s="174">
        <v>15</v>
      </c>
      <c r="B19" s="176" t="s">
        <v>677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7">
        <v>0</v>
      </c>
      <c r="M19" s="177">
        <v>0</v>
      </c>
      <c r="N19" s="176">
        <f>L19-M19</f>
        <v>0</v>
      </c>
    </row>
    <row r="20" spans="1:14" s="195" customFormat="1" ht="15" customHeight="1">
      <c r="A20" s="174">
        <v>16</v>
      </c>
      <c r="B20" s="176" t="s">
        <v>678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91">
        <v>366142</v>
      </c>
      <c r="M20" s="177">
        <v>366142</v>
      </c>
      <c r="N20" s="176">
        <f>L20-M20</f>
        <v>0</v>
      </c>
    </row>
    <row r="21" spans="1:14" s="195" customFormat="1" ht="15" customHeight="1">
      <c r="A21" s="174">
        <v>17</v>
      </c>
      <c r="B21" s="176" t="s">
        <v>679</v>
      </c>
      <c r="C21" s="176">
        <v>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f>I21-J21</f>
        <v>0</v>
      </c>
      <c r="L21" s="191">
        <v>624065</v>
      </c>
      <c r="M21" s="177">
        <v>213276</v>
      </c>
      <c r="N21" s="177">
        <f>L21-M21</f>
        <v>410789</v>
      </c>
    </row>
    <row r="22" spans="1:14" s="195" customFormat="1" ht="15" customHeight="1">
      <c r="A22" s="174">
        <v>18</v>
      </c>
      <c r="B22" s="176" t="s">
        <v>680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200">
        <v>168667</v>
      </c>
      <c r="J22" s="176">
        <v>168667</v>
      </c>
      <c r="K22" s="176">
        <v>0</v>
      </c>
      <c r="L22" s="191">
        <v>3963844</v>
      </c>
      <c r="M22" s="177">
        <v>3963844</v>
      </c>
      <c r="N22" s="176">
        <v>0</v>
      </c>
    </row>
    <row r="23" spans="1:14" s="195" customFormat="1" ht="15" customHeight="1">
      <c r="A23" s="174">
        <v>19</v>
      </c>
      <c r="B23" s="180" t="s">
        <v>681</v>
      </c>
      <c r="C23" s="180">
        <f>SUM(C19:C22)</f>
        <v>0</v>
      </c>
      <c r="D23" s="180">
        <f>SUM(D19:D22)</f>
        <v>0</v>
      </c>
      <c r="E23" s="180">
        <f>SUM(E19:E22)</f>
        <v>0</v>
      </c>
      <c r="F23" s="180">
        <f aca="true" t="shared" si="6" ref="F23:K23">SUM(F19:F22)</f>
        <v>0</v>
      </c>
      <c r="G23" s="180">
        <f t="shared" si="6"/>
        <v>0</v>
      </c>
      <c r="H23" s="180">
        <f t="shared" si="6"/>
        <v>0</v>
      </c>
      <c r="I23" s="180">
        <f t="shared" si="6"/>
        <v>168667</v>
      </c>
      <c r="J23" s="180">
        <f t="shared" si="6"/>
        <v>168667</v>
      </c>
      <c r="K23" s="180">
        <f t="shared" si="6"/>
        <v>0</v>
      </c>
      <c r="L23" s="181">
        <f>SUM(L19:L22)</f>
        <v>4954051</v>
      </c>
      <c r="M23" s="181">
        <f>SUM(M19:M22)</f>
        <v>4543262</v>
      </c>
      <c r="N23" s="181">
        <f>SUM(N19:N22)</f>
        <v>410789</v>
      </c>
    </row>
    <row r="24" spans="1:14" s="195" customFormat="1" ht="15" customHeight="1">
      <c r="A24" s="174">
        <v>20</v>
      </c>
      <c r="B24" s="176" t="s">
        <v>682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7">
        <v>0</v>
      </c>
      <c r="N24" s="177">
        <f>L24-M24</f>
        <v>0</v>
      </c>
    </row>
    <row r="25" spans="1:14" s="195" customFormat="1" ht="15" customHeight="1">
      <c r="A25" s="174">
        <v>21</v>
      </c>
      <c r="B25" s="176" t="s">
        <v>683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  <c r="H25" s="176">
        <v>0</v>
      </c>
      <c r="I25" s="200">
        <v>294</v>
      </c>
      <c r="J25" s="176">
        <v>294</v>
      </c>
      <c r="K25" s="176">
        <v>0</v>
      </c>
      <c r="L25" s="200">
        <v>78316</v>
      </c>
      <c r="M25" s="177">
        <v>78316</v>
      </c>
      <c r="N25" s="177">
        <f>L25-M25</f>
        <v>0</v>
      </c>
    </row>
    <row r="26" spans="1:14" s="195" customFormat="1" ht="15" customHeight="1">
      <c r="A26" s="174">
        <v>22</v>
      </c>
      <c r="B26" s="180" t="s">
        <v>684</v>
      </c>
      <c r="C26" s="180">
        <f aca="true" t="shared" si="7" ref="C26:H26">C24</f>
        <v>0</v>
      </c>
      <c r="D26" s="180">
        <f t="shared" si="7"/>
        <v>0</v>
      </c>
      <c r="E26" s="180">
        <f t="shared" si="7"/>
        <v>0</v>
      </c>
      <c r="F26" s="180">
        <f t="shared" si="7"/>
        <v>0</v>
      </c>
      <c r="G26" s="180">
        <f t="shared" si="7"/>
        <v>0</v>
      </c>
      <c r="H26" s="180">
        <f t="shared" si="7"/>
        <v>0</v>
      </c>
      <c r="I26" s="180">
        <f aca="true" t="shared" si="8" ref="I26:N26">SUM(I24:I25)</f>
        <v>294</v>
      </c>
      <c r="J26" s="180">
        <f t="shared" si="8"/>
        <v>294</v>
      </c>
      <c r="K26" s="180">
        <f t="shared" si="8"/>
        <v>0</v>
      </c>
      <c r="L26" s="180">
        <f t="shared" si="8"/>
        <v>78316</v>
      </c>
      <c r="M26" s="181">
        <f t="shared" si="8"/>
        <v>78316</v>
      </c>
      <c r="N26" s="181">
        <f t="shared" si="8"/>
        <v>0</v>
      </c>
    </row>
    <row r="27" spans="1:14" s="195" customFormat="1" ht="15" customHeight="1">
      <c r="A27" s="174">
        <v>23</v>
      </c>
      <c r="B27" s="175" t="s">
        <v>685</v>
      </c>
      <c r="C27" s="175"/>
      <c r="D27" s="175"/>
      <c r="E27" s="175"/>
      <c r="F27" s="176"/>
      <c r="G27" s="176"/>
      <c r="H27" s="176"/>
      <c r="I27" s="176"/>
      <c r="J27" s="176"/>
      <c r="K27" s="176"/>
      <c r="L27" s="176"/>
      <c r="M27" s="176"/>
      <c r="N27" s="176"/>
    </row>
    <row r="28" spans="1:14" s="195" customFormat="1" ht="15" customHeight="1">
      <c r="A28" s="174">
        <v>24</v>
      </c>
      <c r="B28" s="176" t="s">
        <v>686</v>
      </c>
      <c r="C28" s="176">
        <v>0</v>
      </c>
      <c r="D28" s="176">
        <v>0</v>
      </c>
      <c r="E28" s="176">
        <f>C28-D28</f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f>I28-J28</f>
        <v>0</v>
      </c>
      <c r="L28" s="176">
        <v>0</v>
      </c>
      <c r="M28" s="176">
        <v>0</v>
      </c>
      <c r="N28" s="176">
        <v>0</v>
      </c>
    </row>
    <row r="29" spans="1:14" s="195" customFormat="1" ht="15" customHeight="1">
      <c r="A29" s="174">
        <v>25</v>
      </c>
      <c r="B29" s="176" t="s">
        <v>687</v>
      </c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f>I29-J29</f>
        <v>0</v>
      </c>
      <c r="L29" s="176">
        <v>0</v>
      </c>
      <c r="M29" s="176">
        <v>0</v>
      </c>
      <c r="N29" s="176">
        <f>L29-M29</f>
        <v>0</v>
      </c>
    </row>
    <row r="30" spans="1:14" s="195" customFormat="1" ht="15" customHeight="1">
      <c r="A30" s="174">
        <v>26</v>
      </c>
      <c r="B30" s="180" t="s">
        <v>688</v>
      </c>
      <c r="C30" s="180">
        <f aca="true" t="shared" si="9" ref="C30:N30">SUM(C28:C29)</f>
        <v>0</v>
      </c>
      <c r="D30" s="180">
        <f t="shared" si="9"/>
        <v>0</v>
      </c>
      <c r="E30" s="180">
        <f t="shared" si="9"/>
        <v>0</v>
      </c>
      <c r="F30" s="180">
        <f t="shared" si="9"/>
        <v>0</v>
      </c>
      <c r="G30" s="180">
        <f t="shared" si="9"/>
        <v>0</v>
      </c>
      <c r="H30" s="180">
        <f t="shared" si="9"/>
        <v>0</v>
      </c>
      <c r="I30" s="180">
        <f t="shared" si="9"/>
        <v>0</v>
      </c>
      <c r="J30" s="180">
        <f t="shared" si="9"/>
        <v>0</v>
      </c>
      <c r="K30" s="180">
        <f t="shared" si="9"/>
        <v>0</v>
      </c>
      <c r="L30" s="180">
        <f t="shared" si="9"/>
        <v>0</v>
      </c>
      <c r="M30" s="180">
        <f t="shared" si="9"/>
        <v>0</v>
      </c>
      <c r="N30" s="180">
        <f t="shared" si="9"/>
        <v>0</v>
      </c>
    </row>
    <row r="31" spans="1:16" s="195" customFormat="1" ht="15" customHeight="1">
      <c r="A31" s="174">
        <v>27</v>
      </c>
      <c r="B31" s="180" t="s">
        <v>689</v>
      </c>
      <c r="C31" s="181">
        <f aca="true" t="shared" si="10" ref="C31:N31">C18+C23+C26+C30</f>
        <v>64792852</v>
      </c>
      <c r="D31" s="181">
        <f t="shared" si="10"/>
        <v>21152511</v>
      </c>
      <c r="E31" s="181">
        <f t="shared" si="10"/>
        <v>43640341</v>
      </c>
      <c r="F31" s="181">
        <f t="shared" si="10"/>
        <v>9376753</v>
      </c>
      <c r="G31" s="181">
        <f t="shared" si="10"/>
        <v>1495691</v>
      </c>
      <c r="H31" s="181">
        <f t="shared" si="10"/>
        <v>7881062</v>
      </c>
      <c r="I31" s="181">
        <f t="shared" si="10"/>
        <v>31273021</v>
      </c>
      <c r="J31" s="181">
        <f t="shared" si="10"/>
        <v>5938926</v>
      </c>
      <c r="K31" s="181">
        <f t="shared" si="10"/>
        <v>25334095</v>
      </c>
      <c r="L31" s="182">
        <f t="shared" si="10"/>
        <v>8038905</v>
      </c>
      <c r="M31" s="182">
        <f t="shared" si="10"/>
        <v>4642378</v>
      </c>
      <c r="N31" s="182">
        <f t="shared" si="10"/>
        <v>3396527</v>
      </c>
      <c r="P31" s="196"/>
    </row>
    <row r="32" spans="1:14" ht="12.75">
      <c r="A32" s="174">
        <v>28</v>
      </c>
      <c r="B32" s="183" t="s">
        <v>690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</row>
    <row r="33" spans="1:14" s="195" customFormat="1" ht="12">
      <c r="A33" s="174">
        <v>29</v>
      </c>
      <c r="B33" s="176" t="s">
        <v>666</v>
      </c>
      <c r="C33" s="176"/>
      <c r="D33" s="176"/>
      <c r="E33" s="176"/>
      <c r="F33" s="177">
        <v>285214</v>
      </c>
      <c r="G33" s="177">
        <v>0</v>
      </c>
      <c r="H33" s="177">
        <v>285214</v>
      </c>
      <c r="I33" s="176"/>
      <c r="J33" s="176"/>
      <c r="K33" s="176"/>
      <c r="L33" s="176"/>
      <c r="M33" s="176"/>
      <c r="N33" s="176"/>
    </row>
    <row r="34" spans="1:14" s="195" customFormat="1" ht="12">
      <c r="A34" s="174">
        <v>30</v>
      </c>
      <c r="B34" s="175" t="s">
        <v>674</v>
      </c>
      <c r="C34" s="176"/>
      <c r="D34" s="176"/>
      <c r="E34" s="176"/>
      <c r="F34" s="177">
        <v>6517358</v>
      </c>
      <c r="G34" s="177">
        <v>0</v>
      </c>
      <c r="H34" s="177">
        <v>6517358</v>
      </c>
      <c r="I34" s="176"/>
      <c r="J34" s="176"/>
      <c r="K34" s="176"/>
      <c r="L34" s="176"/>
      <c r="M34" s="176"/>
      <c r="N34" s="176"/>
    </row>
    <row r="35" spans="1:14" s="198" customFormat="1" ht="36">
      <c r="A35" s="174">
        <v>31</v>
      </c>
      <c r="B35" s="185" t="s">
        <v>691</v>
      </c>
      <c r="C35" s="186">
        <f>SUM(C33:C34)</f>
        <v>0</v>
      </c>
      <c r="D35" s="186">
        <f>SUM(D33:D34)</f>
        <v>0</v>
      </c>
      <c r="E35" s="186">
        <f>SUM(E33:E34)</f>
        <v>0</v>
      </c>
      <c r="F35" s="187">
        <f>SUM(F33:F34)</f>
        <v>6802572</v>
      </c>
      <c r="G35" s="187">
        <f aca="true" t="shared" si="11" ref="G35:N35">SUM(G33:G34)</f>
        <v>0</v>
      </c>
      <c r="H35" s="187">
        <f t="shared" si="11"/>
        <v>6802572</v>
      </c>
      <c r="I35" s="186">
        <f t="shared" si="11"/>
        <v>0</v>
      </c>
      <c r="J35" s="186">
        <f t="shared" si="11"/>
        <v>0</v>
      </c>
      <c r="K35" s="186">
        <f t="shared" si="11"/>
        <v>0</v>
      </c>
      <c r="L35" s="186">
        <f t="shared" si="11"/>
        <v>0</v>
      </c>
      <c r="M35" s="186">
        <f t="shared" si="11"/>
        <v>0</v>
      </c>
      <c r="N35" s="186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8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2017-05-22T14:27:38Z</cp:lastPrinted>
  <dcterms:created xsi:type="dcterms:W3CDTF">2011-02-02T09:24:37Z</dcterms:created>
  <dcterms:modified xsi:type="dcterms:W3CDTF">2017-05-22T14:31:32Z</dcterms:modified>
  <cp:category/>
  <cp:version/>
  <cp:contentType/>
  <cp:contentStatus/>
</cp:coreProperties>
</file>