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10" windowWidth="15195" windowHeight="8205" activeTab="0"/>
  </bookViews>
  <sheets>
    <sheet name="Mód. 2018.05. ..." sheetId="1" r:id="rId1"/>
    <sheet name="Összesen" sheetId="2" r:id="rId2"/>
    <sheet name="Felh" sheetId="3" r:id="rId3"/>
    <sheet name="Adósságot kel.köt." sheetId="4" r:id="rId4"/>
    <sheet name="EU" sheetId="5" r:id="rId5"/>
    <sheet name="Egyensúly 2012-2014. " sheetId="6" state="hidden" r:id="rId6"/>
    <sheet name="utem" sheetId="7" state="hidden" r:id="rId7"/>
    <sheet name="tobbeves" sheetId="8" state="hidden" r:id="rId8"/>
    <sheet name="közvetett támog" sheetId="9" state="hidden" r:id="rId9"/>
    <sheet name="Adósságot kel.köt. (2)" sheetId="10" state="hidden" r:id="rId10"/>
    <sheet name="Bevételek" sheetId="11" r:id="rId11"/>
    <sheet name="Kiadás" sheetId="12" r:id="rId12"/>
    <sheet name="COFOG" sheetId="13" r:id="rId13"/>
    <sheet name="Határozat" sheetId="14" r:id="rId14"/>
  </sheets>
  <definedNames>
    <definedName name="_xlnm.Print_Titles" localSheetId="9">'Adósságot kel.köt. (2)'!$1:$9</definedName>
    <definedName name="_xlnm.Print_Titles" localSheetId="10">'Bevételek'!$1:$4</definedName>
    <definedName name="_xlnm.Print_Titles" localSheetId="12">'COFOG'!$1:$5</definedName>
    <definedName name="_xlnm.Print_Titles" localSheetId="5">'Egyensúly 2012-2014. '!$1:$2</definedName>
    <definedName name="_xlnm.Print_Titles" localSheetId="2">'Felh'!$1:$6</definedName>
    <definedName name="_xlnm.Print_Titles" localSheetId="11">'Kiadás'!$1:$4</definedName>
    <definedName name="_xlnm.Print_Titles" localSheetId="8">'közvetett támog'!$1:$3</definedName>
    <definedName name="_xlnm.Print_Titles" localSheetId="1">'Összesen'!$1:$4</definedName>
  </definedNames>
  <calcPr fullCalcOnLoad="1"/>
</workbook>
</file>

<file path=xl/comments11.xml><?xml version="1.0" encoding="utf-8"?>
<comments xmlns="http://schemas.openxmlformats.org/spreadsheetml/2006/main">
  <authors>
    <author>Livi</author>
  </authors>
  <commentLis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2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3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<sst xmlns="http://schemas.openxmlformats.org/spreadsheetml/2006/main" count="1055" uniqueCount="618">
  <si>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</si>
  <si>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</si>
  <si>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</si>
  <si>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</si>
  <si>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</si>
  <si>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</si>
  <si>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</si>
  <si>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</si>
  <si>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</si>
  <si>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</si>
  <si>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</si>
  <si>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</si>
  <si>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</si>
  <si>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</si>
  <si>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</si>
  <si>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</si>
  <si>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</si>
  <si>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</si>
  <si>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</si>
  <si>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</si>
  <si>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</si>
  <si>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</si>
  <si>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</si>
  <si>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</si>
  <si>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</si>
  <si>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</si>
  <si>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</si>
  <si>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</si>
  <si>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</si>
  <si>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</si>
  <si>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</si>
  <si>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</si>
  <si>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</si>
  <si>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</si>
  <si>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</si>
  <si>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</si>
  <si>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</si>
  <si>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</si>
  <si>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</si>
  <si>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</si>
  <si>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</si>
  <si>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</si>
  <si>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</si>
  <si>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</si>
  <si>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</si>
  <si>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</si>
  <si>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</si>
  <si>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</si>
  <si>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</si>
  <si>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</si>
  <si>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</si>
  <si>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</si>
  <si>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</si>
  <si>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</si>
  <si>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</si>
  <si>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</si>
  <si>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</si>
  <si>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</si>
  <si>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</si>
  <si>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</si>
  <si>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</si>
  <si>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</si>
  <si>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</si>
  <si>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</si>
  <si>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</si>
  <si>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</si>
  <si>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</si>
  <si>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</si>
  <si>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</si>
  <si>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</si>
  <si>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</si>
  <si>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</si>
  <si>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</si>
  <si>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</si>
  <si>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</si>
  <si>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</si>
  <si>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</si>
  <si>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</si>
  <si>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</si>
  <si>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</si>
  <si>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</si>
  <si>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</si>
  <si>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</si>
  <si>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</si>
  <si>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</si>
  <si>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</si>
  <si>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</si>
  <si>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</si>
  <si>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</si>
  <si>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</si>
  <si>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</si>
  <si>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</si>
  <si>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</si>
  <si>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</si>
  <si>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</si>
  <si>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</si>
  <si>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</si>
  <si>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</si>
  <si>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</si>
  <si>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</si>
  <si>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</si>
  <si>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</si>
  <si>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</si>
  <si>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</si>
  <si>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</si>
  <si>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</si>
  <si>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</si>
  <si>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</si>
  <si>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</si>
  <si>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</si>
  <si>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</si>
  <si>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</si>
  <si>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</si>
  <si>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</si>
  <si>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</si>
  <si>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</si>
  <si>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</si>
  <si>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</si>
  <si>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</si>
  <si>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</si>
  <si>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</si>
  <si>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</si>
  <si>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</si>
  <si>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</si>
  <si>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</si>
  <si>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</si>
  <si>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</si>
  <si>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</si>
  <si>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</si>
  <si>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</si>
  <si>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</si>
  <si>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</si>
  <si>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</si>
  <si>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</si>
  <si>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</si>
  <si>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</si>
  <si>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</si>
  <si>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</si>
  <si>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</si>
  <si>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</si>
  <si>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</si>
  <si>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</si>
  <si>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</si>
  <si>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</si>
  <si>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</si>
  <si>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</si>
  <si>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</si>
  <si>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</si>
  <si>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</si>
  <si>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</si>
  <si>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</si>
  <si>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</si>
  <si>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</si>
  <si>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</si>
  <si>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</si>
  <si>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</si>
  <si>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</si>
  <si>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</si>
  <si>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</si>
  <si>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</si>
  <si>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</si>
  <si>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</si>
  <si>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</si>
  <si>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</si>
  <si>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</si>
  <si>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</si>
  <si>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</si>
  <si>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</si>
  <si>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</si>
  <si>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</si>
  <si>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</si>
  <si>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</si>
  <si>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</si>
  <si>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</si>
  <si>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</si>
  <si>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</si>
  <si>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</si>
  <si>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</si>
  <si>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</si>
  <si>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</si>
  <si>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</si>
  <si>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</si>
  <si>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</si>
  <si>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</si>
  <si>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</si>
  <si>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</si>
  <si>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</si>
  <si>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</si>
  <si>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</si>
  <si>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</si>
  <si>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</si>
  <si>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</si>
  <si>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</si>
  <si>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</si>
  <si>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</si>
  <si>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</si>
  <si>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</si>
  <si>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</si>
  <si>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</si>
  <si>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</si>
  <si>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</si>
  <si>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</si>
  <si>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</si>
  <si>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</si>
  <si>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</si>
  <si>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</si>
  <si>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</si>
  <si>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</si>
  <si>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</si>
  <si>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</si>
  <si>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</si>
  <si>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</si>
  <si>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</si>
  <si>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</si>
  <si>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</si>
  <si>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</si>
  <si>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</si>
  <si>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</si>
  <si>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</si>
  <si>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</si>
  <si>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</si>
  <si>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</si>
  <si>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</si>
  <si>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</si>
  <si>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</si>
  <si>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</si>
  <si>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</si>
  <si>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</si>
  <si>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</si>
  <si>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</si>
  <si>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</si>
  <si>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</si>
  <si>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</si>
  <si>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</si>
  <si>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</si>
  <si>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</si>
  <si>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</si>
  <si>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</si>
  <si>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</si>
  <si>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</si>
  <si>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</si>
  <si>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</si>
  <si>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</si>
  <si>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</si>
  <si>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</si>
  <si>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</si>
  <si>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</si>
  <si>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</si>
  <si>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</si>
  <si>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</si>
  <si>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</si>
  <si>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</si>
  <si>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</si>
  <si>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</si>
  <si>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</si>
  <si>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</si>
  <si>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</si>
  <si>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</si>
  <si>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</si>
  <si>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</si>
  <si>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</si>
  <si>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</si>
  <si>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</si>
  <si>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</si>
  <si>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</si>
  <si>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</si>
  <si>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</si>
  <si>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</si>
  <si>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</si>
  <si>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</si>
  <si>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</si>
  <si>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</si>
  <si>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</si>
  <si>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</si>
  <si>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</si>
  <si>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</si>
  <si>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</si>
  <si>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</si>
  <si>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</si>
  <si>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</si>
  <si>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</si>
  <si>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</si>
  <si>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</si>
  <si>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</si>
  <si>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</si>
  <si>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</si>
  <si>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</si>
  <si>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</si>
  <si>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</si>
  <si>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</si>
  <si>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</si>
  <si>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</si>
  <si>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</si>
  <si>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</si>
  <si>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</si>
  <si>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</si>
  <si>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</si>
  <si>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</si>
  <si>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</si>
  <si>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</si>
  <si>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</si>
  <si>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</si>
  <si>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</si>
  <si>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</si>
  <si>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</si>
  <si>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</si>
  <si>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</si>
  <si>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</si>
  <si>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</si>
  <si>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</si>
  <si>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</si>
  <si>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</si>
  <si>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</si>
  <si>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</si>
  <si>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</si>
  <si>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</si>
  <si>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</si>
  <si>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</si>
  <si>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</si>
  <si>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</si>
  <si>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</si>
  <si>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</si>
  <si>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</si>
  <si>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</si>
  <si>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</si>
  <si>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</si>
  <si>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</si>
  <si>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</si>
  <si>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</si>
  <si>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</si>
  <si>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</si>
  <si>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</si>
  <si>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</si>
  <si>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</si>
  <si>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</si>
  <si>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</si>
  <si>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</si>
  <si>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</si>
  <si>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</si>
  <si>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</si>
  <si>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</si>
  <si>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</si>
  <si>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</si>
  <si>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</si>
  <si>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</si>
  <si>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</si>
  <si>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</si>
  <si>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</si>
  <si>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</si>
  <si>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</si>
  <si>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</si>
  <si>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</si>
  <si>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</si>
  <si>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</si>
  <si>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</si>
  <si>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</si>
  <si>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</si>
  <si>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</si>
  <si>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</si>
  <si>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</si>
  <si>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</si>
  <si>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</si>
  <si>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</si>
  <si>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</si>
  <si>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</si>
  <si>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</si>
  <si>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</si>
  <si>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</si>
  <si>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</si>
  <si>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</si>
  <si>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</si>
  <si>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</si>
  <si>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</si>
  <si>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</si>
  <si>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</si>
  <si>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</si>
  <si>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</si>
  <si>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</si>
  <si>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</si>
  <si>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</si>
  <si>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</si>
  <si>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</si>
  <si>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</si>
  <si>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</si>
  <si>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</si>
  <si>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</si>
  <si>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</si>
  <si>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</si>
  <si>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</si>
  <si>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</si>
  <si>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</si>
  <si>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</si>
  <si>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</si>
  <si>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</si>
  <si>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</si>
  <si>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</si>
  <si>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</si>
  <si>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</si>
  <si>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</si>
  <si>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</si>
  <si>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</si>
  <si>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</si>
  <si>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</si>
  <si>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</si>
  <si>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</si>
  <si>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</si>
  <si>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</si>
  <si>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</si>
  <si>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</si>
  <si>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</si>
  <si>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</si>
  <si>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</si>
  <si>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</si>
  <si>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</si>
  <si>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</si>
  <si>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</si>
  <si>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</si>
  <si>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</si>
  <si>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</si>
  <si>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</si>
  <si>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</si>
  <si>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</si>
  <si>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</si>
  <si>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</si>
  <si>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</si>
  <si>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</si>
  <si>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</si>
  <si>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</si>
  <si>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</si>
  <si>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</si>
  <si>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</si>
  <si>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</si>
  <si>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</si>
  <si>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</si>
  <si>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</si>
  <si>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</si>
  <si>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</si>
  <si>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</si>
  <si>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</si>
  <si>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</si>
  <si>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</si>
  <si>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</si>
  <si>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</si>
  <si>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</si>
  <si>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</si>
  <si>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</si>
  <si>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</si>
  <si>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</si>
  <si>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</si>
  <si>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</si>
  <si>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</si>
  <si>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</si>
  <si>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</si>
  <si>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</si>
  <si>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</si>
  <si>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</si>
  <si>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</si>
  <si>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</si>
  <si>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</si>
  <si>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</si>
  <si>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</si>
  <si>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</si>
  <si>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</si>
  <si>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</si>
  <si>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</si>
  <si>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</si>
  <si>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</si>
  <si>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</si>
  <si>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</si>
  <si>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</si>
  <si>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</si>
  <si>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</si>
  <si>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</si>
  <si>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</si>
  <si>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</si>
  <si>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</si>
  <si>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</si>
  <si>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</si>
  <si>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</si>
  <si>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</si>
  <si>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</si>
  <si>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</si>
  <si>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</si>
  <si>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</si>
  <si>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</si>
  <si>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</si>
  <si>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</si>
  <si>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</si>
  <si>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</si>
  <si>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</si>
  <si>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</si>
  <si>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</si>
  <si>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</si>
  <si>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</si>
  <si>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</si>
  <si>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</si>
  <si>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</si>
  <si>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</si>
  <si>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</si>
  <si>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 xml:space="preserve"> - Szövőműhely és bemutatóterem</t>
  </si>
  <si>
    <t>011130 Önkormányzatok és önkormányzati hivatalok jogalkotó és általános igazgatási tevékenysége Képviselői T. díj)</t>
  </si>
  <si>
    <t xml:space="preserve"> 2014. évben befizetett iaprűzési adó visszafizetése</t>
  </si>
  <si>
    <t>045160 Közutak, hidak, alagutak üzemelt., fennt. Vis maiorból</t>
  </si>
  <si>
    <t>066010 Zöldterület-kezelés közös</t>
  </si>
  <si>
    <t>082091 Közművelődés - közösségi és társadalmi részvétel fejlesztése (közösségi szálláshely)</t>
  </si>
  <si>
    <t xml:space="preserve"> - személyhez nem köthető </t>
  </si>
  <si>
    <t>107055 Falugondnoki, tanyagondnoki szolgátatás</t>
  </si>
  <si>
    <t>- Növénytermesztés, állattenyésztés és kapcsolódó szolgáltatások</t>
  </si>
  <si>
    <t>- Szállásdíj</t>
  </si>
  <si>
    <t>- Konténer eladás</t>
  </si>
  <si>
    <t xml:space="preserve">GÁBORJÁNHÁZA KÖZSÉG ÖNKORMÁNYZATA </t>
  </si>
  <si>
    <r>
      <t xml:space="preserve">GÁBORJÁNHÁZA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</si>
  <si>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GÁBORJÁNHÁZA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</si>
  <si>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Pantó László polgármester</t>
    </r>
  </si>
  <si>
    <t>(: Pantó László :)</t>
  </si>
  <si>
    <t>Tény 06.30.</t>
  </si>
  <si>
    <t xml:space="preserve">   - Dr.Hetés Ferenc Rendelőintézet Lenti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</si>
  <si>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</si>
  <si>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</si>
  <si>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   - Nyári diákmunka</t>
  </si>
  <si>
    <t>- szárzúzó értékesítés</t>
  </si>
  <si>
    <t xml:space="preserve">   - gép vásárlásra átvétel önkormányzattól pályázathoz</t>
  </si>
  <si>
    <t xml:space="preserve"> - Szárzúzó</t>
  </si>
  <si>
    <t>066010 Zöldterület-kezelés közös pályázat</t>
  </si>
  <si>
    <t xml:space="preserve">      Lenti és térsége vidékfejl.Egyesület</t>
  </si>
  <si>
    <t>011130 Önkormányzatok és önkormányzati hivatalok jogalkotó és általános igazgatási tevékenysége cafetéria</t>
  </si>
  <si>
    <t>2020.</t>
  </si>
  <si>
    <t xml:space="preserve"> - Vontatott tereprendező</t>
  </si>
  <si>
    <t xml:space="preserve"> - Árokásó gép</t>
  </si>
  <si>
    <t xml:space="preserve"> - Hidraulikus padkasza vásárlás</t>
  </si>
  <si>
    <t>2017. terv</t>
  </si>
  <si>
    <t>- Közös Önkormányzati Hivatal felhalmozási kiadásaihoz átadás önkormányzatnak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</si>
  <si>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</si>
  <si>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</si>
  <si>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</si>
  <si>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</si>
  <si>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</si>
  <si>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</si>
  <si>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 xml:space="preserve">adatok Ft-ban </t>
  </si>
  <si>
    <t>Bevétel:</t>
  </si>
  <si>
    <t>Kiadás:</t>
  </si>
  <si>
    <t>(:Pantó László:)</t>
  </si>
  <si>
    <t>Öszesen</t>
  </si>
  <si>
    <t xml:space="preserve">Beruházás </t>
  </si>
  <si>
    <t>K5021. A helyi önkormányzatok előző évi elszámolásából származó kiadások  2015.év</t>
  </si>
  <si>
    <t>- Medicopter Alapítvány támogatása</t>
  </si>
  <si>
    <t>28a</t>
  </si>
  <si>
    <t>28b</t>
  </si>
  <si>
    <t xml:space="preserve"> - Rédicsi Iskolakörzet Gyermekeiért Alapítvány</t>
  </si>
  <si>
    <t xml:space="preserve">   - belterületi földterület értékesítése</t>
  </si>
  <si>
    <t>- Polgármesteri illetmény és tiszteletdíj különbözete</t>
  </si>
  <si>
    <t>066010 Zöldterület-kezelés saját (nyári diákmunka)</t>
  </si>
  <si>
    <t>Felújítás</t>
  </si>
  <si>
    <t xml:space="preserve">   -  Kerekítési külünbözet</t>
  </si>
  <si>
    <t xml:space="preserve"> - Kerékpártároló</t>
  </si>
  <si>
    <t xml:space="preserve">   - Áramdíj visszatérítés</t>
  </si>
  <si>
    <t xml:space="preserve"> - Rendkívűli szociális támogatás:</t>
  </si>
  <si>
    <t>- Polgármesteri illetmény támogatása</t>
  </si>
  <si>
    <t>GÁBORJÁNHÁZA KÖZSÉG ÖNKORMÁNYZATA 2018. ÉVI KÖLTSÉGVETÉSÉNEK</t>
  </si>
  <si>
    <t xml:space="preserve">   - településüzemeltetési feladatok ellátása 2018. pályázathoz</t>
  </si>
  <si>
    <t xml:space="preserve">   - településüzemeltetési feladatok ellátása 2018.</t>
  </si>
  <si>
    <t xml:space="preserve">   - óvodai hozzájárulás 2018</t>
  </si>
  <si>
    <t xml:space="preserve">   - konyha működtetés hozzájárulás 2018.</t>
  </si>
  <si>
    <t xml:space="preserve">   - falugondnok 2018.</t>
  </si>
  <si>
    <t xml:space="preserve">   - fogorvosi hozzájárulás </t>
  </si>
  <si>
    <t xml:space="preserve">   - háziorvosi hozzájárulás </t>
  </si>
  <si>
    <t xml:space="preserve">   - védőnői hozzájárulás </t>
  </si>
  <si>
    <t xml:space="preserve">   - fogorvosi hozzájárulás 2017</t>
  </si>
  <si>
    <t xml:space="preserve">   - háziorvosi hozzájárulás 2017</t>
  </si>
  <si>
    <t xml:space="preserve">   - védőnői hozzájárulás 2017</t>
  </si>
  <si>
    <t xml:space="preserve"> - I.világháborús emlékmű felújítása</t>
  </si>
  <si>
    <t>082092 Közművelődés - hagyományos közösségi kulturális értékek gond.</t>
  </si>
  <si>
    <t xml:space="preserve"> - </t>
  </si>
  <si>
    <t>- K914. Államháztartáson belüli megelőlegezések visszafizetése 2017. év</t>
  </si>
  <si>
    <t xml:space="preserve"> - Sátor vásárlás</t>
  </si>
  <si>
    <t xml:space="preserve"> - Faluközpont térkövezés</t>
  </si>
  <si>
    <t>2021.</t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</si>
  <si>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</si>
  <si>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 xml:space="preserve">2018. ÉVI SAJÁT BEVÉTELEI, TOVÁBBÁ ADÓSSÁGOT KELETKEZTETŐ </t>
  </si>
  <si>
    <r>
      <t>GÁBORJÁNHÁZA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</si>
  <si>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Gáborjánháza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</si>
  <si>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</si>
  <si>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  1/baa. Gáborjánháza része</t>
  </si>
  <si>
    <t xml:space="preserve">   1/bab. Társult Önkormányzatok része</t>
  </si>
  <si>
    <t xml:space="preserve"> - Melléképület felújítása</t>
  </si>
  <si>
    <t xml:space="preserve"> - Kistérségi Társulás Központi ügyelet gépkocsi vásárláshoz</t>
  </si>
  <si>
    <t>Gáborjánháza Község Önkormányzata Képviselő-testületének 17/2018.(III.8.)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</si>
  <si>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</si>
  <si>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</si>
  <si>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Gáborjánháza Község Önkormányzata 2018. évi közvetett támogatásai </t>
    </r>
    <r>
      <rPr>
        <i/>
        <sz val="12"/>
        <rFont val="Times New Roman"/>
        <family val="1"/>
      </rPr>
      <t>(adatok Ft-ban)</t>
    </r>
  </si>
  <si>
    <t>GÁBORJÁNHÁZA KÖZSÉG ÖNKORMÁNYZATA 2016-2018. ÉVI MŰKÖDÉSI ÉS FELHALMOZÁSI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</si>
  <si>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</si>
  <si>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 xml:space="preserve">2016. Tény </t>
  </si>
  <si>
    <t>2017. várható tény</t>
  </si>
  <si>
    <t>2018. terv</t>
  </si>
  <si>
    <r>
      <t xml:space="preserve">GÁBORJÁNHÁZA KÖZSÉG ÖNKORMÁNYZATA 2018. ÉVI ELŐIRÁNYZAT-FELHASZNÁLÁSI TERVE </t>
    </r>
    <r>
      <rPr>
        <i/>
        <sz val="11"/>
        <rFont val="Times New Roman"/>
        <family val="1"/>
      </rPr>
      <t>(adatok Ft-ban)</t>
    </r>
  </si>
  <si>
    <t>Helyi önkormányzatoktól és  költségvetési szerveiktől</t>
  </si>
  <si>
    <t>gép vásárlásra átvétel önkormányzattól pályázathoz</t>
  </si>
  <si>
    <t>Rövid lejáratú hitelek, kölcsönök felvétele pénzügyi vállalkozástól</t>
  </si>
  <si>
    <t>Szárzúzó, árokásó gép, vontatott tereprendező áfa</t>
  </si>
  <si>
    <t xml:space="preserve">   -Szoc.étkezt.előző évi elsz.támogatás</t>
  </si>
  <si>
    <t>Sátorvásárlás áfa kiadás</t>
  </si>
  <si>
    <t>Sátorvásárlás nettó kiadás</t>
  </si>
  <si>
    <t>Faluközpont térkövezés nettó kiadás</t>
  </si>
  <si>
    <t>Faluközpont térkövezés áfa</t>
  </si>
  <si>
    <t>Rédics, 2018. május 14.</t>
  </si>
  <si>
    <t>O</t>
  </si>
  <si>
    <t>P</t>
  </si>
  <si>
    <t>Q</t>
  </si>
  <si>
    <t>R</t>
  </si>
  <si>
    <t>Zöldterület-kezelés közös pályázat</t>
  </si>
  <si>
    <t>dologi áfa kiadás</t>
  </si>
  <si>
    <t>Gáborjánháza Község Önkormányzata 2018. évi költségvetésének módosítása 2018. május 26-tól</t>
  </si>
  <si>
    <t>Elszámolásból származó bevételek szoc.étk.pót.tám</t>
  </si>
  <si>
    <t>Szárzúzó, árokásó gép, vontatott tereprendező nettó kiadás</t>
  </si>
  <si>
    <t>Mód. 05.26.</t>
  </si>
  <si>
    <t>"</t>
  </si>
  <si>
    <t>Mód. 2018.05.26.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</si>
</sst>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5" fillId="0" borderId="0" xfId="64" applyFont="1" applyAlignment="1">
      <alignment wrapText="1"/>
      <protection/>
    </xf>
    <xf numFmtId="0" fontId="86" fillId="0" borderId="0" xfId="64" applyFont="1">
      <alignment/>
      <protection/>
    </xf>
    <xf numFmtId="0" fontId="87" fillId="0" borderId="0" xfId="64" applyFont="1">
      <alignment/>
      <protection/>
    </xf>
    <xf numFmtId="3" fontId="88" fillId="0" borderId="0" xfId="64" applyNumberFormat="1" applyFont="1" applyAlignment="1">
      <alignment vertical="center"/>
      <protection/>
    </xf>
    <xf numFmtId="3" fontId="89" fillId="0" borderId="11" xfId="64" applyNumberFormat="1" applyFont="1" applyBorder="1" applyAlignment="1">
      <alignment horizontal="left" vertical="center" wrapText="1"/>
      <protection/>
    </xf>
    <xf numFmtId="3" fontId="90" fillId="0" borderId="10" xfId="64" applyNumberFormat="1" applyFont="1" applyBorder="1" applyAlignment="1">
      <alignment horizontal="center" vertical="center" wrapText="1"/>
      <protection/>
    </xf>
    <xf numFmtId="3" fontId="85" fillId="0" borderId="0" xfId="64" applyNumberFormat="1" applyFont="1" applyAlignment="1">
      <alignment wrapText="1"/>
      <protection/>
    </xf>
    <xf numFmtId="3" fontId="85" fillId="0" borderId="0" xfId="64" applyNumberFormat="1" applyFont="1">
      <alignment/>
      <protection/>
    </xf>
    <xf numFmtId="3" fontId="85" fillId="0" borderId="10" xfId="64" applyNumberFormat="1" applyFont="1" applyBorder="1" applyAlignment="1">
      <alignment wrapText="1"/>
      <protection/>
    </xf>
    <xf numFmtId="3" fontId="86" fillId="0" borderId="10" xfId="64" applyNumberFormat="1" applyFont="1" applyBorder="1">
      <alignment/>
      <protection/>
    </xf>
    <xf numFmtId="3" fontId="86" fillId="0" borderId="0" xfId="64" applyNumberFormat="1" applyFont="1">
      <alignment/>
      <protection/>
    </xf>
    <xf numFmtId="3" fontId="85" fillId="0" borderId="10" xfId="64" applyNumberFormat="1" applyFont="1" applyBorder="1" applyAlignment="1">
      <alignment vertical="center" wrapText="1"/>
      <protection/>
    </xf>
    <xf numFmtId="3" fontId="90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90" fillId="0" borderId="10" xfId="64" applyNumberFormat="1" applyFont="1" applyBorder="1" applyAlignment="1">
      <alignment vertical="center" wrapText="1"/>
      <protection/>
    </xf>
    <xf numFmtId="3" fontId="90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6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7" fillId="0" borderId="10" xfId="64" applyFont="1" applyBorder="1" applyAlignment="1">
      <alignment wrapText="1"/>
      <protection/>
    </xf>
    <xf numFmtId="0" fontId="87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6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0" fillId="0" borderId="0" xfId="64" applyNumberFormat="1" applyFont="1" applyBorder="1" applyAlignment="1">
      <alignment vertical="center" wrapText="1"/>
      <protection/>
    </xf>
    <xf numFmtId="3" fontId="87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1" fillId="0" borderId="10" xfId="70" applyFont="1" applyFill="1" applyBorder="1" applyAlignment="1" quotePrefix="1">
      <alignment wrapText="1"/>
      <protection/>
    </xf>
    <xf numFmtId="0" fontId="91" fillId="0" borderId="10" xfId="70" applyFont="1" applyFill="1" applyBorder="1" applyAlignment="1">
      <alignment wrapText="1"/>
      <protection/>
    </xf>
    <xf numFmtId="0" fontId="91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2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0" fillId="0" borderId="14" xfId="64" applyNumberFormat="1" applyFont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89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9" fillId="0" borderId="0" xfId="64" applyNumberFormat="1" applyFont="1" applyBorder="1" applyAlignment="1">
      <alignment horizontal="left" vertical="center" wrapText="1"/>
      <protection/>
    </xf>
    <xf numFmtId="3" fontId="93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2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3" fontId="92" fillId="0" borderId="10" xfId="70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/>
    </xf>
    <xf numFmtId="0" fontId="86" fillId="0" borderId="0" xfId="64" applyFont="1" applyAlignment="1">
      <alignment horizontal="right"/>
      <protection/>
    </xf>
    <xf numFmtId="3" fontId="94" fillId="0" borderId="10" xfId="0" applyNumberFormat="1" applyFont="1" applyFill="1" applyBorder="1" applyAlignment="1">
      <alignment vertical="center" wrapText="1"/>
    </xf>
    <xf numFmtId="3" fontId="92" fillId="33" borderId="10" xfId="70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0" fontId="27" fillId="0" borderId="0" xfId="69" applyFont="1" applyAlignment="1">
      <alignment horizontal="center" vertical="center" wrapText="1"/>
      <protection/>
    </xf>
    <xf numFmtId="0" fontId="28" fillId="0" borderId="0" xfId="69" applyFont="1" applyFill="1">
      <alignment/>
      <protection/>
    </xf>
    <xf numFmtId="0" fontId="28" fillId="0" borderId="0" xfId="69" applyFont="1">
      <alignment/>
      <protection/>
    </xf>
    <xf numFmtId="0" fontId="84" fillId="0" borderId="0" xfId="0" applyFont="1" applyFill="1" applyAlignment="1">
      <alignment horizontal="center"/>
    </xf>
    <xf numFmtId="0" fontId="95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95" fillId="0" borderId="0" xfId="0" applyFont="1" applyBorder="1" applyAlignment="1">
      <alignment/>
    </xf>
    <xf numFmtId="0" fontId="79" fillId="0" borderId="0" xfId="0" applyFont="1" applyFill="1" applyBorder="1" applyAlignment="1">
      <alignment/>
    </xf>
    <xf numFmtId="0" fontId="29" fillId="0" borderId="0" xfId="69" applyFont="1" applyFill="1" applyBorder="1">
      <alignment/>
      <protection/>
    </xf>
    <xf numFmtId="0" fontId="28" fillId="0" borderId="0" xfId="69" applyFont="1" applyFill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Fill="1" applyBorder="1" applyAlignment="1">
      <alignment/>
      <protection/>
    </xf>
    <xf numFmtId="0" fontId="28" fillId="0" borderId="11" xfId="69" applyFont="1" applyFill="1" applyBorder="1">
      <alignment/>
      <protection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3" fontId="79" fillId="0" borderId="0" xfId="0" applyNumberFormat="1" applyFont="1" applyBorder="1" applyAlignment="1">
      <alignment/>
    </xf>
    <xf numFmtId="0" fontId="28" fillId="0" borderId="0" xfId="69" applyFont="1" applyFill="1" applyBorder="1" applyAlignment="1">
      <alignment horizontal="left" wrapText="1"/>
      <protection/>
    </xf>
    <xf numFmtId="0" fontId="28" fillId="0" borderId="0" xfId="69" applyFont="1" applyFill="1" applyBorder="1" applyAlignment="1">
      <alignment/>
      <protection/>
    </xf>
    <xf numFmtId="3" fontId="28" fillId="0" borderId="0" xfId="69" applyNumberFormat="1" applyFont="1" applyFill="1" applyBorder="1">
      <alignment/>
      <protection/>
    </xf>
    <xf numFmtId="0" fontId="97" fillId="0" borderId="0" xfId="0" applyFont="1" applyAlignment="1">
      <alignment/>
    </xf>
    <xf numFmtId="3" fontId="28" fillId="0" borderId="0" xfId="69" applyNumberFormat="1" applyFont="1" applyFill="1" applyBorder="1" applyAlignment="1">
      <alignment horizontal="left" wrapText="1"/>
      <protection/>
    </xf>
    <xf numFmtId="0" fontId="30" fillId="0" borderId="0" xfId="69" applyFont="1" applyFill="1" applyBorder="1">
      <alignment/>
      <protection/>
    </xf>
    <xf numFmtId="0" fontId="22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3" fontId="28" fillId="0" borderId="0" xfId="69" applyNumberFormat="1" applyFont="1" applyFill="1" applyBorder="1" applyAlignment="1">
      <alignment horizontal="right" wrapText="1"/>
      <protection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88" fillId="0" borderId="0" xfId="0" applyFont="1" applyAlignment="1">
      <alignment/>
    </xf>
    <xf numFmtId="0" fontId="84" fillId="0" borderId="11" xfId="0" applyFont="1" applyBorder="1" applyAlignment="1">
      <alignment/>
    </xf>
    <xf numFmtId="3" fontId="84" fillId="0" borderId="11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3" fontId="4" fillId="0" borderId="0" xfId="69" applyNumberFormat="1" applyFont="1" applyFill="1" applyBorder="1" applyAlignment="1">
      <alignment horizontal="left" wrapText="1"/>
      <protection/>
    </xf>
    <xf numFmtId="0" fontId="4" fillId="0" borderId="0" xfId="69" applyFont="1" applyFill="1" applyBorder="1" applyAlignment="1">
      <alignment horizontal="left" wrapText="1"/>
      <protection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0" fontId="5" fillId="0" borderId="0" xfId="69" applyFont="1" applyFill="1" applyBorder="1" applyAlignment="1">
      <alignment horizontal="left" wrapText="1"/>
      <protection/>
    </xf>
    <xf numFmtId="0" fontId="4" fillId="0" borderId="11" xfId="69" applyFont="1" applyFill="1" applyBorder="1" applyAlignment="1">
      <alignment horizontal="left" wrapText="1"/>
      <protection/>
    </xf>
    <xf numFmtId="0" fontId="84" fillId="0" borderId="0" xfId="0" applyFont="1" applyBorder="1" applyAlignment="1">
      <alignment/>
    </xf>
    <xf numFmtId="3" fontId="84" fillId="0" borderId="0" xfId="0" applyNumberFormat="1" applyFont="1" applyFill="1" applyBorder="1" applyAlignment="1">
      <alignment/>
    </xf>
    <xf numFmtId="0" fontId="98" fillId="0" borderId="0" xfId="0" applyFont="1" applyBorder="1" applyAlignment="1">
      <alignment/>
    </xf>
    <xf numFmtId="0" fontId="3" fillId="0" borderId="0" xfId="69" applyFont="1" applyBorder="1">
      <alignment/>
      <protection/>
    </xf>
    <xf numFmtId="0" fontId="88" fillId="0" borderId="0" xfId="0" applyFont="1" applyBorder="1" applyAlignment="1">
      <alignment/>
    </xf>
    <xf numFmtId="0" fontId="84" fillId="0" borderId="15" xfId="0" applyFont="1" applyBorder="1" applyAlignment="1">
      <alignment/>
    </xf>
    <xf numFmtId="3" fontId="84" fillId="0" borderId="15" xfId="0" applyNumberFormat="1" applyFont="1" applyBorder="1" applyAlignment="1">
      <alignment/>
    </xf>
    <xf numFmtId="3" fontId="4" fillId="0" borderId="0" xfId="69" applyNumberFormat="1" applyFont="1" applyFill="1" applyBorder="1" applyAlignment="1">
      <alignment wrapText="1"/>
      <protection/>
    </xf>
    <xf numFmtId="3" fontId="84" fillId="0" borderId="11" xfId="0" applyNumberFormat="1" applyFont="1" applyFill="1" applyBorder="1" applyAlignment="1">
      <alignment/>
    </xf>
    <xf numFmtId="3" fontId="84" fillId="0" borderId="15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4" fillId="0" borderId="0" xfId="69" applyFont="1" applyBorder="1">
      <alignment/>
      <protection/>
    </xf>
    <xf numFmtId="3" fontId="4" fillId="0" borderId="0" xfId="69" applyNumberFormat="1" applyFont="1" applyFill="1" applyBorder="1" applyAlignment="1">
      <alignment/>
      <protection/>
    </xf>
    <xf numFmtId="0" fontId="3" fillId="0" borderId="0" xfId="69" applyFont="1" applyFill="1" applyBorder="1">
      <alignment/>
      <protection/>
    </xf>
    <xf numFmtId="0" fontId="3" fillId="0" borderId="0" xfId="69" applyFont="1">
      <alignment/>
      <protection/>
    </xf>
    <xf numFmtId="0" fontId="4" fillId="0" borderId="15" xfId="69" applyFont="1" applyBorder="1">
      <alignment/>
      <protection/>
    </xf>
    <xf numFmtId="3" fontId="4" fillId="0" borderId="15" xfId="69" applyNumberFormat="1" applyFont="1" applyFill="1" applyBorder="1" applyAlignment="1">
      <alignment/>
      <protection/>
    </xf>
    <xf numFmtId="0" fontId="4" fillId="0" borderId="11" xfId="69" applyFont="1" applyBorder="1">
      <alignment/>
      <protection/>
    </xf>
    <xf numFmtId="3" fontId="4" fillId="0" borderId="11" xfId="69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84" fillId="0" borderId="0" xfId="0" applyFont="1" applyFill="1" applyBorder="1" applyAlignment="1">
      <alignment horizontal="center"/>
    </xf>
    <xf numFmtId="0" fontId="22" fillId="0" borderId="0" xfId="69" applyFont="1" applyFill="1" applyBorder="1" applyAlignment="1">
      <alignment/>
      <protection/>
    </xf>
    <xf numFmtId="3" fontId="28" fillId="0" borderId="0" xfId="0" applyNumberFormat="1" applyFont="1" applyBorder="1" applyAlignment="1">
      <alignment/>
    </xf>
    <xf numFmtId="0" fontId="28" fillId="0" borderId="0" xfId="69" applyFont="1" applyFill="1" applyBorder="1" applyAlignment="1">
      <alignment wrapText="1"/>
      <protection/>
    </xf>
    <xf numFmtId="0" fontId="22" fillId="0" borderId="0" xfId="69" applyFont="1" applyFill="1" applyBorder="1" applyAlignment="1">
      <alignment wrapText="1"/>
      <protection/>
    </xf>
    <xf numFmtId="3" fontId="0" fillId="0" borderId="0" xfId="0" applyNumberFormat="1" applyFont="1" applyBorder="1" applyAlignment="1">
      <alignment/>
    </xf>
    <xf numFmtId="0" fontId="9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28" fillId="0" borderId="0" xfId="69" applyFont="1" applyBorder="1" applyAlignment="1">
      <alignment/>
      <protection/>
    </xf>
    <xf numFmtId="0" fontId="22" fillId="0" borderId="0" xfId="69" applyFont="1">
      <alignment/>
      <protection/>
    </xf>
    <xf numFmtId="3" fontId="22" fillId="0" borderId="0" xfId="69" applyNumberFormat="1" applyFont="1" applyBorder="1">
      <alignment/>
      <protection/>
    </xf>
    <xf numFmtId="0" fontId="21" fillId="0" borderId="0" xfId="69" applyFont="1" applyBorder="1">
      <alignment/>
      <protection/>
    </xf>
    <xf numFmtId="3" fontId="22" fillId="0" borderId="0" xfId="69" applyNumberFormat="1" applyFont="1" applyBorder="1" applyAlignment="1">
      <alignment/>
      <protection/>
    </xf>
    <xf numFmtId="0" fontId="22" fillId="0" borderId="0" xfId="69" applyFont="1" applyFill="1" applyBorder="1">
      <alignment/>
      <protection/>
    </xf>
    <xf numFmtId="0" fontId="100" fillId="0" borderId="0" xfId="0" applyFont="1" applyAlignment="1">
      <alignment/>
    </xf>
    <xf numFmtId="3" fontId="100" fillId="0" borderId="0" xfId="0" applyNumberFormat="1" applyFont="1" applyAlignment="1">
      <alignment/>
    </xf>
    <xf numFmtId="0" fontId="101" fillId="0" borderId="0" xfId="0" applyFont="1" applyBorder="1" applyAlignment="1">
      <alignment/>
    </xf>
    <xf numFmtId="3" fontId="101" fillId="0" borderId="0" xfId="0" applyNumberFormat="1" applyFont="1" applyAlignment="1">
      <alignment/>
    </xf>
    <xf numFmtId="0" fontId="102" fillId="0" borderId="0" xfId="0" applyFont="1" applyBorder="1" applyAlignment="1">
      <alignment/>
    </xf>
    <xf numFmtId="3" fontId="102" fillId="0" borderId="0" xfId="0" applyNumberFormat="1" applyFont="1" applyBorder="1" applyAlignment="1">
      <alignment/>
    </xf>
    <xf numFmtId="0" fontId="100" fillId="0" borderId="0" xfId="0" applyFont="1" applyBorder="1" applyAlignment="1">
      <alignment/>
    </xf>
    <xf numFmtId="3" fontId="3" fillId="0" borderId="0" xfId="69" applyNumberFormat="1" applyFont="1" applyFill="1" applyBorder="1" applyAlignment="1">
      <alignment/>
      <protection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0" xfId="69" applyNumberFormat="1" applyFont="1" applyFill="1" applyBorder="1" applyAlignment="1">
      <alignment wrapText="1"/>
      <protection/>
    </xf>
    <xf numFmtId="3" fontId="4" fillId="0" borderId="0" xfId="69" applyNumberFormat="1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vertical="center" wrapText="1"/>
      <protection/>
    </xf>
    <xf numFmtId="0" fontId="4" fillId="0" borderId="10" xfId="0" applyFont="1" applyBorder="1" applyAlignment="1" quotePrefix="1">
      <alignment/>
    </xf>
    <xf numFmtId="0" fontId="3" fillId="0" borderId="12" xfId="0" applyFont="1" applyFill="1" applyBorder="1" applyAlignment="1">
      <alignment horizontal="center"/>
    </xf>
    <xf numFmtId="3" fontId="84" fillId="0" borderId="0" xfId="0" applyNumberFormat="1" applyFont="1" applyBorder="1" applyAlignment="1">
      <alignment/>
    </xf>
    <xf numFmtId="0" fontId="28" fillId="0" borderId="15" xfId="69" applyFont="1" applyFill="1" applyBorder="1">
      <alignment/>
      <protection/>
    </xf>
    <xf numFmtId="0" fontId="3" fillId="0" borderId="11" xfId="69" applyFont="1" applyFill="1" applyBorder="1">
      <alignment/>
      <protection/>
    </xf>
    <xf numFmtId="0" fontId="4" fillId="33" borderId="10" xfId="70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69" applyFont="1" applyFill="1" applyBorder="1" applyAlignment="1">
      <alignment vertical="center" wrapText="1"/>
      <protection/>
    </xf>
    <xf numFmtId="0" fontId="84" fillId="0" borderId="0" xfId="0" applyFont="1" applyBorder="1" applyAlignment="1" quotePrefix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33" borderId="11" xfId="70" applyFont="1" applyFill="1" applyBorder="1" applyAlignment="1">
      <alignment horizontal="left" vertical="center"/>
      <protection/>
    </xf>
    <xf numFmtId="0" fontId="84" fillId="0" borderId="11" xfId="0" applyFont="1" applyFill="1" applyBorder="1" applyAlignment="1">
      <alignment/>
    </xf>
    <xf numFmtId="0" fontId="3" fillId="0" borderId="15" xfId="69" applyFont="1" applyFill="1" applyBorder="1">
      <alignment/>
      <protection/>
    </xf>
    <xf numFmtId="0" fontId="4" fillId="0" borderId="0" xfId="69" applyFont="1" applyFill="1" applyBorder="1" applyAlignment="1" quotePrefix="1">
      <alignment vertical="center" wrapText="1"/>
      <protection/>
    </xf>
    <xf numFmtId="0" fontId="4" fillId="0" borderId="11" xfId="69" applyFont="1" applyFill="1" applyBorder="1" applyAlignment="1" quotePrefix="1">
      <alignment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1" fillId="0" borderId="0" xfId="69" applyFont="1" applyBorder="1" applyAlignment="1">
      <alignment horizontal="center"/>
      <protection/>
    </xf>
    <xf numFmtId="0" fontId="4" fillId="0" borderId="15" xfId="69" applyFont="1" applyFill="1" applyBorder="1" applyAlignment="1">
      <alignment vertical="center" wrapText="1"/>
      <protection/>
    </xf>
    <xf numFmtId="0" fontId="4" fillId="0" borderId="15" xfId="69" applyFont="1" applyFill="1" applyBorder="1" applyAlignment="1" quotePrefix="1">
      <alignment vertical="center" wrapText="1"/>
      <protection/>
    </xf>
    <xf numFmtId="0" fontId="84" fillId="0" borderId="0" xfId="0" applyFont="1" applyFill="1" applyAlignment="1">
      <alignment horizontal="center"/>
    </xf>
    <xf numFmtId="0" fontId="27" fillId="0" borderId="0" xfId="69" applyFont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/>
      <protection/>
    </xf>
    <xf numFmtId="0" fontId="88" fillId="0" borderId="0" xfId="0" applyFont="1" applyAlignment="1">
      <alignment horizontal="center"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6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7" xfId="70" applyFont="1" applyFill="1" applyBorder="1" applyAlignment="1">
      <alignment vertical="center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6" xfId="70" applyNumberFormat="1" applyFont="1" applyFill="1" applyBorder="1" applyAlignment="1">
      <alignment horizontal="center" vertical="center" wrapText="1"/>
      <protection/>
    </xf>
    <xf numFmtId="3" fontId="4" fillId="33" borderId="17" xfId="70" applyNumberFormat="1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 horizontal="center" wrapText="1"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3" fontId="89" fillId="0" borderId="11" xfId="64" applyNumberFormat="1" applyFont="1" applyBorder="1" applyAlignment="1">
      <alignment horizontal="justify" vertical="center" wrapText="1"/>
      <protection/>
    </xf>
    <xf numFmtId="3" fontId="89" fillId="0" borderId="0" xfId="64" applyNumberFormat="1" applyFont="1" applyBorder="1" applyAlignment="1">
      <alignment horizontal="justify" vertical="center" wrapText="1"/>
      <protection/>
    </xf>
    <xf numFmtId="3" fontId="103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16.28125" style="0" customWidth="1"/>
    <col min="4" max="4" width="11.28125" style="0" customWidth="1"/>
    <col min="5" max="5" width="4.28125" style="0" customWidth="1"/>
    <col min="6" max="6" width="8.7109375" style="0" customWidth="1"/>
    <col min="7" max="7" width="17.7109375" style="39" customWidth="1"/>
    <col min="8" max="8" width="9.57421875" style="0" hidden="1" customWidth="1"/>
    <col min="9" max="9" width="13.00390625" style="0" customWidth="1"/>
    <col min="10" max="10" width="12.140625" style="0" bestFit="1" customWidth="1"/>
  </cols>
  <sheetData>
    <row r="1" spans="1:10" s="139" customFormat="1" ht="40.5" customHeight="1">
      <c r="A1" s="247" t="s">
        <v>612</v>
      </c>
      <c r="B1" s="247"/>
      <c r="C1" s="247"/>
      <c r="D1" s="247"/>
      <c r="E1" s="247"/>
      <c r="F1" s="247"/>
      <c r="G1" s="247"/>
      <c r="H1" s="247"/>
      <c r="I1" s="247"/>
      <c r="J1" s="138"/>
    </row>
    <row r="2" spans="1:10" s="139" customFormat="1" ht="20.25" customHeight="1">
      <c r="A2" s="137"/>
      <c r="B2" s="137"/>
      <c r="C2" s="137"/>
      <c r="D2" s="137"/>
      <c r="E2" s="246" t="s">
        <v>538</v>
      </c>
      <c r="F2" s="246"/>
      <c r="G2" s="246"/>
      <c r="H2" s="246"/>
      <c r="I2" s="246"/>
      <c r="J2" s="138"/>
    </row>
    <row r="3" spans="1:10" s="139" customFormat="1" ht="20.25" customHeight="1">
      <c r="A3" s="137"/>
      <c r="B3" s="137"/>
      <c r="C3" s="137"/>
      <c r="D3" s="137"/>
      <c r="E3" s="137"/>
      <c r="F3" s="140"/>
      <c r="G3" s="137"/>
      <c r="H3" s="138"/>
      <c r="I3" s="138"/>
      <c r="J3" s="138"/>
    </row>
    <row r="4" spans="1:10" s="139" customFormat="1" ht="20.25" customHeight="1">
      <c r="A4" s="152" t="s">
        <v>539</v>
      </c>
      <c r="B4" s="165"/>
      <c r="C4" s="165"/>
      <c r="D4" s="165"/>
      <c r="E4" s="165"/>
      <c r="F4" s="166"/>
      <c r="G4" s="165"/>
      <c r="H4" s="165"/>
      <c r="I4" s="165"/>
      <c r="J4" s="138"/>
    </row>
    <row r="5" spans="1:9" s="141" customFormat="1" ht="18.75">
      <c r="A5" s="167"/>
      <c r="B5" s="178" t="s">
        <v>596</v>
      </c>
      <c r="C5" s="178"/>
      <c r="D5" s="178"/>
      <c r="E5" s="178"/>
      <c r="F5" s="227"/>
      <c r="G5" s="227"/>
      <c r="H5" s="168"/>
      <c r="I5" s="227"/>
    </row>
    <row r="6" spans="1:10" s="141" customFormat="1" ht="18.75">
      <c r="A6" s="167"/>
      <c r="B6" s="168"/>
      <c r="C6" s="168" t="s">
        <v>597</v>
      </c>
      <c r="D6" s="168"/>
      <c r="E6" s="168"/>
      <c r="F6" s="169"/>
      <c r="G6" s="169"/>
      <c r="H6" s="178"/>
      <c r="I6" s="235">
        <v>-1197831</v>
      </c>
      <c r="J6" s="145"/>
    </row>
    <row r="7" spans="1:10" s="141" customFormat="1" ht="18.75">
      <c r="A7" s="167"/>
      <c r="B7" s="183" t="s">
        <v>598</v>
      </c>
      <c r="C7" s="183"/>
      <c r="D7" s="183"/>
      <c r="E7" s="183"/>
      <c r="F7" s="184"/>
      <c r="G7" s="184"/>
      <c r="H7" s="178"/>
      <c r="I7" s="235">
        <v>-5898228</v>
      </c>
      <c r="J7" s="145"/>
    </row>
    <row r="8" spans="1:10" s="141" customFormat="1" ht="18.75">
      <c r="A8" s="167"/>
      <c r="B8" s="183" t="s">
        <v>613</v>
      </c>
      <c r="C8" s="183"/>
      <c r="D8" s="183"/>
      <c r="E8" s="183"/>
      <c r="F8" s="184"/>
      <c r="G8" s="184"/>
      <c r="H8" s="178"/>
      <c r="I8" s="234">
        <v>45604</v>
      </c>
      <c r="J8" s="145"/>
    </row>
    <row r="9" spans="1:10" s="142" customFormat="1" ht="18.75">
      <c r="A9" s="170"/>
      <c r="B9" s="178"/>
      <c r="C9" s="182" t="s">
        <v>542</v>
      </c>
      <c r="D9" s="178"/>
      <c r="E9" s="178"/>
      <c r="F9" s="171"/>
      <c r="G9" s="185"/>
      <c r="H9" s="173"/>
      <c r="I9" s="222">
        <f>SUM(I5:I8)</f>
        <v>-7050455</v>
      </c>
      <c r="J9" s="222"/>
    </row>
    <row r="10" spans="1:10" s="142" customFormat="1" ht="19.5">
      <c r="A10" s="160" t="s">
        <v>540</v>
      </c>
      <c r="B10" s="180"/>
      <c r="C10" s="180"/>
      <c r="D10" s="180"/>
      <c r="E10" s="180"/>
      <c r="F10" s="174"/>
      <c r="G10" s="175"/>
      <c r="H10" s="176"/>
      <c r="I10" s="175"/>
      <c r="J10" s="143"/>
    </row>
    <row r="11" spans="1:10" s="142" customFormat="1" ht="18.75">
      <c r="A11" s="2"/>
      <c r="B11" s="170" t="s">
        <v>543</v>
      </c>
      <c r="C11" s="178"/>
      <c r="D11" s="178"/>
      <c r="E11" s="178"/>
      <c r="F11" s="171"/>
      <c r="G11" s="172"/>
      <c r="H11" s="177"/>
      <c r="I11" s="172"/>
      <c r="J11" s="143"/>
    </row>
    <row r="12" spans="1:10" s="142" customFormat="1" ht="18.75">
      <c r="A12" s="2"/>
      <c r="B12" s="178"/>
      <c r="C12" s="236" t="s">
        <v>614</v>
      </c>
      <c r="D12" s="168"/>
      <c r="E12" s="168"/>
      <c r="F12" s="168"/>
      <c r="G12" s="186"/>
      <c r="H12" s="178"/>
      <c r="I12" s="186">
        <v>-5737000</v>
      </c>
      <c r="J12" s="179"/>
    </row>
    <row r="13" spans="1:10" s="142" customFormat="1" ht="18.75">
      <c r="A13" s="178"/>
      <c r="B13" s="178"/>
      <c r="C13" s="236" t="s">
        <v>599</v>
      </c>
      <c r="D13" s="183"/>
      <c r="E13" s="183"/>
      <c r="F13" s="183"/>
      <c r="G13" s="187"/>
      <c r="H13" s="178"/>
      <c r="I13" s="187">
        <v>-1548990</v>
      </c>
      <c r="J13" s="179"/>
    </row>
    <row r="14" spans="1:10" s="2" customFormat="1" ht="15.75">
      <c r="A14" s="178"/>
      <c r="B14" s="178"/>
      <c r="C14" s="236" t="s">
        <v>602</v>
      </c>
      <c r="D14" s="232"/>
      <c r="E14" s="232"/>
      <c r="F14" s="232"/>
      <c r="G14" s="186"/>
      <c r="H14" s="237"/>
      <c r="I14" s="186">
        <v>80780</v>
      </c>
      <c r="J14" s="178"/>
    </row>
    <row r="15" spans="1:10" s="192" customFormat="1" ht="15.75">
      <c r="A15" s="181"/>
      <c r="B15" s="178"/>
      <c r="C15" s="244" t="s">
        <v>601</v>
      </c>
      <c r="D15" s="245"/>
      <c r="E15" s="245"/>
      <c r="F15" s="245"/>
      <c r="G15" s="194"/>
      <c r="H15" s="238"/>
      <c r="I15" s="194">
        <v>21810</v>
      </c>
      <c r="J15" s="191"/>
    </row>
    <row r="16" spans="1:10" s="192" customFormat="1" ht="15.75">
      <c r="A16" s="181"/>
      <c r="B16" s="178" t="s">
        <v>610</v>
      </c>
      <c r="C16" s="224"/>
      <c r="D16" s="239"/>
      <c r="E16" s="239"/>
      <c r="F16" s="239"/>
      <c r="G16" s="190"/>
      <c r="H16" s="191"/>
      <c r="I16" s="190"/>
      <c r="J16" s="191"/>
    </row>
    <row r="17" spans="1:10" s="192" customFormat="1" ht="15.75">
      <c r="A17" s="181"/>
      <c r="B17" s="178"/>
      <c r="C17" s="232" t="s">
        <v>611</v>
      </c>
      <c r="D17" s="240"/>
      <c r="E17" s="240"/>
      <c r="F17" s="240"/>
      <c r="G17" s="196"/>
      <c r="H17" s="229"/>
      <c r="I17" s="196">
        <v>59400</v>
      </c>
      <c r="J17" s="191"/>
    </row>
    <row r="18" spans="1:10" s="139" customFormat="1" ht="18.75">
      <c r="A18" s="149"/>
      <c r="B18" s="178" t="s">
        <v>552</v>
      </c>
      <c r="C18" s="189"/>
      <c r="D18" s="189"/>
      <c r="E18" s="189"/>
      <c r="F18" s="189"/>
      <c r="G18" s="190"/>
      <c r="H18" s="148"/>
      <c r="I18" s="190"/>
      <c r="J18" s="148"/>
    </row>
    <row r="19" spans="1:10" s="139" customFormat="1" ht="18.75">
      <c r="A19" s="149"/>
      <c r="B19" s="178"/>
      <c r="C19" s="195" t="s">
        <v>603</v>
      </c>
      <c r="D19" s="195"/>
      <c r="E19" s="195"/>
      <c r="F19" s="195"/>
      <c r="G19" s="196"/>
      <c r="H19" s="151"/>
      <c r="I19" s="196">
        <v>57910</v>
      </c>
      <c r="J19" s="148"/>
    </row>
    <row r="20" spans="1:10" s="139" customFormat="1" ht="18.75">
      <c r="A20" s="149"/>
      <c r="B20" s="178"/>
      <c r="C20" s="193" t="s">
        <v>604</v>
      </c>
      <c r="D20" s="193"/>
      <c r="E20" s="193"/>
      <c r="F20" s="193"/>
      <c r="G20" s="194"/>
      <c r="H20" s="228"/>
      <c r="I20" s="194">
        <v>15635</v>
      </c>
      <c r="J20" s="148"/>
    </row>
    <row r="21" spans="1:10" s="139" customFormat="1" ht="18.75">
      <c r="A21" s="149"/>
      <c r="B21" s="178"/>
      <c r="C21" s="181" t="s">
        <v>5</v>
      </c>
      <c r="D21" s="181"/>
      <c r="E21" s="181"/>
      <c r="F21" s="181"/>
      <c r="G21" s="220"/>
      <c r="H21" s="147"/>
      <c r="I21" s="220">
        <f>SUM(I12:I20)</f>
        <v>-7050455</v>
      </c>
      <c r="J21" s="220"/>
    </row>
    <row r="22" spans="1:10" s="139" customFormat="1" ht="18.75">
      <c r="A22" s="149"/>
      <c r="B22" s="178"/>
      <c r="C22" s="189"/>
      <c r="D22" s="189"/>
      <c r="E22" s="189"/>
      <c r="F22" s="189"/>
      <c r="G22" s="190"/>
      <c r="H22" s="148"/>
      <c r="I22" s="190"/>
      <c r="J22" s="148"/>
    </row>
    <row r="23" spans="1:10" s="149" customFormat="1" ht="33.75" customHeight="1">
      <c r="A23" s="143"/>
      <c r="B23" s="233"/>
      <c r="C23" s="233"/>
      <c r="D23" s="223"/>
      <c r="E23" s="233"/>
      <c r="F23" s="239"/>
      <c r="G23" s="239"/>
      <c r="H23" s="239"/>
      <c r="I23" s="239"/>
      <c r="J23" s="227"/>
    </row>
    <row r="24" spans="2:10" s="149" customFormat="1" ht="18.75">
      <c r="B24" s="143"/>
      <c r="G24" s="150"/>
      <c r="H24" s="148"/>
      <c r="I24" s="150"/>
      <c r="J24" s="148"/>
    </row>
    <row r="25" spans="1:10" s="138" customFormat="1" ht="18.75">
      <c r="A25" s="208" t="s">
        <v>605</v>
      </c>
      <c r="B25" s="161"/>
      <c r="C25" s="161"/>
      <c r="D25" s="161"/>
      <c r="E25" s="161"/>
      <c r="F25" s="209"/>
      <c r="G25" s="161"/>
      <c r="H25" s="210"/>
      <c r="I25" s="211"/>
      <c r="J25" s="212"/>
    </row>
    <row r="26" spans="1:10" s="141" customFormat="1" ht="18.75">
      <c r="A26" s="213"/>
      <c r="B26" s="213"/>
      <c r="C26" s="213"/>
      <c r="D26" s="213"/>
      <c r="E26" s="213"/>
      <c r="F26" s="214"/>
      <c r="G26" s="213"/>
      <c r="H26" s="213"/>
      <c r="I26" s="213"/>
      <c r="J26" s="215"/>
    </row>
    <row r="27" spans="1:10" s="141" customFormat="1" ht="18.75">
      <c r="A27" s="208"/>
      <c r="B27" s="161"/>
      <c r="C27" s="161"/>
      <c r="D27" s="161"/>
      <c r="E27" s="161"/>
      <c r="F27" s="209"/>
      <c r="G27" s="243" t="s">
        <v>541</v>
      </c>
      <c r="H27" s="243"/>
      <c r="I27" s="243"/>
      <c r="J27" s="215"/>
    </row>
    <row r="28" spans="1:10" ht="16.5">
      <c r="A28" s="208"/>
      <c r="B28" s="161"/>
      <c r="C28" s="161"/>
      <c r="D28" s="161"/>
      <c r="E28" s="161"/>
      <c r="F28" s="209"/>
      <c r="G28" s="243" t="s">
        <v>78</v>
      </c>
      <c r="H28" s="243"/>
      <c r="I28" s="243"/>
      <c r="J28" s="216"/>
    </row>
    <row r="29" spans="1:10" ht="17.25">
      <c r="A29" s="217"/>
      <c r="B29" s="217"/>
      <c r="C29" s="217"/>
      <c r="D29" s="217"/>
      <c r="E29" s="217"/>
      <c r="F29" s="217"/>
      <c r="G29" s="217"/>
      <c r="H29" s="217"/>
      <c r="I29" s="218"/>
      <c r="J29" s="219"/>
    </row>
    <row r="30" spans="1:10" s="153" customFormat="1" ht="18.75">
      <c r="A30" s="143"/>
      <c r="B30" s="143"/>
      <c r="C30" s="143"/>
      <c r="D30" s="143"/>
      <c r="E30" s="143"/>
      <c r="F30" s="143"/>
      <c r="G30" s="143"/>
      <c r="H30" s="143"/>
      <c r="I30" s="154"/>
      <c r="J30" s="197"/>
    </row>
    <row r="31" spans="1:10" s="153" customFormat="1" ht="18.75">
      <c r="A31" s="143"/>
      <c r="B31" s="143"/>
      <c r="C31" s="143"/>
      <c r="D31" s="143"/>
      <c r="E31" s="143"/>
      <c r="F31" s="143"/>
      <c r="G31" s="143"/>
      <c r="H31" s="143"/>
      <c r="I31" s="154"/>
      <c r="J31" s="197"/>
    </row>
    <row r="32" spans="1:10" s="153" customFormat="1" ht="18.75">
      <c r="A32" s="143"/>
      <c r="B32" s="143"/>
      <c r="C32" s="143"/>
      <c r="D32" s="143"/>
      <c r="E32" s="143"/>
      <c r="F32" s="143"/>
      <c r="G32" s="143"/>
      <c r="H32" s="143"/>
      <c r="I32" s="154"/>
      <c r="J32" s="197"/>
    </row>
    <row r="33" spans="1:10" s="153" customFormat="1" ht="18.75">
      <c r="A33" s="143"/>
      <c r="B33" s="143"/>
      <c r="C33" s="143"/>
      <c r="D33" s="154"/>
      <c r="E33" s="143"/>
      <c r="F33" s="143"/>
      <c r="G33" s="143"/>
      <c r="H33" s="143"/>
      <c r="I33" s="154"/>
      <c r="J33" s="197"/>
    </row>
    <row r="34" spans="1:10" ht="18.75">
      <c r="A34" s="143"/>
      <c r="B34" s="143"/>
      <c r="C34" s="143"/>
      <c r="D34" s="143"/>
      <c r="E34" s="143"/>
      <c r="F34" s="143"/>
      <c r="G34" s="143"/>
      <c r="H34" s="143"/>
      <c r="I34" s="154"/>
      <c r="J34" s="197"/>
    </row>
    <row r="35" spans="1:10" ht="19.5" customHeight="1">
      <c r="A35" s="143"/>
      <c r="B35" s="143"/>
      <c r="C35" s="143"/>
      <c r="D35" s="143"/>
      <c r="E35" s="143"/>
      <c r="F35" s="148"/>
      <c r="G35" s="150"/>
      <c r="H35" s="143"/>
      <c r="I35" s="154"/>
      <c r="J35" s="197"/>
    </row>
    <row r="36" spans="1:10" ht="18.75" customHeight="1">
      <c r="A36" s="143"/>
      <c r="B36" s="143"/>
      <c r="C36" s="148"/>
      <c r="D36" s="148"/>
      <c r="E36" s="148"/>
      <c r="F36" s="155"/>
      <c r="G36" s="155"/>
      <c r="H36" s="155"/>
      <c r="I36" s="154"/>
      <c r="J36" s="197"/>
    </row>
    <row r="37" spans="1:10" ht="18.75" customHeight="1">
      <c r="A37" s="143"/>
      <c r="B37" s="143"/>
      <c r="C37" s="148"/>
      <c r="D37" s="148"/>
      <c r="E37" s="148"/>
      <c r="F37" s="155"/>
      <c r="G37" s="155"/>
      <c r="H37" s="155"/>
      <c r="I37" s="154"/>
      <c r="J37" s="197"/>
    </row>
    <row r="38" spans="1:10" ht="16.5" customHeight="1">
      <c r="A38" s="143"/>
      <c r="B38" s="143"/>
      <c r="C38" s="143"/>
      <c r="D38" s="143"/>
      <c r="E38" s="143"/>
      <c r="F38" s="156"/>
      <c r="G38" s="143"/>
      <c r="H38" s="143"/>
      <c r="I38" s="154"/>
      <c r="J38" s="197"/>
    </row>
    <row r="39" spans="1:10" ht="16.5" customHeight="1">
      <c r="A39" s="143"/>
      <c r="B39" s="148"/>
      <c r="C39" s="143"/>
      <c r="D39" s="143"/>
      <c r="E39" s="143"/>
      <c r="F39" s="156"/>
      <c r="G39" s="143"/>
      <c r="H39" s="143"/>
      <c r="I39" s="154"/>
      <c r="J39" s="197"/>
    </row>
    <row r="40" spans="1:10" ht="18.75" customHeight="1">
      <c r="A40" s="197"/>
      <c r="B40" s="197"/>
      <c r="C40" s="197"/>
      <c r="D40" s="197"/>
      <c r="E40" s="197"/>
      <c r="F40" s="201"/>
      <c r="G40" s="201"/>
      <c r="H40" s="201"/>
      <c r="I40" s="201"/>
      <c r="J40" s="197"/>
    </row>
    <row r="41" spans="1:10" ht="17.25" customHeight="1">
      <c r="A41" s="197"/>
      <c r="B41" s="197"/>
      <c r="C41" s="197"/>
      <c r="D41" s="197"/>
      <c r="E41" s="197"/>
      <c r="F41" s="201"/>
      <c r="G41" s="201"/>
      <c r="H41" s="155"/>
      <c r="I41" s="154"/>
      <c r="J41" s="197"/>
    </row>
    <row r="42" spans="1:10" ht="17.25" customHeight="1">
      <c r="A42" s="197"/>
      <c r="B42" s="197"/>
      <c r="C42" s="197"/>
      <c r="D42" s="197"/>
      <c r="E42" s="197"/>
      <c r="F42" s="202"/>
      <c r="G42" s="202"/>
      <c r="H42" s="202"/>
      <c r="I42" s="202"/>
      <c r="J42" s="197"/>
    </row>
    <row r="43" spans="1:10" s="141" customFormat="1" ht="18.75">
      <c r="A43" s="148"/>
      <c r="B43" s="197"/>
      <c r="C43" s="197"/>
      <c r="D43" s="157"/>
      <c r="E43" s="143"/>
      <c r="F43" s="201"/>
      <c r="G43" s="201"/>
      <c r="H43" s="201"/>
      <c r="I43" s="144"/>
      <c r="J43" s="143"/>
    </row>
    <row r="44" spans="1:10" s="141" customFormat="1" ht="18.75">
      <c r="A44" s="148"/>
      <c r="B44" s="197"/>
      <c r="C44" s="197"/>
      <c r="D44" s="157"/>
      <c r="E44" s="143"/>
      <c r="F44" s="148"/>
      <c r="G44" s="155"/>
      <c r="H44" s="155"/>
      <c r="I44" s="144"/>
      <c r="J44" s="143"/>
    </row>
    <row r="45" spans="1:10" s="141" customFormat="1" ht="18.75">
      <c r="A45" s="148"/>
      <c r="B45" s="148"/>
      <c r="C45" s="148"/>
      <c r="D45" s="157"/>
      <c r="E45" s="148"/>
      <c r="F45" s="148"/>
      <c r="G45" s="148"/>
      <c r="H45" s="148"/>
      <c r="I45" s="157"/>
      <c r="J45" s="148"/>
    </row>
    <row r="46" spans="1:10" s="141" customFormat="1" ht="18.75">
      <c r="A46" s="148"/>
      <c r="B46" s="148"/>
      <c r="C46" s="148"/>
      <c r="D46" s="157"/>
      <c r="E46" s="148"/>
      <c r="F46" s="148"/>
      <c r="G46" s="148"/>
      <c r="H46" s="148"/>
      <c r="I46" s="157"/>
      <c r="J46" s="148"/>
    </row>
    <row r="47" spans="1:10" s="141" customFormat="1" ht="18.75">
      <c r="A47" s="148"/>
      <c r="B47" s="148"/>
      <c r="C47" s="148"/>
      <c r="D47" s="157"/>
      <c r="E47" s="148"/>
      <c r="F47" s="143"/>
      <c r="G47" s="143"/>
      <c r="H47" s="143"/>
      <c r="I47" s="143"/>
      <c r="J47" s="148"/>
    </row>
    <row r="48" spans="1:10" s="141" customFormat="1" ht="18.75">
      <c r="A48" s="148"/>
      <c r="B48" s="148"/>
      <c r="C48" s="148"/>
      <c r="D48" s="157"/>
      <c r="E48" s="148"/>
      <c r="F48" s="143"/>
      <c r="G48" s="143"/>
      <c r="H48" s="143"/>
      <c r="I48" s="143"/>
      <c r="J48" s="148"/>
    </row>
    <row r="49" spans="1:10" s="141" customFormat="1" ht="18.75">
      <c r="A49" s="148"/>
      <c r="B49" s="148"/>
      <c r="C49" s="148"/>
      <c r="D49" s="157"/>
      <c r="E49" s="148"/>
      <c r="F49" s="148"/>
      <c r="G49" s="148"/>
      <c r="H49" s="148"/>
      <c r="I49" s="157"/>
      <c r="J49" s="148"/>
    </row>
    <row r="50" spans="1:10" s="141" customFormat="1" ht="18.75">
      <c r="A50" s="148"/>
      <c r="B50" s="148"/>
      <c r="C50" s="148"/>
      <c r="D50" s="157"/>
      <c r="E50" s="148"/>
      <c r="F50" s="148"/>
      <c r="G50" s="148"/>
      <c r="H50" s="148"/>
      <c r="I50" s="157"/>
      <c r="J50" s="148"/>
    </row>
    <row r="51" spans="1:10" s="141" customFormat="1" ht="18.75">
      <c r="A51" s="148"/>
      <c r="B51" s="148"/>
      <c r="C51" s="148"/>
      <c r="D51" s="157"/>
      <c r="E51" s="148"/>
      <c r="F51" s="148"/>
      <c r="G51" s="148"/>
      <c r="H51" s="148"/>
      <c r="I51" s="157"/>
      <c r="J51" s="148"/>
    </row>
    <row r="52" spans="1:10" s="141" customFormat="1" ht="18.75">
      <c r="A52" s="148"/>
      <c r="B52" s="148"/>
      <c r="C52" s="148"/>
      <c r="D52" s="157"/>
      <c r="E52" s="148"/>
      <c r="F52" s="148"/>
      <c r="G52" s="148"/>
      <c r="H52" s="148"/>
      <c r="I52" s="157"/>
      <c r="J52" s="148"/>
    </row>
    <row r="53" spans="1:10" s="141" customFormat="1" ht="18.75">
      <c r="A53" s="148"/>
      <c r="B53" s="148"/>
      <c r="C53" s="148"/>
      <c r="D53" s="157"/>
      <c r="E53" s="148"/>
      <c r="F53" s="148"/>
      <c r="G53" s="148"/>
      <c r="H53" s="148"/>
      <c r="I53" s="148"/>
      <c r="J53" s="148"/>
    </row>
    <row r="54" spans="1:10" ht="20.25">
      <c r="A54" s="204"/>
      <c r="B54" s="204"/>
      <c r="C54" s="204"/>
      <c r="D54" s="204"/>
      <c r="E54" s="204"/>
      <c r="F54" s="204"/>
      <c r="G54" s="204"/>
      <c r="H54" s="204"/>
      <c r="I54" s="204"/>
      <c r="J54" s="204"/>
    </row>
    <row r="55" spans="1:10" ht="18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</row>
    <row r="56" spans="1:10" ht="18.75">
      <c r="A56" s="205"/>
      <c r="B56" s="205"/>
      <c r="C56" s="205"/>
      <c r="D56" s="205"/>
      <c r="E56" s="205"/>
      <c r="F56" s="205"/>
      <c r="G56" s="205"/>
      <c r="H56" s="205"/>
      <c r="I56" s="205"/>
      <c r="J56" s="205"/>
    </row>
    <row r="57" spans="1:10" ht="18.75">
      <c r="A57" s="206"/>
      <c r="B57" s="206"/>
      <c r="C57" s="206"/>
      <c r="D57" s="206"/>
      <c r="E57" s="206"/>
      <c r="F57" s="206"/>
      <c r="G57" s="206"/>
      <c r="H57" s="206"/>
      <c r="I57" s="206"/>
      <c r="J57" s="205"/>
    </row>
    <row r="58" spans="1:10" ht="18.75">
      <c r="A58" s="146"/>
      <c r="B58" s="146"/>
      <c r="C58" s="146"/>
      <c r="D58" s="146"/>
      <c r="E58" s="146"/>
      <c r="F58" s="198"/>
      <c r="G58" s="146"/>
      <c r="H58" s="188"/>
      <c r="I58" s="146"/>
      <c r="J58" s="144"/>
    </row>
    <row r="59" spans="1:10" s="158" customFormat="1" ht="18.75">
      <c r="A59" s="143"/>
      <c r="B59" s="143"/>
      <c r="C59" s="143"/>
      <c r="D59" s="143"/>
      <c r="E59" s="143"/>
      <c r="F59" s="154"/>
      <c r="G59" s="143"/>
      <c r="H59" s="143"/>
      <c r="I59" s="143"/>
      <c r="J59" s="154"/>
    </row>
    <row r="60" spans="1:10" ht="18.75">
      <c r="A60" s="143"/>
      <c r="B60" s="143"/>
      <c r="C60" s="143"/>
      <c r="D60" s="143"/>
      <c r="E60" s="143"/>
      <c r="F60" s="154"/>
      <c r="G60" s="143"/>
      <c r="H60" s="143"/>
      <c r="I60" s="154"/>
      <c r="J60" s="154"/>
    </row>
    <row r="61" spans="1:10" s="142" customFormat="1" ht="18.75">
      <c r="A61" s="148"/>
      <c r="B61" s="197"/>
      <c r="C61" s="197"/>
      <c r="D61" s="197"/>
      <c r="E61" s="197"/>
      <c r="F61" s="157"/>
      <c r="G61" s="155"/>
      <c r="H61" s="155"/>
      <c r="I61" s="159"/>
      <c r="J61" s="154"/>
    </row>
    <row r="62" spans="1:10" s="152" customFormat="1" ht="19.5">
      <c r="A62" s="148"/>
      <c r="B62" s="197"/>
      <c r="C62" s="197"/>
      <c r="D62" s="197"/>
      <c r="E62" s="197"/>
      <c r="F62" s="157"/>
      <c r="G62" s="155"/>
      <c r="H62" s="155"/>
      <c r="I62" s="159"/>
      <c r="J62" s="154"/>
    </row>
    <row r="63" spans="1:10" s="142" customFormat="1" ht="18.75">
      <c r="A63" s="148"/>
      <c r="B63" s="197"/>
      <c r="C63" s="197"/>
      <c r="D63" s="197"/>
      <c r="E63" s="197"/>
      <c r="F63" s="157"/>
      <c r="G63" s="155"/>
      <c r="H63" s="155"/>
      <c r="I63" s="164"/>
      <c r="J63" s="154"/>
    </row>
    <row r="64" spans="1:10" ht="15">
      <c r="A64" s="197"/>
      <c r="B64" s="197"/>
      <c r="C64" s="197"/>
      <c r="D64" s="197"/>
      <c r="E64" s="197"/>
      <c r="F64" s="197"/>
      <c r="G64" s="203"/>
      <c r="H64" s="197"/>
      <c r="I64" s="197"/>
      <c r="J64" s="197"/>
    </row>
    <row r="65" spans="1:10" ht="20.25">
      <c r="A65" s="204"/>
      <c r="B65" s="204"/>
      <c r="C65" s="204"/>
      <c r="D65" s="204"/>
      <c r="E65" s="204"/>
      <c r="F65" s="204"/>
      <c r="G65" s="204"/>
      <c r="H65" s="204"/>
      <c r="I65" s="204"/>
      <c r="J65" s="204"/>
    </row>
    <row r="66" spans="1:10" ht="18.75">
      <c r="A66" s="205"/>
      <c r="B66" s="205"/>
      <c r="C66" s="205"/>
      <c r="D66" s="205"/>
      <c r="E66" s="205"/>
      <c r="F66" s="205"/>
      <c r="G66" s="205"/>
      <c r="H66" s="205"/>
      <c r="I66" s="205"/>
      <c r="J66" s="205"/>
    </row>
    <row r="67" spans="1:10" ht="18.75">
      <c r="A67" s="205"/>
      <c r="B67" s="205"/>
      <c r="C67" s="205"/>
      <c r="D67" s="205"/>
      <c r="E67" s="205"/>
      <c r="F67" s="205"/>
      <c r="G67" s="205"/>
      <c r="H67" s="205"/>
      <c r="I67" s="205"/>
      <c r="J67" s="205"/>
    </row>
    <row r="68" spans="1:10" ht="18.75">
      <c r="A68" s="146"/>
      <c r="B68" s="146"/>
      <c r="C68" s="146"/>
      <c r="D68" s="146"/>
      <c r="E68" s="146"/>
      <c r="F68" s="144"/>
      <c r="G68" s="146"/>
      <c r="H68" s="146"/>
      <c r="I68" s="188"/>
      <c r="J68" s="144"/>
    </row>
    <row r="69" spans="1:10" ht="18.75">
      <c r="A69" s="143"/>
      <c r="B69" s="143"/>
      <c r="C69" s="143"/>
      <c r="D69" s="143"/>
      <c r="E69" s="143"/>
      <c r="F69" s="154"/>
      <c r="G69" s="143"/>
      <c r="H69" s="143"/>
      <c r="I69" s="143"/>
      <c r="J69" s="154"/>
    </row>
    <row r="70" spans="1:10" ht="18.75">
      <c r="A70" s="143"/>
      <c r="B70" s="143"/>
      <c r="C70" s="143"/>
      <c r="D70" s="143"/>
      <c r="E70" s="143"/>
      <c r="F70" s="154"/>
      <c r="G70" s="143"/>
      <c r="H70" s="143"/>
      <c r="I70" s="143"/>
      <c r="J70" s="154"/>
    </row>
    <row r="71" spans="1:10" ht="18.75">
      <c r="A71" s="143"/>
      <c r="B71" s="143"/>
      <c r="C71" s="143"/>
      <c r="D71" s="143"/>
      <c r="E71" s="143"/>
      <c r="F71" s="143"/>
      <c r="G71" s="143"/>
      <c r="H71" s="143"/>
      <c r="I71" s="154"/>
      <c r="J71" s="197"/>
    </row>
    <row r="72" spans="1:10" ht="18.75">
      <c r="A72" s="143"/>
      <c r="B72" s="143"/>
      <c r="C72" s="143"/>
      <c r="D72" s="143"/>
      <c r="E72" s="143"/>
      <c r="F72" s="143"/>
      <c r="G72" s="143"/>
      <c r="H72" s="143"/>
      <c r="I72" s="154"/>
      <c r="J72" s="197"/>
    </row>
    <row r="73" spans="1:10" ht="19.5" customHeight="1">
      <c r="A73" s="143"/>
      <c r="B73" s="143"/>
      <c r="C73" s="143"/>
      <c r="D73" s="143"/>
      <c r="E73" s="143"/>
      <c r="F73" s="148"/>
      <c r="G73" s="150"/>
      <c r="H73" s="143"/>
      <c r="I73" s="154"/>
      <c r="J73" s="197"/>
    </row>
    <row r="74" spans="1:10" ht="18.75" customHeight="1">
      <c r="A74" s="143"/>
      <c r="B74" s="143"/>
      <c r="C74" s="148"/>
      <c r="D74" s="148"/>
      <c r="E74" s="148"/>
      <c r="F74" s="155"/>
      <c r="G74" s="155"/>
      <c r="H74" s="155"/>
      <c r="I74" s="154"/>
      <c r="J74" s="197"/>
    </row>
    <row r="75" spans="1:10" ht="18.75" customHeight="1">
      <c r="A75" s="143"/>
      <c r="B75" s="143"/>
      <c r="C75" s="148"/>
      <c r="D75" s="148"/>
      <c r="E75" s="148"/>
      <c r="F75" s="155"/>
      <c r="G75" s="155"/>
      <c r="H75" s="155"/>
      <c r="I75" s="154"/>
      <c r="J75" s="197"/>
    </row>
    <row r="76" spans="1:10" ht="16.5" customHeight="1">
      <c r="A76" s="143"/>
      <c r="B76" s="143"/>
      <c r="C76" s="143"/>
      <c r="D76" s="143"/>
      <c r="E76" s="143"/>
      <c r="F76" s="156"/>
      <c r="G76" s="143"/>
      <c r="H76" s="143"/>
      <c r="I76" s="154"/>
      <c r="J76" s="197"/>
    </row>
    <row r="77" spans="1:10" ht="16.5" customHeight="1">
      <c r="A77" s="143"/>
      <c r="B77" s="148"/>
      <c r="C77" s="143"/>
      <c r="D77" s="143"/>
      <c r="E77" s="143"/>
      <c r="F77" s="156"/>
      <c r="G77" s="143"/>
      <c r="H77" s="143"/>
      <c r="I77" s="154"/>
      <c r="J77" s="197"/>
    </row>
    <row r="78" spans="1:10" ht="18.75" customHeight="1">
      <c r="A78" s="197"/>
      <c r="B78" s="197"/>
      <c r="C78" s="197"/>
      <c r="D78" s="197"/>
      <c r="E78" s="197"/>
      <c r="F78" s="201"/>
      <c r="G78" s="201"/>
      <c r="H78" s="201"/>
      <c r="I78" s="154"/>
      <c r="J78" s="197"/>
    </row>
    <row r="79" spans="1:10" ht="17.25" customHeight="1">
      <c r="A79" s="197"/>
      <c r="B79" s="197"/>
      <c r="C79" s="197"/>
      <c r="D79" s="197"/>
      <c r="E79" s="197"/>
      <c r="F79" s="155"/>
      <c r="G79" s="155"/>
      <c r="H79" s="155"/>
      <c r="I79" s="154"/>
      <c r="J79" s="197"/>
    </row>
    <row r="80" spans="1:10" ht="17.25" customHeight="1">
      <c r="A80" s="148"/>
      <c r="B80" s="197"/>
      <c r="C80" s="197"/>
      <c r="D80" s="157"/>
      <c r="E80" s="197"/>
      <c r="F80" s="199"/>
      <c r="G80" s="155"/>
      <c r="H80" s="155"/>
      <c r="I80" s="154"/>
      <c r="J80" s="197"/>
    </row>
    <row r="81" spans="1:10" ht="15">
      <c r="A81" s="197"/>
      <c r="B81" s="197"/>
      <c r="C81" s="197"/>
      <c r="D81" s="197"/>
      <c r="E81" s="197"/>
      <c r="F81" s="197"/>
      <c r="G81" s="203"/>
      <c r="H81" s="197"/>
      <c r="I81" s="197"/>
      <c r="J81" s="197"/>
    </row>
    <row r="82" spans="1:10" ht="15">
      <c r="A82" s="197"/>
      <c r="B82" s="197"/>
      <c r="C82" s="197"/>
      <c r="D82" s="197"/>
      <c r="E82" s="197"/>
      <c r="F82" s="197"/>
      <c r="G82" s="203"/>
      <c r="H82" s="197"/>
      <c r="I82" s="197"/>
      <c r="J82" s="197"/>
    </row>
    <row r="83" spans="1:10" ht="18.75">
      <c r="A83" s="143"/>
      <c r="B83" s="143"/>
      <c r="C83" s="197"/>
      <c r="D83" s="197"/>
      <c r="E83" s="197"/>
      <c r="F83" s="143"/>
      <c r="G83" s="143"/>
      <c r="H83" s="143"/>
      <c r="I83" s="154"/>
      <c r="J83" s="203"/>
    </row>
    <row r="84" spans="1:10" ht="18.75">
      <c r="A84" s="143"/>
      <c r="B84" s="143"/>
      <c r="C84" s="197"/>
      <c r="D84" s="197"/>
      <c r="E84" s="197"/>
      <c r="F84" s="143"/>
      <c r="G84" s="143"/>
      <c r="H84" s="143"/>
      <c r="I84" s="154"/>
      <c r="J84" s="203"/>
    </row>
    <row r="85" spans="1:10" ht="18.75">
      <c r="A85" s="143"/>
      <c r="B85" s="197"/>
      <c r="C85" s="197"/>
      <c r="D85" s="197"/>
      <c r="E85" s="197"/>
      <c r="F85" s="143"/>
      <c r="G85" s="143"/>
      <c r="H85" s="143"/>
      <c r="I85" s="200"/>
      <c r="J85" s="203"/>
    </row>
    <row r="86" spans="1:10" ht="15">
      <c r="A86" s="197"/>
      <c r="B86" s="197"/>
      <c r="C86" s="197"/>
      <c r="D86" s="197"/>
      <c r="E86" s="197"/>
      <c r="F86" s="197"/>
      <c r="G86" s="203"/>
      <c r="H86" s="197"/>
      <c r="I86" s="197"/>
      <c r="J86" s="197"/>
    </row>
    <row r="87" spans="1:10" ht="15">
      <c r="A87" s="197"/>
      <c r="B87" s="197"/>
      <c r="C87" s="197"/>
      <c r="D87" s="197"/>
      <c r="E87" s="197"/>
      <c r="F87" s="197"/>
      <c r="G87" s="203"/>
      <c r="H87" s="197"/>
      <c r="I87" s="197"/>
      <c r="J87" s="197"/>
    </row>
    <row r="88" spans="1:10" ht="18.75">
      <c r="A88" s="149"/>
      <c r="B88" s="161"/>
      <c r="C88" s="149"/>
      <c r="D88" s="149"/>
      <c r="E88" s="149"/>
      <c r="F88" s="162"/>
      <c r="G88" s="161"/>
      <c r="H88" s="149"/>
      <c r="I88" s="163"/>
      <c r="J88" s="203"/>
    </row>
    <row r="89" spans="1:10" ht="15">
      <c r="A89" s="197"/>
      <c r="B89" s="197"/>
      <c r="C89" s="197"/>
      <c r="D89" s="197"/>
      <c r="E89" s="197"/>
      <c r="F89" s="203"/>
      <c r="G89" s="197"/>
      <c r="H89" s="197"/>
      <c r="I89" s="197"/>
      <c r="J89" s="203"/>
    </row>
    <row r="90" spans="1:10" ht="15">
      <c r="A90" s="197"/>
      <c r="B90" s="197"/>
      <c r="C90" s="197"/>
      <c r="D90" s="197"/>
      <c r="E90" s="197"/>
      <c r="F90" s="203"/>
      <c r="G90" s="197"/>
      <c r="H90" s="197"/>
      <c r="I90" s="197"/>
      <c r="J90" s="203"/>
    </row>
    <row r="91" spans="1:10" ht="14.25" customHeight="1">
      <c r="A91" s="149"/>
      <c r="B91" s="161"/>
      <c r="C91" s="149"/>
      <c r="D91" s="149"/>
      <c r="E91" s="149"/>
      <c r="F91" s="162"/>
      <c r="G91" s="207"/>
      <c r="H91" s="207"/>
      <c r="I91" s="207"/>
      <c r="J91" s="207"/>
    </row>
    <row r="92" spans="1:10" ht="14.25" customHeight="1">
      <c r="A92" s="149"/>
      <c r="B92" s="161"/>
      <c r="C92" s="149"/>
      <c r="D92" s="149"/>
      <c r="E92" s="149"/>
      <c r="F92" s="162"/>
      <c r="G92" s="207"/>
      <c r="H92" s="207"/>
      <c r="I92" s="207"/>
      <c r="J92" s="203"/>
    </row>
    <row r="93" spans="1:10" ht="14.25" customHeight="1">
      <c r="A93" s="197"/>
      <c r="B93" s="197"/>
      <c r="C93" s="197"/>
      <c r="D93" s="197"/>
      <c r="E93" s="197"/>
      <c r="F93" s="197"/>
      <c r="G93" s="203"/>
      <c r="H93" s="197"/>
      <c r="I93" s="197"/>
      <c r="J93" s="197"/>
    </row>
    <row r="94" spans="1:10" ht="15">
      <c r="A94" s="197"/>
      <c r="B94" s="197"/>
      <c r="C94" s="197"/>
      <c r="D94" s="197"/>
      <c r="E94" s="197"/>
      <c r="F94" s="197"/>
      <c r="G94" s="203"/>
      <c r="H94" s="197"/>
      <c r="I94" s="197"/>
      <c r="J94" s="197"/>
    </row>
    <row r="95" spans="1:10" ht="15">
      <c r="A95" s="197"/>
      <c r="B95" s="197"/>
      <c r="C95" s="197"/>
      <c r="D95" s="197"/>
      <c r="E95" s="197"/>
      <c r="F95" s="197"/>
      <c r="G95" s="203"/>
      <c r="H95" s="197"/>
      <c r="I95" s="197"/>
      <c r="J95" s="197"/>
    </row>
    <row r="96" spans="1:10" ht="15">
      <c r="A96" s="197"/>
      <c r="B96" s="197"/>
      <c r="C96" s="197"/>
      <c r="D96" s="197"/>
      <c r="E96" s="197"/>
      <c r="F96" s="197"/>
      <c r="G96" s="203"/>
      <c r="H96" s="197"/>
      <c r="I96" s="197"/>
      <c r="J96" s="197"/>
    </row>
    <row r="97" spans="1:10" ht="15">
      <c r="A97" s="197"/>
      <c r="B97" s="197"/>
      <c r="C97" s="197"/>
      <c r="D97" s="197"/>
      <c r="E97" s="197"/>
      <c r="F97" s="197"/>
      <c r="G97" s="203"/>
      <c r="H97" s="197"/>
      <c r="I97" s="197"/>
      <c r="J97" s="197"/>
    </row>
    <row r="98" spans="1:10" ht="15">
      <c r="A98" s="197"/>
      <c r="B98" s="197"/>
      <c r="C98" s="197"/>
      <c r="D98" s="197"/>
      <c r="E98" s="197"/>
      <c r="F98" s="197"/>
      <c r="G98" s="203"/>
      <c r="H98" s="197"/>
      <c r="I98" s="197"/>
      <c r="J98" s="197"/>
    </row>
  </sheetData>
  <sheetProtection/>
  <mergeCells count="5">
    <mergeCell ref="G27:I27"/>
    <mergeCell ref="G28:I28"/>
    <mergeCell ref="C15:F15"/>
    <mergeCell ref="E2:I2"/>
    <mergeCell ref="A1:I1"/>
  </mergeCells>
  <printOptions/>
  <pageMargins left="0.7086614173228347" right="0.7086614173228347" top="0.5905511811023623" bottom="0.4724409448818898" header="0.31496062992125984" footer="0.31496062992125984"/>
  <pageSetup fitToHeight="1" fitToWidth="1" horizontalDpi="600" verticalDpi="600" orientation="portrait" paperSize="9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4">
      <selection activeCell="A2" sqref="A2:D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70" t="s">
        <v>510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s="16" customFormat="1" ht="15.75">
      <c r="A2" s="267" t="s">
        <v>381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s="16" customFormat="1" ht="15.75">
      <c r="A3" s="267" t="s">
        <v>380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ht="15.75">
      <c r="A4" s="267" t="s">
        <v>534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68" t="s">
        <v>9</v>
      </c>
      <c r="C7" s="281" t="s">
        <v>475</v>
      </c>
      <c r="D7" s="281"/>
      <c r="E7" s="281"/>
      <c r="F7" s="265"/>
      <c r="G7" s="264" t="s">
        <v>526</v>
      </c>
      <c r="H7" s="281"/>
      <c r="I7" s="281"/>
      <c r="J7" s="265"/>
      <c r="K7" s="281" t="s">
        <v>576</v>
      </c>
      <c r="L7" s="265"/>
    </row>
    <row r="8" spans="1:12" s="3" customFormat="1" ht="31.5">
      <c r="A8" s="1"/>
      <c r="B8" s="280"/>
      <c r="C8" s="4" t="s">
        <v>535</v>
      </c>
      <c r="D8" s="4" t="s">
        <v>536</v>
      </c>
      <c r="E8" s="4" t="s">
        <v>587</v>
      </c>
      <c r="F8" s="4" t="s">
        <v>588</v>
      </c>
      <c r="G8" s="4" t="s">
        <v>535</v>
      </c>
      <c r="H8" s="4" t="s">
        <v>536</v>
      </c>
      <c r="I8" s="4" t="s">
        <v>587</v>
      </c>
      <c r="J8" s="4" t="s">
        <v>588</v>
      </c>
      <c r="K8" s="4" t="s">
        <v>587</v>
      </c>
      <c r="L8" s="4" t="s">
        <v>588</v>
      </c>
    </row>
    <row r="9" spans="1:12" s="3" customFormat="1" ht="15.75">
      <c r="A9" s="1">
        <v>2</v>
      </c>
      <c r="B9" s="269"/>
      <c r="C9" s="6" t="s">
        <v>382</v>
      </c>
      <c r="D9" s="6" t="s">
        <v>382</v>
      </c>
      <c r="E9" s="6" t="s">
        <v>4</v>
      </c>
      <c r="F9" s="6" t="s">
        <v>4</v>
      </c>
      <c r="G9" s="6" t="s">
        <v>382</v>
      </c>
      <c r="H9" s="6" t="s">
        <v>382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388</v>
      </c>
      <c r="C10" s="15">
        <v>4950000</v>
      </c>
      <c r="D10" s="15">
        <v>4950000</v>
      </c>
      <c r="E10" s="15">
        <v>2000000</v>
      </c>
      <c r="F10" s="15">
        <v>2000000</v>
      </c>
      <c r="G10" s="15">
        <v>4950000</v>
      </c>
      <c r="H10" s="15">
        <v>4950000</v>
      </c>
      <c r="I10" s="15">
        <v>2000000</v>
      </c>
      <c r="J10" s="15">
        <v>2000000</v>
      </c>
      <c r="K10" s="15">
        <v>2000000</v>
      </c>
      <c r="L10" s="15">
        <v>2000000</v>
      </c>
    </row>
    <row r="11" spans="1:12" ht="30">
      <c r="A11" s="1">
        <v>4</v>
      </c>
      <c r="B11" s="44" t="s">
        <v>389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2000</v>
      </c>
      <c r="D12" s="15">
        <v>2000</v>
      </c>
      <c r="E12" s="15">
        <v>2000</v>
      </c>
      <c r="F12" s="15">
        <v>2000</v>
      </c>
      <c r="G12" s="15">
        <v>2000</v>
      </c>
      <c r="H12" s="15">
        <v>2000</v>
      </c>
      <c r="I12" s="15">
        <v>2000</v>
      </c>
      <c r="J12" s="15">
        <v>2000</v>
      </c>
      <c r="K12" s="15">
        <v>2000</v>
      </c>
      <c r="L12" s="15">
        <v>2000</v>
      </c>
    </row>
    <row r="13" spans="1:12" ht="45">
      <c r="A13" s="1">
        <v>6</v>
      </c>
      <c r="B13" s="44" t="s">
        <v>30</v>
      </c>
      <c r="C13" s="15">
        <v>57000</v>
      </c>
      <c r="D13" s="15">
        <v>57000</v>
      </c>
      <c r="E13" s="15">
        <v>610000</v>
      </c>
      <c r="F13" s="15">
        <v>610000</v>
      </c>
      <c r="G13" s="15">
        <v>57000</v>
      </c>
      <c r="H13" s="15">
        <v>57000</v>
      </c>
      <c r="I13" s="15">
        <v>610000</v>
      </c>
      <c r="J13" s="15">
        <v>610000</v>
      </c>
      <c r="K13" s="15">
        <v>610000</v>
      </c>
      <c r="L13" s="15">
        <v>610000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390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5009000</v>
      </c>
      <c r="D17" s="18">
        <f>SUM(D10:D16)</f>
        <v>5009000</v>
      </c>
      <c r="E17" s="18">
        <f aca="true" t="shared" si="0" ref="E17:K17">SUM(E10:E16)</f>
        <v>2612000</v>
      </c>
      <c r="F17" s="18">
        <f>SUM(F10:F16)</f>
        <v>2612000</v>
      </c>
      <c r="G17" s="18">
        <f t="shared" si="0"/>
        <v>5009000</v>
      </c>
      <c r="H17" s="18">
        <f>SUM(H10:H16)</f>
        <v>5009000</v>
      </c>
      <c r="I17" s="18">
        <f t="shared" si="0"/>
        <v>2612000</v>
      </c>
      <c r="J17" s="18">
        <f>SUM(J10:J16)</f>
        <v>2612000</v>
      </c>
      <c r="K17" s="18">
        <f t="shared" si="0"/>
        <v>2612000</v>
      </c>
      <c r="L17" s="18">
        <f>SUM(L10:L16)</f>
        <v>2612000</v>
      </c>
    </row>
    <row r="18" spans="1:12" ht="15.75">
      <c r="A18" s="1">
        <v>11</v>
      </c>
      <c r="B18" s="46" t="s">
        <v>52</v>
      </c>
      <c r="C18" s="18">
        <f>ROUNDDOWN(C17*0.5,0)</f>
        <v>2504500</v>
      </c>
      <c r="D18" s="18">
        <f>ROUNDDOWN(D17*0.5,0)</f>
        <v>2504500</v>
      </c>
      <c r="E18" s="18">
        <f aca="true" t="shared" si="1" ref="E18:K18">ROUNDDOWN(E17*0.5,0)</f>
        <v>1306000</v>
      </c>
      <c r="F18" s="18">
        <f>ROUNDDOWN(F17*0.5,0)</f>
        <v>1306000</v>
      </c>
      <c r="G18" s="18">
        <f t="shared" si="1"/>
        <v>2504500</v>
      </c>
      <c r="H18" s="18">
        <f>ROUNDDOWN(H17*0.5,0)</f>
        <v>2504500</v>
      </c>
      <c r="I18" s="18">
        <f t="shared" si="1"/>
        <v>1306000</v>
      </c>
      <c r="J18" s="18">
        <f>ROUNDDOWN(J17*0.5,0)</f>
        <v>1306000</v>
      </c>
      <c r="K18" s="18">
        <f t="shared" si="1"/>
        <v>1306000</v>
      </c>
      <c r="L18" s="18">
        <f>ROUNDDOWN(L17*0.5,0)</f>
        <v>1306000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2504500</v>
      </c>
      <c r="D27" s="18">
        <f t="shared" si="3"/>
        <v>2504500</v>
      </c>
      <c r="E27" s="18">
        <f t="shared" si="3"/>
        <v>1306000</v>
      </c>
      <c r="F27" s="18">
        <f t="shared" si="3"/>
        <v>1306000</v>
      </c>
      <c r="G27" s="18">
        <f t="shared" si="3"/>
        <v>2504500</v>
      </c>
      <c r="H27" s="18">
        <f t="shared" si="3"/>
        <v>2504500</v>
      </c>
      <c r="I27" s="18">
        <f t="shared" si="3"/>
        <v>1306000</v>
      </c>
      <c r="J27" s="18">
        <f t="shared" si="3"/>
        <v>1306000</v>
      </c>
      <c r="K27" s="18">
        <f t="shared" si="3"/>
        <v>1306000</v>
      </c>
      <c r="L27" s="18">
        <f t="shared" si="3"/>
        <v>1306000</v>
      </c>
    </row>
    <row r="28" spans="1:12" s="22" customFormat="1" ht="42.75">
      <c r="A28" s="1">
        <v>21</v>
      </c>
      <c r="B28" s="47" t="s">
        <v>385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10296949</v>
      </c>
      <c r="F28" s="18">
        <f t="shared" si="4"/>
        <v>10296949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537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10296949</v>
      </c>
      <c r="F30" s="15">
        <v>10296949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309"/>
  <sheetViews>
    <sheetView zoomScalePageLayoutView="0" workbookViewId="0" topLeftCell="A1">
      <selection activeCell="H72" sqref="H72"/>
    </sheetView>
  </sheetViews>
  <sheetFormatPr defaultColWidth="9.140625" defaultRowHeight="15"/>
  <cols>
    <col min="1" max="1" width="57.28125" style="112" customWidth="1"/>
    <col min="2" max="2" width="5.7109375" style="16" customWidth="1"/>
    <col min="3" max="3" width="13.8515625" style="16" customWidth="1"/>
    <col min="4" max="4" width="15.7109375" style="16" customWidth="1"/>
    <col min="5" max="16384" width="9.140625" style="16" customWidth="1"/>
  </cols>
  <sheetData>
    <row r="1" spans="1:4" ht="15.75" customHeight="1">
      <c r="A1" s="282" t="s">
        <v>558</v>
      </c>
      <c r="B1" s="282"/>
      <c r="C1" s="282"/>
      <c r="D1" s="282"/>
    </row>
    <row r="2" spans="1:4" ht="15.75">
      <c r="A2" s="267" t="s">
        <v>497</v>
      </c>
      <c r="B2" s="267"/>
      <c r="C2" s="267"/>
      <c r="D2" s="267"/>
    </row>
    <row r="3" spans="1:3" ht="15.75">
      <c r="A3" s="110"/>
      <c r="B3" s="42"/>
      <c r="C3" s="42"/>
    </row>
    <row r="4" spans="1:4" s="10" customFormat="1" ht="15.75">
      <c r="A4" s="100" t="s">
        <v>9</v>
      </c>
      <c r="B4" s="17" t="s">
        <v>140</v>
      </c>
      <c r="C4" s="38" t="s">
        <v>4</v>
      </c>
      <c r="D4" s="38" t="s">
        <v>615</v>
      </c>
    </row>
    <row r="5" spans="1:4" s="10" customFormat="1" ht="16.5">
      <c r="A5" s="66" t="s">
        <v>85</v>
      </c>
      <c r="B5" s="103"/>
      <c r="C5" s="81"/>
      <c r="D5" s="81"/>
    </row>
    <row r="6" spans="1:4" s="10" customFormat="1" ht="17.25" customHeight="1">
      <c r="A6" s="65" t="s">
        <v>266</v>
      </c>
      <c r="B6" s="17"/>
      <c r="C6" s="81"/>
      <c r="D6" s="81"/>
    </row>
    <row r="7" spans="1:4" s="10" customFormat="1" ht="15.75" hidden="1">
      <c r="A7" s="85" t="s">
        <v>149</v>
      </c>
      <c r="B7" s="17">
        <v>2</v>
      </c>
      <c r="C7" s="81"/>
      <c r="D7" s="81"/>
    </row>
    <row r="8" spans="1:4" s="10" customFormat="1" ht="15.75">
      <c r="A8" s="85" t="s">
        <v>150</v>
      </c>
      <c r="B8" s="17">
        <v>2</v>
      </c>
      <c r="C8" s="81">
        <v>818410</v>
      </c>
      <c r="D8" s="81">
        <v>818410</v>
      </c>
    </row>
    <row r="9" spans="1:4" s="10" customFormat="1" ht="15.75">
      <c r="A9" s="85" t="s">
        <v>151</v>
      </c>
      <c r="B9" s="17">
        <v>2</v>
      </c>
      <c r="C9" s="81">
        <v>608000</v>
      </c>
      <c r="D9" s="81">
        <v>608000</v>
      </c>
    </row>
    <row r="10" spans="1:4" s="10" customFormat="1" ht="15.75">
      <c r="A10" s="85" t="s">
        <v>152</v>
      </c>
      <c r="B10" s="17">
        <v>2</v>
      </c>
      <c r="C10" s="81">
        <v>354660</v>
      </c>
      <c r="D10" s="81">
        <v>354660</v>
      </c>
    </row>
    <row r="11" spans="1:4" s="10" customFormat="1" ht="15.75">
      <c r="A11" s="85" t="s">
        <v>153</v>
      </c>
      <c r="B11" s="17">
        <v>2</v>
      </c>
      <c r="C11" s="81">
        <v>424490</v>
      </c>
      <c r="D11" s="81">
        <v>424490</v>
      </c>
    </row>
    <row r="12" spans="1:4" s="10" customFormat="1" ht="15.75">
      <c r="A12" s="85" t="s">
        <v>268</v>
      </c>
      <c r="B12" s="17">
        <v>2</v>
      </c>
      <c r="C12" s="81">
        <v>5000000</v>
      </c>
      <c r="D12" s="81">
        <v>5000000</v>
      </c>
    </row>
    <row r="13" spans="1:4" s="10" customFormat="1" ht="15.75">
      <c r="A13" s="85" t="s">
        <v>557</v>
      </c>
      <c r="B13" s="17">
        <v>2</v>
      </c>
      <c r="C13" s="81">
        <v>2018100</v>
      </c>
      <c r="D13" s="81">
        <v>2018100</v>
      </c>
    </row>
    <row r="14" spans="1:4" s="10" customFormat="1" ht="31.5" hidden="1">
      <c r="A14" s="85" t="s">
        <v>269</v>
      </c>
      <c r="B14" s="17">
        <v>2</v>
      </c>
      <c r="C14" s="81"/>
      <c r="D14" s="81"/>
    </row>
    <row r="15" spans="1:4" s="10" customFormat="1" ht="15.75">
      <c r="A15" s="111" t="s">
        <v>466</v>
      </c>
      <c r="B15" s="17">
        <v>2</v>
      </c>
      <c r="C15" s="81">
        <v>-195569</v>
      </c>
      <c r="D15" s="81">
        <v>-195569</v>
      </c>
    </row>
    <row r="16" spans="1:4" s="10" customFormat="1" ht="31.5">
      <c r="A16" s="85" t="s">
        <v>287</v>
      </c>
      <c r="B16" s="17">
        <v>2</v>
      </c>
      <c r="C16" s="81">
        <v>13800</v>
      </c>
      <c r="D16" s="81">
        <v>13800</v>
      </c>
    </row>
    <row r="17" spans="1:4" s="10" customFormat="1" ht="31.5">
      <c r="A17" s="108" t="s">
        <v>267</v>
      </c>
      <c r="B17" s="17"/>
      <c r="C17" s="81">
        <f>SUM(C7:C16)</f>
        <v>9041891</v>
      </c>
      <c r="D17" s="81">
        <f>SUM(D7:D16)</f>
        <v>9041891</v>
      </c>
    </row>
    <row r="18" spans="1:4" s="10" customFormat="1" ht="15.75" hidden="1">
      <c r="A18" s="85" t="s">
        <v>271</v>
      </c>
      <c r="B18" s="17">
        <v>2</v>
      </c>
      <c r="C18" s="81"/>
      <c r="D18" s="81"/>
    </row>
    <row r="19" spans="1:4" s="10" customFormat="1" ht="15.75" hidden="1">
      <c r="A19" s="85" t="s">
        <v>272</v>
      </c>
      <c r="B19" s="17">
        <v>2</v>
      </c>
      <c r="C19" s="81"/>
      <c r="D19" s="81"/>
    </row>
    <row r="20" spans="1:4" s="10" customFormat="1" ht="31.5" hidden="1">
      <c r="A20" s="108" t="s">
        <v>270</v>
      </c>
      <c r="B20" s="17"/>
      <c r="C20" s="81">
        <f>SUM(C18:C19)</f>
        <v>0</v>
      </c>
      <c r="D20" s="81">
        <f>SUM(D18:D19)</f>
        <v>0</v>
      </c>
    </row>
    <row r="21" spans="1:4" s="10" customFormat="1" ht="15.75" hidden="1">
      <c r="A21" s="85" t="s">
        <v>273</v>
      </c>
      <c r="B21" s="17">
        <v>2</v>
      </c>
      <c r="C21" s="81"/>
      <c r="D21" s="81"/>
    </row>
    <row r="22" spans="1:4" s="10" customFormat="1" ht="15.75" hidden="1">
      <c r="A22" s="85" t="s">
        <v>274</v>
      </c>
      <c r="B22" s="17">
        <v>2</v>
      </c>
      <c r="C22" s="81"/>
      <c r="D22" s="81"/>
    </row>
    <row r="23" spans="1:4" s="10" customFormat="1" ht="15.75" hidden="1">
      <c r="A23" s="111" t="s">
        <v>466</v>
      </c>
      <c r="B23" s="17">
        <v>2</v>
      </c>
      <c r="C23" s="81"/>
      <c r="D23" s="81"/>
    </row>
    <row r="24" spans="1:4" s="10" customFormat="1" ht="15.75">
      <c r="A24" s="85" t="s">
        <v>277</v>
      </c>
      <c r="B24" s="17">
        <v>2</v>
      </c>
      <c r="C24" s="81">
        <v>387520</v>
      </c>
      <c r="D24" s="81">
        <v>387520</v>
      </c>
    </row>
    <row r="25" spans="1:4" s="10" customFormat="1" ht="15.75" hidden="1">
      <c r="A25" s="85" t="s">
        <v>278</v>
      </c>
      <c r="B25" s="17">
        <v>2</v>
      </c>
      <c r="C25" s="81"/>
      <c r="D25" s="81"/>
    </row>
    <row r="26" spans="1:4" s="10" customFormat="1" ht="31.5">
      <c r="A26" s="85" t="s">
        <v>467</v>
      </c>
      <c r="B26" s="17">
        <v>2</v>
      </c>
      <c r="C26" s="81">
        <v>621000</v>
      </c>
      <c r="D26" s="81">
        <v>621000</v>
      </c>
    </row>
    <row r="27" spans="1:4" s="10" customFormat="1" ht="15.75" hidden="1">
      <c r="A27" s="85" t="s">
        <v>275</v>
      </c>
      <c r="B27" s="17">
        <v>2</v>
      </c>
      <c r="C27" s="81"/>
      <c r="D27" s="81"/>
    </row>
    <row r="28" spans="1:4" s="10" customFormat="1" ht="15.75">
      <c r="A28" s="85" t="s">
        <v>488</v>
      </c>
      <c r="B28" s="17">
        <v>2</v>
      </c>
      <c r="C28" s="81">
        <v>109440</v>
      </c>
      <c r="D28" s="81">
        <v>109440</v>
      </c>
    </row>
    <row r="29" spans="1:4" s="10" customFormat="1" ht="47.25">
      <c r="A29" s="108" t="s">
        <v>276</v>
      </c>
      <c r="B29" s="17"/>
      <c r="C29" s="81">
        <f>SUM(C21:C28)</f>
        <v>1117960</v>
      </c>
      <c r="D29" s="81">
        <f>SUM(D21:D28)</f>
        <v>1117960</v>
      </c>
    </row>
    <row r="30" spans="1:4" s="10" customFormat="1" ht="31.5">
      <c r="A30" s="85" t="s">
        <v>279</v>
      </c>
      <c r="B30" s="17">
        <v>2</v>
      </c>
      <c r="C30" s="81">
        <v>1800000</v>
      </c>
      <c r="D30" s="81">
        <v>1800000</v>
      </c>
    </row>
    <row r="31" spans="1:4" s="10" customFormat="1" ht="31.5">
      <c r="A31" s="108" t="s">
        <v>280</v>
      </c>
      <c r="B31" s="17"/>
      <c r="C31" s="81">
        <f>SUM(C30)</f>
        <v>1800000</v>
      </c>
      <c r="D31" s="81">
        <f>SUM(D30)</f>
        <v>1800000</v>
      </c>
    </row>
    <row r="32" spans="1:4" s="10" customFormat="1" ht="15.75" hidden="1">
      <c r="A32" s="85" t="s">
        <v>281</v>
      </c>
      <c r="B32" s="17">
        <v>2</v>
      </c>
      <c r="C32" s="81"/>
      <c r="D32" s="81"/>
    </row>
    <row r="33" spans="1:4" s="10" customFormat="1" ht="15.75" hidden="1">
      <c r="A33" s="61" t="s">
        <v>556</v>
      </c>
      <c r="B33" s="17">
        <v>2</v>
      </c>
      <c r="C33" s="81"/>
      <c r="D33" s="81"/>
    </row>
    <row r="34" spans="1:4" s="10" customFormat="1" ht="15.75" hidden="1">
      <c r="A34" s="85" t="s">
        <v>282</v>
      </c>
      <c r="B34" s="17">
        <v>2</v>
      </c>
      <c r="C34" s="81"/>
      <c r="D34" s="81"/>
    </row>
    <row r="35" spans="1:4" s="10" customFormat="1" ht="31.5" hidden="1">
      <c r="A35" s="85" t="s">
        <v>283</v>
      </c>
      <c r="B35" s="17">
        <v>2</v>
      </c>
      <c r="C35" s="81"/>
      <c r="D35" s="81"/>
    </row>
    <row r="36" spans="1:4" s="10" customFormat="1" ht="15.75" hidden="1">
      <c r="A36" s="85" t="s">
        <v>284</v>
      </c>
      <c r="B36" s="17">
        <v>2</v>
      </c>
      <c r="C36" s="81"/>
      <c r="D36" s="81"/>
    </row>
    <row r="37" spans="1:4" s="10" customFormat="1" ht="15.75" hidden="1">
      <c r="A37" s="85" t="s">
        <v>285</v>
      </c>
      <c r="B37" s="17">
        <v>2</v>
      </c>
      <c r="C37" s="81"/>
      <c r="D37" s="81"/>
    </row>
    <row r="38" spans="1:4" s="10" customFormat="1" ht="15.75" hidden="1">
      <c r="A38" s="85" t="s">
        <v>484</v>
      </c>
      <c r="B38" s="17">
        <v>2</v>
      </c>
      <c r="C38" s="81"/>
      <c r="D38" s="81"/>
    </row>
    <row r="39" spans="1:4" s="10" customFormat="1" ht="15.75" hidden="1">
      <c r="A39" s="85" t="s">
        <v>286</v>
      </c>
      <c r="B39" s="17">
        <v>2</v>
      </c>
      <c r="C39" s="81"/>
      <c r="D39" s="81"/>
    </row>
    <row r="40" spans="1:4" s="10" customFormat="1" ht="15.75" hidden="1">
      <c r="A40" s="85" t="s">
        <v>426</v>
      </c>
      <c r="B40" s="17">
        <v>2</v>
      </c>
      <c r="C40" s="81"/>
      <c r="D40" s="81"/>
    </row>
    <row r="41" spans="1:4" s="10" customFormat="1" ht="15.75" hidden="1">
      <c r="A41" s="85" t="s">
        <v>468</v>
      </c>
      <c r="B41" s="17">
        <v>2</v>
      </c>
      <c r="C41" s="81"/>
      <c r="D41" s="81"/>
    </row>
    <row r="42" spans="1:4" s="10" customFormat="1" ht="15.75" hidden="1">
      <c r="A42" s="85" t="s">
        <v>469</v>
      </c>
      <c r="B42" s="17">
        <v>2</v>
      </c>
      <c r="C42" s="81"/>
      <c r="D42" s="81"/>
    </row>
    <row r="43" spans="1:4" s="10" customFormat="1" ht="15.75" hidden="1">
      <c r="A43" s="85" t="s">
        <v>550</v>
      </c>
      <c r="B43" s="17">
        <v>2</v>
      </c>
      <c r="C43" s="81"/>
      <c r="D43" s="81"/>
    </row>
    <row r="44" spans="1:4" s="10" customFormat="1" ht="15.75" hidden="1">
      <c r="A44" s="85" t="s">
        <v>287</v>
      </c>
      <c r="B44" s="17">
        <v>2</v>
      </c>
      <c r="C44" s="81"/>
      <c r="D44" s="81"/>
    </row>
    <row r="45" spans="1:4" s="10" customFormat="1" ht="31.5" hidden="1">
      <c r="A45" s="108" t="s">
        <v>427</v>
      </c>
      <c r="B45" s="17"/>
      <c r="C45" s="81">
        <f>SUM(C32:C44)</f>
        <v>0</v>
      </c>
      <c r="D45" s="81">
        <f>SUM(D32:D44)</f>
        <v>0</v>
      </c>
    </row>
    <row r="46" spans="1:4" s="10" customFormat="1" ht="15.75">
      <c r="A46" s="61" t="s">
        <v>600</v>
      </c>
      <c r="B46" s="17">
        <v>2</v>
      </c>
      <c r="C46" s="81">
        <v>0</v>
      </c>
      <c r="D46" s="81">
        <v>45604</v>
      </c>
    </row>
    <row r="47" spans="1:4" s="10" customFormat="1" ht="15.75">
      <c r="A47" s="108" t="s">
        <v>428</v>
      </c>
      <c r="B47" s="17"/>
      <c r="C47" s="81">
        <f>SUM(C46)</f>
        <v>0</v>
      </c>
      <c r="D47" s="81">
        <f>SUM(D46)</f>
        <v>45604</v>
      </c>
    </row>
    <row r="48" spans="1:4" s="10" customFormat="1" ht="15.75" hidden="1">
      <c r="A48" s="61"/>
      <c r="B48" s="17">
        <v>2</v>
      </c>
      <c r="C48" s="81"/>
      <c r="D48" s="81"/>
    </row>
    <row r="49" spans="1:4" s="10" customFormat="1" ht="15.75" hidden="1">
      <c r="A49" s="61" t="s">
        <v>289</v>
      </c>
      <c r="B49" s="17"/>
      <c r="C49" s="81">
        <f>SUM(C48)</f>
        <v>0</v>
      </c>
      <c r="D49" s="81">
        <f>SUM(D48)</f>
        <v>0</v>
      </c>
    </row>
    <row r="50" spans="1:4" s="10" customFormat="1" ht="15.75" hidden="1">
      <c r="A50" s="61"/>
      <c r="B50" s="17"/>
      <c r="C50" s="81"/>
      <c r="D50" s="81"/>
    </row>
    <row r="51" spans="1:4" s="10" customFormat="1" ht="31.5" hidden="1">
      <c r="A51" s="61" t="s">
        <v>292</v>
      </c>
      <c r="B51" s="17"/>
      <c r="C51" s="81"/>
      <c r="D51" s="81"/>
    </row>
    <row r="52" spans="1:4" s="10" customFormat="1" ht="15.75" hidden="1">
      <c r="A52" s="61"/>
      <c r="B52" s="17"/>
      <c r="C52" s="81"/>
      <c r="D52" s="81"/>
    </row>
    <row r="53" spans="1:4" s="10" customFormat="1" ht="31.5" hidden="1">
      <c r="A53" s="61" t="s">
        <v>291</v>
      </c>
      <c r="B53" s="17"/>
      <c r="C53" s="81"/>
      <c r="D53" s="81"/>
    </row>
    <row r="54" spans="1:4" s="10" customFormat="1" ht="15.75" hidden="1">
      <c r="A54" s="61"/>
      <c r="B54" s="17"/>
      <c r="C54" s="81"/>
      <c r="D54" s="81"/>
    </row>
    <row r="55" spans="1:4" s="10" customFormat="1" ht="31.5" hidden="1">
      <c r="A55" s="61" t="s">
        <v>290</v>
      </c>
      <c r="B55" s="17"/>
      <c r="C55" s="81"/>
      <c r="D55" s="81"/>
    </row>
    <row r="56" spans="1:4" s="10" customFormat="1" ht="15.75" hidden="1">
      <c r="A56" s="85" t="s">
        <v>482</v>
      </c>
      <c r="B56" s="17">
        <v>2</v>
      </c>
      <c r="C56" s="81"/>
      <c r="D56" s="81"/>
    </row>
    <row r="57" spans="1:4" s="10" customFormat="1" ht="15.75" hidden="1">
      <c r="A57" s="85"/>
      <c r="B57" s="17"/>
      <c r="C57" s="81"/>
      <c r="D57" s="81"/>
    </row>
    <row r="58" spans="1:4" s="10" customFormat="1" ht="15.75" hidden="1">
      <c r="A58" s="85"/>
      <c r="B58" s="17"/>
      <c r="C58" s="81"/>
      <c r="D58" s="81"/>
    </row>
    <row r="59" spans="1:4" s="10" customFormat="1" ht="15.75" hidden="1">
      <c r="A59" s="85" t="s">
        <v>483</v>
      </c>
      <c r="B59" s="17">
        <v>2</v>
      </c>
      <c r="C59" s="81"/>
      <c r="D59" s="81"/>
    </row>
    <row r="60" spans="1:4" s="10" customFormat="1" ht="15.75" hidden="1">
      <c r="A60" s="107" t="s">
        <v>460</v>
      </c>
      <c r="B60" s="98"/>
      <c r="C60" s="81">
        <f>SUM(C56:C59)</f>
        <v>0</v>
      </c>
      <c r="D60" s="81">
        <f>SUM(D56:D59)</f>
        <v>0</v>
      </c>
    </row>
    <row r="61" spans="1:4" s="10" customFormat="1" ht="15.75" hidden="1">
      <c r="A61" s="85" t="s">
        <v>154</v>
      </c>
      <c r="B61" s="98">
        <v>2</v>
      </c>
      <c r="C61" s="81"/>
      <c r="D61" s="81"/>
    </row>
    <row r="62" spans="1:4" s="10" customFormat="1" ht="15.75" hidden="1">
      <c r="A62" s="85" t="s">
        <v>293</v>
      </c>
      <c r="B62" s="98">
        <v>2</v>
      </c>
      <c r="C62" s="81"/>
      <c r="D62" s="81"/>
    </row>
    <row r="63" spans="1:4" s="10" customFormat="1" ht="15.75" hidden="1">
      <c r="A63" s="85" t="s">
        <v>155</v>
      </c>
      <c r="B63" s="98">
        <v>2</v>
      </c>
      <c r="C63" s="81"/>
      <c r="D63" s="81"/>
    </row>
    <row r="64" spans="1:4" s="10" customFormat="1" ht="15.75" hidden="1">
      <c r="A64" s="107" t="s">
        <v>157</v>
      </c>
      <c r="B64" s="98"/>
      <c r="C64" s="81">
        <f>SUM(C61:C63)</f>
        <v>0</v>
      </c>
      <c r="D64" s="81">
        <f>SUM(D61:D63)</f>
        <v>0</v>
      </c>
    </row>
    <row r="65" spans="1:4" s="10" customFormat="1" ht="15.75" hidden="1">
      <c r="A65" s="85" t="s">
        <v>495</v>
      </c>
      <c r="B65" s="98">
        <v>2</v>
      </c>
      <c r="C65" s="81"/>
      <c r="D65" s="81"/>
    </row>
    <row r="66" spans="1:4" s="10" customFormat="1" ht="15.75" hidden="1">
      <c r="A66" s="61" t="s">
        <v>519</v>
      </c>
      <c r="B66" s="98">
        <v>2</v>
      </c>
      <c r="C66" s="81"/>
      <c r="D66" s="81"/>
    </row>
    <row r="67" spans="1:4" s="10" customFormat="1" ht="15.75" hidden="1">
      <c r="A67" s="107" t="s">
        <v>158</v>
      </c>
      <c r="B67" s="98"/>
      <c r="C67" s="81">
        <f>SUM(C65:C65)</f>
        <v>0</v>
      </c>
      <c r="D67" s="81">
        <f>SUM(D65:D65)</f>
        <v>0</v>
      </c>
    </row>
    <row r="68" spans="1:4" s="10" customFormat="1" ht="15.75" hidden="1">
      <c r="A68" s="85" t="s">
        <v>129</v>
      </c>
      <c r="B68" s="17">
        <v>2</v>
      </c>
      <c r="C68" s="81"/>
      <c r="D68" s="81"/>
    </row>
    <row r="69" spans="1:4" s="10" customFormat="1" ht="15.75" hidden="1">
      <c r="A69" s="85" t="s">
        <v>442</v>
      </c>
      <c r="B69" s="100">
        <v>2</v>
      </c>
      <c r="C69" s="81"/>
      <c r="D69" s="81"/>
    </row>
    <row r="70" spans="1:4" s="10" customFormat="1" ht="15.75">
      <c r="A70" s="85" t="s">
        <v>567</v>
      </c>
      <c r="B70" s="100">
        <v>2</v>
      </c>
      <c r="C70" s="81">
        <v>2419</v>
      </c>
      <c r="D70" s="81">
        <v>2419</v>
      </c>
    </row>
    <row r="71" spans="1:4" s="10" customFormat="1" ht="15.75" hidden="1">
      <c r="A71" s="85" t="s">
        <v>443</v>
      </c>
      <c r="B71" s="100">
        <v>2</v>
      </c>
      <c r="C71" s="81"/>
      <c r="D71" s="81"/>
    </row>
    <row r="72" spans="1:4" s="10" customFormat="1" ht="15.75">
      <c r="A72" s="85" t="s">
        <v>568</v>
      </c>
      <c r="B72" s="100">
        <v>2</v>
      </c>
      <c r="C72" s="81">
        <v>7809</v>
      </c>
      <c r="D72" s="81">
        <v>7809</v>
      </c>
    </row>
    <row r="73" spans="1:4" s="10" customFormat="1" ht="15.75" hidden="1">
      <c r="A73" s="85" t="s">
        <v>444</v>
      </c>
      <c r="B73" s="100">
        <v>2</v>
      </c>
      <c r="C73" s="81"/>
      <c r="D73" s="81"/>
    </row>
    <row r="74" spans="1:4" s="10" customFormat="1" ht="15.75">
      <c r="A74" s="85" t="s">
        <v>569</v>
      </c>
      <c r="B74" s="100">
        <v>2</v>
      </c>
      <c r="C74" s="81">
        <v>57553</v>
      </c>
      <c r="D74" s="81">
        <v>57553</v>
      </c>
    </row>
    <row r="75" spans="1:4" s="10" customFormat="1" ht="15.75" hidden="1">
      <c r="A75" s="85" t="s">
        <v>457</v>
      </c>
      <c r="B75" s="17">
        <v>2</v>
      </c>
      <c r="C75" s="81"/>
      <c r="D75" s="81"/>
    </row>
    <row r="76" spans="1:4" s="10" customFormat="1" ht="31.5">
      <c r="A76" s="85" t="s">
        <v>560</v>
      </c>
      <c r="B76" s="17">
        <v>2</v>
      </c>
      <c r="C76" s="81">
        <v>900000</v>
      </c>
      <c r="D76" s="81">
        <v>900000</v>
      </c>
    </row>
    <row r="77" spans="1:4" s="10" customFormat="1" ht="31.5">
      <c r="A77" s="85" t="s">
        <v>559</v>
      </c>
      <c r="B77" s="17">
        <v>2</v>
      </c>
      <c r="C77" s="81">
        <v>165000</v>
      </c>
      <c r="D77" s="81">
        <v>165000</v>
      </c>
    </row>
    <row r="78" spans="1:4" s="10" customFormat="1" ht="15.75" hidden="1">
      <c r="A78" s="85" t="s">
        <v>118</v>
      </c>
      <c r="B78" s="17"/>
      <c r="C78" s="81"/>
      <c r="D78" s="81"/>
    </row>
    <row r="79" spans="1:4" s="10" customFormat="1" ht="31.5">
      <c r="A79" s="107" t="s">
        <v>159</v>
      </c>
      <c r="B79" s="17"/>
      <c r="C79" s="81">
        <f>SUM(C68:C78)</f>
        <v>1132781</v>
      </c>
      <c r="D79" s="81">
        <f>SUM(D68:D78)</f>
        <v>1132781</v>
      </c>
    </row>
    <row r="80" spans="1:4" s="10" customFormat="1" ht="15.75" hidden="1">
      <c r="A80" s="85" t="s">
        <v>450</v>
      </c>
      <c r="B80" s="100">
        <v>2</v>
      </c>
      <c r="C80" s="81"/>
      <c r="D80" s="81"/>
    </row>
    <row r="81" spans="1:4" s="10" customFormat="1" ht="15.75" hidden="1">
      <c r="A81" s="85" t="s">
        <v>451</v>
      </c>
      <c r="B81" s="100">
        <v>2</v>
      </c>
      <c r="C81" s="81"/>
      <c r="D81" s="81"/>
    </row>
    <row r="82" spans="1:4" s="10" customFormat="1" ht="15.75" hidden="1">
      <c r="A82" s="85" t="s">
        <v>452</v>
      </c>
      <c r="B82" s="100">
        <v>2</v>
      </c>
      <c r="C82" s="81"/>
      <c r="D82" s="81"/>
    </row>
    <row r="83" spans="1:4" s="10" customFormat="1" ht="15.75" hidden="1">
      <c r="A83" s="85" t="s">
        <v>453</v>
      </c>
      <c r="B83" s="100">
        <v>2</v>
      </c>
      <c r="C83" s="81"/>
      <c r="D83" s="81"/>
    </row>
    <row r="84" spans="1:4" s="10" customFormat="1" ht="15.75" hidden="1">
      <c r="A84" s="85" t="s">
        <v>454</v>
      </c>
      <c r="B84" s="100">
        <v>2</v>
      </c>
      <c r="C84" s="81"/>
      <c r="D84" s="81"/>
    </row>
    <row r="85" spans="1:4" s="10" customFormat="1" ht="15.75" hidden="1">
      <c r="A85" s="85" t="s">
        <v>455</v>
      </c>
      <c r="B85" s="100">
        <v>2</v>
      </c>
      <c r="C85" s="81"/>
      <c r="D85" s="81"/>
    </row>
    <row r="86" spans="1:4" s="10" customFormat="1" ht="15.75" hidden="1">
      <c r="A86" s="85" t="s">
        <v>456</v>
      </c>
      <c r="B86" s="17">
        <v>2</v>
      </c>
      <c r="C86" s="81"/>
      <c r="D86" s="81"/>
    </row>
    <row r="87" spans="1:4" s="10" customFormat="1" ht="15.75" hidden="1">
      <c r="A87" s="85" t="s">
        <v>457</v>
      </c>
      <c r="B87" s="17">
        <v>2</v>
      </c>
      <c r="C87" s="81"/>
      <c r="D87" s="81"/>
    </row>
    <row r="88" spans="1:4" s="10" customFormat="1" ht="15.75" hidden="1">
      <c r="A88" s="85" t="s">
        <v>118</v>
      </c>
      <c r="B88" s="17"/>
      <c r="C88" s="81"/>
      <c r="D88" s="81"/>
    </row>
    <row r="89" spans="1:4" s="10" customFormat="1" ht="15.75" hidden="1">
      <c r="A89" s="85" t="s">
        <v>118</v>
      </c>
      <c r="B89" s="17"/>
      <c r="C89" s="81"/>
      <c r="D89" s="81"/>
    </row>
    <row r="90" spans="1:4" s="10" customFormat="1" ht="15.75">
      <c r="A90" s="107" t="s">
        <v>294</v>
      </c>
      <c r="B90" s="17"/>
      <c r="C90" s="81">
        <f>SUM(C80:C89)</f>
        <v>0</v>
      </c>
      <c r="D90" s="81">
        <f>SUM(D80:D89)</f>
        <v>0</v>
      </c>
    </row>
    <row r="91" spans="1:4" s="10" customFormat="1" ht="15.75" hidden="1">
      <c r="A91" s="61"/>
      <c r="B91" s="17"/>
      <c r="C91" s="81"/>
      <c r="D91" s="81"/>
    </row>
    <row r="92" spans="1:4" s="10" customFormat="1" ht="15.75" hidden="1">
      <c r="A92" s="61"/>
      <c r="B92" s="17"/>
      <c r="C92" s="81"/>
      <c r="D92" s="81"/>
    </row>
    <row r="93" spans="1:4" s="10" customFormat="1" ht="31.5">
      <c r="A93" s="108" t="s">
        <v>295</v>
      </c>
      <c r="B93" s="17"/>
      <c r="C93" s="81">
        <f>C60+C64+C67+C79+C90</f>
        <v>1132781</v>
      </c>
      <c r="D93" s="81">
        <f>D60+D64+D67+D79+D90</f>
        <v>1132781</v>
      </c>
    </row>
    <row r="94" spans="1:4" s="10" customFormat="1" ht="31.5">
      <c r="A94" s="40" t="s">
        <v>266</v>
      </c>
      <c r="B94" s="100"/>
      <c r="C94" s="82">
        <f>SUM(C95:C95:C97)</f>
        <v>13092632</v>
      </c>
      <c r="D94" s="82">
        <f>SUM(D95:D95:D97)</f>
        <v>13138236</v>
      </c>
    </row>
    <row r="95" spans="1:4" s="10" customFormat="1" ht="15.75">
      <c r="A95" s="85" t="s">
        <v>387</v>
      </c>
      <c r="B95" s="98">
        <v>1</v>
      </c>
      <c r="C95" s="81">
        <f>SUMIF($B$6:$B$94,"1",C$6:C$94)</f>
        <v>0</v>
      </c>
      <c r="D95" s="81">
        <f>SUMIF($B$6:$B$94,"1",D$6:D$94)</f>
        <v>0</v>
      </c>
    </row>
    <row r="96" spans="1:4" s="10" customFormat="1" ht="15.75">
      <c r="A96" s="85" t="s">
        <v>232</v>
      </c>
      <c r="B96" s="98">
        <v>2</v>
      </c>
      <c r="C96" s="81">
        <f>SUMIF($B$6:$B$94,"2",C$6:C$94)</f>
        <v>13092632</v>
      </c>
      <c r="D96" s="81">
        <f>SUMIF($B$6:$B$94,"2",D$6:D$94)</f>
        <v>13138236</v>
      </c>
    </row>
    <row r="97" spans="1:4" s="10" customFormat="1" ht="15.75">
      <c r="A97" s="85" t="s">
        <v>124</v>
      </c>
      <c r="B97" s="98">
        <v>3</v>
      </c>
      <c r="C97" s="81">
        <f>SUMIF($B$6:$B$94,"3",C$6:C$94)</f>
        <v>0</v>
      </c>
      <c r="D97" s="81">
        <f>SUMIF($B$6:$B$94,"3",D$6:D$94)</f>
        <v>0</v>
      </c>
    </row>
    <row r="98" spans="1:4" s="10" customFormat="1" ht="31.5">
      <c r="A98" s="65" t="s">
        <v>296</v>
      </c>
      <c r="B98" s="17"/>
      <c r="C98" s="82"/>
      <c r="D98" s="82"/>
    </row>
    <row r="99" spans="1:4" s="10" customFormat="1" ht="15.75" hidden="1">
      <c r="A99" s="85" t="s">
        <v>156</v>
      </c>
      <c r="B99" s="17">
        <v>2</v>
      </c>
      <c r="C99" s="81"/>
      <c r="D99" s="81"/>
    </row>
    <row r="100" spans="1:4" s="10" customFormat="1" ht="15.75" hidden="1">
      <c r="A100" s="85" t="s">
        <v>298</v>
      </c>
      <c r="B100" s="17">
        <v>2</v>
      </c>
      <c r="C100" s="81"/>
      <c r="D100" s="81"/>
    </row>
    <row r="101" spans="1:4" s="10" customFormat="1" ht="31.5" hidden="1">
      <c r="A101" s="85" t="s">
        <v>299</v>
      </c>
      <c r="B101" s="17">
        <v>2</v>
      </c>
      <c r="C101" s="81"/>
      <c r="D101" s="81"/>
    </row>
    <row r="102" spans="1:4" s="10" customFormat="1" ht="31.5" hidden="1">
      <c r="A102" s="85" t="s">
        <v>300</v>
      </c>
      <c r="B102" s="17">
        <v>2</v>
      </c>
      <c r="C102" s="81"/>
      <c r="D102" s="81"/>
    </row>
    <row r="103" spans="1:4" s="10" customFormat="1" ht="31.5" hidden="1">
      <c r="A103" s="85" t="s">
        <v>301</v>
      </c>
      <c r="B103" s="17">
        <v>2</v>
      </c>
      <c r="C103" s="81"/>
      <c r="D103" s="81"/>
    </row>
    <row r="104" spans="1:4" s="10" customFormat="1" ht="15.75" hidden="1">
      <c r="A104" s="85" t="s">
        <v>302</v>
      </c>
      <c r="B104" s="17">
        <v>2</v>
      </c>
      <c r="C104" s="81"/>
      <c r="D104" s="81"/>
    </row>
    <row r="105" spans="1:4" s="10" customFormat="1" ht="15.75" hidden="1">
      <c r="A105" s="107" t="s">
        <v>303</v>
      </c>
      <c r="B105" s="17"/>
      <c r="C105" s="81">
        <f>SUM(C99:C104)</f>
        <v>0</v>
      </c>
      <c r="D105" s="81">
        <f>SUM(D99:D104)</f>
        <v>0</v>
      </c>
    </row>
    <row r="106" spans="1:4" s="10" customFormat="1" ht="15.75" hidden="1">
      <c r="A106" s="85"/>
      <c r="B106" s="17"/>
      <c r="C106" s="81"/>
      <c r="D106" s="81"/>
    </row>
    <row r="107" spans="1:4" s="10" customFormat="1" ht="15.75" hidden="1">
      <c r="A107" s="85"/>
      <c r="B107" s="17"/>
      <c r="C107" s="81"/>
      <c r="D107" s="81"/>
    </row>
    <row r="108" spans="1:4" s="10" customFormat="1" ht="15.75" hidden="1">
      <c r="A108" s="107" t="s">
        <v>304</v>
      </c>
      <c r="B108" s="17"/>
      <c r="C108" s="81">
        <f>SUM(C106:C107)</f>
        <v>0</v>
      </c>
      <c r="D108" s="81">
        <f>SUM(D106:D107)</f>
        <v>0</v>
      </c>
    </row>
    <row r="109" spans="1:4" s="10" customFormat="1" ht="15.75" hidden="1">
      <c r="A109" s="108" t="s">
        <v>305</v>
      </c>
      <c r="B109" s="17"/>
      <c r="C109" s="81">
        <f>C105+C108</f>
        <v>0</v>
      </c>
      <c r="D109" s="81">
        <f>D105+D108</f>
        <v>0</v>
      </c>
    </row>
    <row r="110" spans="1:4" s="10" customFormat="1" ht="15.75" hidden="1">
      <c r="A110" s="61"/>
      <c r="B110" s="17"/>
      <c r="C110" s="81"/>
      <c r="D110" s="81"/>
    </row>
    <row r="111" spans="1:4" s="10" customFormat="1" ht="31.5" hidden="1">
      <c r="A111" s="61" t="s">
        <v>306</v>
      </c>
      <c r="B111" s="17"/>
      <c r="C111" s="81"/>
      <c r="D111" s="81"/>
    </row>
    <row r="112" spans="1:4" s="10" customFormat="1" ht="15.75" hidden="1">
      <c r="A112" s="61"/>
      <c r="B112" s="17"/>
      <c r="C112" s="81"/>
      <c r="D112" s="81"/>
    </row>
    <row r="113" spans="1:4" s="10" customFormat="1" ht="31.5" hidden="1">
      <c r="A113" s="61" t="s">
        <v>307</v>
      </c>
      <c r="B113" s="17"/>
      <c r="C113" s="81"/>
      <c r="D113" s="81"/>
    </row>
    <row r="114" spans="1:4" s="10" customFormat="1" ht="15.75" hidden="1">
      <c r="A114" s="61"/>
      <c r="B114" s="17"/>
      <c r="C114" s="81"/>
      <c r="D114" s="81"/>
    </row>
    <row r="115" spans="1:4" s="10" customFormat="1" ht="31.5" hidden="1">
      <c r="A115" s="61" t="s">
        <v>308</v>
      </c>
      <c r="B115" s="17"/>
      <c r="C115" s="81"/>
      <c r="D115" s="81"/>
    </row>
    <row r="116" spans="1:4" s="10" customFormat="1" ht="31.5" hidden="1">
      <c r="A116" s="85" t="s">
        <v>471</v>
      </c>
      <c r="B116" s="17">
        <v>2</v>
      </c>
      <c r="C116" s="81"/>
      <c r="D116" s="81"/>
    </row>
    <row r="117" spans="1:4" s="10" customFormat="1" ht="15.75" hidden="1">
      <c r="A117" s="107" t="s">
        <v>472</v>
      </c>
      <c r="B117" s="17"/>
      <c r="C117" s="81">
        <f>SUM(C115:C116)</f>
        <v>0</v>
      </c>
      <c r="D117" s="81">
        <f>SUM(D115:D116)</f>
        <v>0</v>
      </c>
    </row>
    <row r="118" spans="1:4" s="10" customFormat="1" ht="15.75" hidden="1">
      <c r="A118" s="61"/>
      <c r="B118" s="17"/>
      <c r="C118" s="81"/>
      <c r="D118" s="81"/>
    </row>
    <row r="119" spans="1:4" s="10" customFormat="1" ht="31.5" hidden="1">
      <c r="A119" s="107" t="s">
        <v>489</v>
      </c>
      <c r="B119" s="17"/>
      <c r="C119" s="81">
        <f>SUM(C118)</f>
        <v>0</v>
      </c>
      <c r="D119" s="81">
        <f>SUM(D118)</f>
        <v>0</v>
      </c>
    </row>
    <row r="120" spans="1:4" s="10" customFormat="1" ht="15.75" hidden="1">
      <c r="A120" s="107"/>
      <c r="B120" s="17"/>
      <c r="C120" s="81"/>
      <c r="D120" s="81"/>
    </row>
    <row r="121" spans="1:4" s="10" customFormat="1" ht="15.75" hidden="1">
      <c r="A121" s="85"/>
      <c r="B121" s="17"/>
      <c r="C121" s="81"/>
      <c r="D121" s="81"/>
    </row>
    <row r="122" spans="1:4" s="10" customFormat="1" ht="15.75" hidden="1">
      <c r="A122" s="107" t="s">
        <v>158</v>
      </c>
      <c r="B122" s="17"/>
      <c r="C122" s="81">
        <f>SUM(C120:C121)</f>
        <v>0</v>
      </c>
      <c r="D122" s="81">
        <f>SUM(D120:D121)</f>
        <v>0</v>
      </c>
    </row>
    <row r="123" spans="1:4" s="10" customFormat="1" ht="31.5">
      <c r="A123" s="85" t="s">
        <v>521</v>
      </c>
      <c r="B123" s="17">
        <v>2</v>
      </c>
      <c r="C123" s="81">
        <v>1197831</v>
      </c>
      <c r="D123" s="81">
        <v>0</v>
      </c>
    </row>
    <row r="124" spans="1:4" s="10" customFormat="1" ht="15.75" hidden="1">
      <c r="A124" s="121"/>
      <c r="B124" s="17"/>
      <c r="C124" s="81"/>
      <c r="D124" s="81"/>
    </row>
    <row r="125" spans="1:4" s="10" customFormat="1" ht="15.75" hidden="1">
      <c r="A125" s="121"/>
      <c r="B125" s="17"/>
      <c r="C125" s="81"/>
      <c r="D125" s="81"/>
    </row>
    <row r="126" spans="1:4" s="10" customFormat="1" ht="31.5">
      <c r="A126" s="107" t="s">
        <v>159</v>
      </c>
      <c r="B126" s="17"/>
      <c r="C126" s="81">
        <f>SUM(C123:C125)</f>
        <v>1197831</v>
      </c>
      <c r="D126" s="81">
        <f>SUM(D123:D125)</f>
        <v>0</v>
      </c>
    </row>
    <row r="127" spans="1:4" s="10" customFormat="1" ht="31.5">
      <c r="A127" s="61" t="s">
        <v>309</v>
      </c>
      <c r="B127" s="17"/>
      <c r="C127" s="81">
        <f>C117+C126+C119+C122</f>
        <v>1197831</v>
      </c>
      <c r="D127" s="81">
        <f>D117+D126+D119+D122</f>
        <v>0</v>
      </c>
    </row>
    <row r="128" spans="1:4" s="10" customFormat="1" ht="31.5">
      <c r="A128" s="40" t="s">
        <v>296</v>
      </c>
      <c r="B128" s="100"/>
      <c r="C128" s="82">
        <f>SUM(C129:C129:C131)</f>
        <v>1197831</v>
      </c>
      <c r="D128" s="82">
        <f>SUM(D129:D129:D131)</f>
        <v>0</v>
      </c>
    </row>
    <row r="129" spans="1:4" s="10" customFormat="1" ht="15.75">
      <c r="A129" s="85" t="s">
        <v>387</v>
      </c>
      <c r="B129" s="98">
        <v>1</v>
      </c>
      <c r="C129" s="81">
        <f>SUMIF($B$98:$B$128,"1",C$98:C$128)</f>
        <v>0</v>
      </c>
      <c r="D129" s="81">
        <f>SUMIF($B$98:$B$128,"1",D$98:D$128)</f>
        <v>0</v>
      </c>
    </row>
    <row r="130" spans="1:4" s="10" customFormat="1" ht="15.75">
      <c r="A130" s="85" t="s">
        <v>232</v>
      </c>
      <c r="B130" s="98">
        <v>2</v>
      </c>
      <c r="C130" s="81">
        <f>SUMIF($B$98:$B$128,"2",C$98:C$128)</f>
        <v>1197831</v>
      </c>
      <c r="D130" s="81">
        <f>SUMIF($B$98:$B$128,"2",D$98:D$128)</f>
        <v>0</v>
      </c>
    </row>
    <row r="131" spans="1:4" s="10" customFormat="1" ht="15.75">
      <c r="A131" s="85" t="s">
        <v>124</v>
      </c>
      <c r="B131" s="98">
        <v>3</v>
      </c>
      <c r="C131" s="81">
        <f>SUMIF($B$98:$B$128,"3",C$98:C$128)</f>
        <v>0</v>
      </c>
      <c r="D131" s="81">
        <f>SUMIF($B$98:$B$128,"3",D$98:D$128)</f>
        <v>0</v>
      </c>
    </row>
    <row r="132" spans="1:4" s="10" customFormat="1" ht="15.75">
      <c r="A132" s="65" t="s">
        <v>311</v>
      </c>
      <c r="B132" s="17"/>
      <c r="C132" s="82"/>
      <c r="D132" s="82"/>
    </row>
    <row r="133" spans="1:4" s="10" customFormat="1" ht="31.5" hidden="1">
      <c r="A133" s="85" t="s">
        <v>313</v>
      </c>
      <c r="B133" s="17">
        <v>2</v>
      </c>
      <c r="C133" s="81"/>
      <c r="D133" s="81"/>
    </row>
    <row r="134" spans="1:4" s="10" customFormat="1" ht="15.75" hidden="1">
      <c r="A134" s="108" t="s">
        <v>312</v>
      </c>
      <c r="B134" s="17"/>
      <c r="C134" s="81">
        <f>SUM(C133)</f>
        <v>0</v>
      </c>
      <c r="D134" s="81">
        <f>SUM(D133)</f>
        <v>0</v>
      </c>
    </row>
    <row r="135" spans="1:4" s="10" customFormat="1" ht="15.75" hidden="1">
      <c r="A135" s="85" t="s">
        <v>116</v>
      </c>
      <c r="B135" s="17">
        <v>3</v>
      </c>
      <c r="C135" s="81"/>
      <c r="D135" s="81"/>
    </row>
    <row r="136" spans="1:4" s="10" customFormat="1" ht="15.75">
      <c r="A136" s="85" t="s">
        <v>115</v>
      </c>
      <c r="B136" s="17">
        <v>3</v>
      </c>
      <c r="C136" s="81">
        <v>1140000</v>
      </c>
      <c r="D136" s="81">
        <v>1140000</v>
      </c>
    </row>
    <row r="137" spans="1:4" s="10" customFormat="1" ht="15.75">
      <c r="A137" s="108" t="s">
        <v>314</v>
      </c>
      <c r="B137" s="17"/>
      <c r="C137" s="81">
        <f>SUM(C135:C136)</f>
        <v>1140000</v>
      </c>
      <c r="D137" s="81">
        <f>SUM(D135:D136)</f>
        <v>1140000</v>
      </c>
    </row>
    <row r="138" spans="1:4" s="10" customFormat="1" ht="31.5">
      <c r="A138" s="85" t="s">
        <v>315</v>
      </c>
      <c r="B138" s="17">
        <v>3</v>
      </c>
      <c r="C138" s="81">
        <v>1000000</v>
      </c>
      <c r="D138" s="81">
        <v>1000000</v>
      </c>
    </row>
    <row r="139" spans="1:4" s="10" customFormat="1" ht="31.5" hidden="1">
      <c r="A139" s="85" t="s">
        <v>316</v>
      </c>
      <c r="B139" s="17">
        <v>3</v>
      </c>
      <c r="C139" s="81"/>
      <c r="D139" s="81"/>
    </row>
    <row r="140" spans="1:4" s="10" customFormat="1" ht="15.75">
      <c r="A140" s="108" t="s">
        <v>317</v>
      </c>
      <c r="B140" s="17"/>
      <c r="C140" s="81">
        <f>SUM(C138:C139)</f>
        <v>1000000</v>
      </c>
      <c r="D140" s="81">
        <f>SUM(D138:D139)</f>
        <v>1000000</v>
      </c>
    </row>
    <row r="141" spans="1:4" s="10" customFormat="1" ht="31.5">
      <c r="A141" s="85" t="s">
        <v>318</v>
      </c>
      <c r="B141" s="17">
        <v>2</v>
      </c>
      <c r="C141" s="81">
        <v>90000</v>
      </c>
      <c r="D141" s="81">
        <v>90000</v>
      </c>
    </row>
    <row r="142" spans="1:4" s="10" customFormat="1" ht="15.75" hidden="1">
      <c r="A142" s="85" t="s">
        <v>319</v>
      </c>
      <c r="B142" s="17">
        <v>2</v>
      </c>
      <c r="C142" s="81"/>
      <c r="D142" s="81"/>
    </row>
    <row r="143" spans="1:4" s="10" customFormat="1" ht="15.75">
      <c r="A143" s="61" t="s">
        <v>320</v>
      </c>
      <c r="B143" s="17"/>
      <c r="C143" s="81">
        <f>SUM(C141:C142)</f>
        <v>90000</v>
      </c>
      <c r="D143" s="81">
        <f>SUM(D141:D142)</f>
        <v>90000</v>
      </c>
    </row>
    <row r="144" spans="1:4" s="10" customFormat="1" ht="15.75">
      <c r="A144" s="85" t="s">
        <v>321</v>
      </c>
      <c r="B144" s="17">
        <v>3</v>
      </c>
      <c r="C144" s="81">
        <v>8000</v>
      </c>
      <c r="D144" s="81">
        <v>8000</v>
      </c>
    </row>
    <row r="145" spans="1:4" s="10" customFormat="1" ht="15.75">
      <c r="A145" s="85" t="s">
        <v>322</v>
      </c>
      <c r="B145" s="17">
        <v>2</v>
      </c>
      <c r="C145" s="81"/>
      <c r="D145" s="81"/>
    </row>
    <row r="146" spans="1:4" s="10" customFormat="1" ht="15.75">
      <c r="A146" s="108" t="s">
        <v>323</v>
      </c>
      <c r="B146" s="17"/>
      <c r="C146" s="81">
        <f>SUM(C144:C145)</f>
        <v>8000</v>
      </c>
      <c r="D146" s="81">
        <f>SUM(D144:D145)</f>
        <v>8000</v>
      </c>
    </row>
    <row r="147" spans="1:4" s="10" customFormat="1" ht="15.75" hidden="1">
      <c r="A147" s="85" t="s">
        <v>324</v>
      </c>
      <c r="B147" s="17">
        <v>2</v>
      </c>
      <c r="C147" s="81"/>
      <c r="D147" s="81"/>
    </row>
    <row r="148" spans="1:4" s="10" customFormat="1" ht="15.75" hidden="1">
      <c r="A148" s="85" t="s">
        <v>325</v>
      </c>
      <c r="B148" s="17">
        <v>2</v>
      </c>
      <c r="C148" s="81"/>
      <c r="D148" s="81"/>
    </row>
    <row r="149" spans="1:4" s="10" customFormat="1" ht="15.75" hidden="1">
      <c r="A149" s="85" t="s">
        <v>146</v>
      </c>
      <c r="B149" s="17">
        <v>2</v>
      </c>
      <c r="C149" s="81"/>
      <c r="D149" s="81"/>
    </row>
    <row r="150" spans="1:4" s="10" customFormat="1" ht="15.75" hidden="1">
      <c r="A150" s="85" t="s">
        <v>147</v>
      </c>
      <c r="B150" s="17">
        <v>2</v>
      </c>
      <c r="C150" s="81"/>
      <c r="D150" s="81"/>
    </row>
    <row r="151" spans="1:4" s="10" customFormat="1" ht="15.75" hidden="1">
      <c r="A151" s="85" t="s">
        <v>148</v>
      </c>
      <c r="B151" s="17">
        <v>2</v>
      </c>
      <c r="C151" s="81"/>
      <c r="D151" s="81"/>
    </row>
    <row r="152" spans="1:4" s="10" customFormat="1" ht="47.25" hidden="1">
      <c r="A152" s="85" t="s">
        <v>326</v>
      </c>
      <c r="B152" s="17">
        <v>2</v>
      </c>
      <c r="C152" s="81"/>
      <c r="D152" s="81"/>
    </row>
    <row r="153" spans="1:4" s="10" customFormat="1" ht="15.75" hidden="1">
      <c r="A153" s="85" t="s">
        <v>327</v>
      </c>
      <c r="B153" s="17">
        <v>2</v>
      </c>
      <c r="C153" s="81"/>
      <c r="D153" s="81"/>
    </row>
    <row r="154" spans="1:4" s="10" customFormat="1" ht="15.75">
      <c r="A154" s="85" t="s">
        <v>328</v>
      </c>
      <c r="B154" s="17">
        <v>2</v>
      </c>
      <c r="C154" s="81">
        <v>31000</v>
      </c>
      <c r="D154" s="81">
        <v>31000</v>
      </c>
    </row>
    <row r="155" spans="1:4" s="10" customFormat="1" ht="31.5">
      <c r="A155" s="107" t="s">
        <v>329</v>
      </c>
      <c r="B155" s="17"/>
      <c r="C155" s="81">
        <f>SUM(C154)</f>
        <v>31000</v>
      </c>
      <c r="D155" s="81">
        <f>SUM(D154)</f>
        <v>31000</v>
      </c>
    </row>
    <row r="156" spans="1:4" s="10" customFormat="1" ht="15.75">
      <c r="A156" s="108" t="s">
        <v>330</v>
      </c>
      <c r="B156" s="17"/>
      <c r="C156" s="81">
        <f>SUM(C147:C153)+C155</f>
        <v>31000</v>
      </c>
      <c r="D156" s="81">
        <f>SUM(D147:D153)+D155</f>
        <v>31000</v>
      </c>
    </row>
    <row r="157" spans="1:4" s="10" customFormat="1" ht="15.75">
      <c r="A157" s="40" t="s">
        <v>311</v>
      </c>
      <c r="B157" s="100"/>
      <c r="C157" s="82">
        <f>SUM(C158:C158:C160)</f>
        <v>2269000</v>
      </c>
      <c r="D157" s="82">
        <f>SUM(D158:D158:D160)</f>
        <v>2269000</v>
      </c>
    </row>
    <row r="158" spans="1:4" s="10" customFormat="1" ht="15.75">
      <c r="A158" s="85" t="s">
        <v>387</v>
      </c>
      <c r="B158" s="98">
        <v>1</v>
      </c>
      <c r="C158" s="81">
        <f>SUMIF($B$132:$B$157,"1",C$132:C$157)</f>
        <v>0</v>
      </c>
      <c r="D158" s="81">
        <f>SUMIF($B$132:$B$157,"1",D$132:D$157)</f>
        <v>0</v>
      </c>
    </row>
    <row r="159" spans="1:4" s="10" customFormat="1" ht="15.75">
      <c r="A159" s="85" t="s">
        <v>232</v>
      </c>
      <c r="B159" s="98">
        <v>2</v>
      </c>
      <c r="C159" s="81">
        <f>SUMIF($B$132:$B$157,"2",C$132:C$157)</f>
        <v>121000</v>
      </c>
      <c r="D159" s="81">
        <f>SUMIF($B$132:$B$157,"2",D$132:D$157)</f>
        <v>121000</v>
      </c>
    </row>
    <row r="160" spans="1:4" s="10" customFormat="1" ht="15.75">
      <c r="A160" s="85" t="s">
        <v>124</v>
      </c>
      <c r="B160" s="98">
        <v>3</v>
      </c>
      <c r="C160" s="81">
        <f>SUMIF($B$132:$B$157,"3",C$132:C$157)</f>
        <v>2148000</v>
      </c>
      <c r="D160" s="81">
        <f>SUMIF($B$132:$B$157,"3",D$132:D$157)</f>
        <v>2148000</v>
      </c>
    </row>
    <row r="161" spans="1:4" s="10" customFormat="1" ht="15.75">
      <c r="A161" s="65" t="s">
        <v>335</v>
      </c>
      <c r="B161" s="17"/>
      <c r="C161" s="82"/>
      <c r="D161" s="82"/>
    </row>
    <row r="162" spans="1:4" s="10" customFormat="1" ht="15.75" hidden="1">
      <c r="A162" s="85"/>
      <c r="B162" s="17"/>
      <c r="C162" s="81"/>
      <c r="D162" s="81"/>
    </row>
    <row r="163" spans="1:4" s="10" customFormat="1" ht="15.75" hidden="1">
      <c r="A163" s="85" t="s">
        <v>118</v>
      </c>
      <c r="B163" s="17"/>
      <c r="C163" s="81"/>
      <c r="D163" s="81"/>
    </row>
    <row r="164" spans="1:4" s="10" customFormat="1" ht="15.75">
      <c r="A164" s="107" t="s">
        <v>331</v>
      </c>
      <c r="B164" s="17"/>
      <c r="C164" s="81">
        <f>SUM(C162:C163)</f>
        <v>0</v>
      </c>
      <c r="D164" s="81">
        <f>SUM(D162:D163)</f>
        <v>0</v>
      </c>
    </row>
    <row r="165" spans="1:4" s="10" customFormat="1" ht="31.5">
      <c r="A165" s="85" t="s">
        <v>332</v>
      </c>
      <c r="B165" s="17"/>
      <c r="C165" s="81">
        <f>SUM(C166:C170)</f>
        <v>10000</v>
      </c>
      <c r="D165" s="81">
        <f>SUM(D166:D170)</f>
        <v>10000</v>
      </c>
    </row>
    <row r="166" spans="1:4" s="10" customFormat="1" ht="15.75">
      <c r="A166" s="120" t="s">
        <v>439</v>
      </c>
      <c r="B166" s="17">
        <v>2</v>
      </c>
      <c r="C166" s="81">
        <v>10000</v>
      </c>
      <c r="D166" s="81">
        <v>10000</v>
      </c>
    </row>
    <row r="167" spans="1:4" s="10" customFormat="1" ht="15.75" hidden="1">
      <c r="A167" s="120" t="s">
        <v>496</v>
      </c>
      <c r="B167" s="17">
        <v>2</v>
      </c>
      <c r="C167" s="81"/>
      <c r="D167" s="81"/>
    </row>
    <row r="168" spans="1:4" s="10" customFormat="1" ht="15.75" hidden="1">
      <c r="A168" s="120" t="s">
        <v>491</v>
      </c>
      <c r="B168" s="17">
        <v>2</v>
      </c>
      <c r="C168" s="81"/>
      <c r="D168" s="81"/>
    </row>
    <row r="169" spans="1:4" s="10" customFormat="1" ht="15.75" hidden="1">
      <c r="A169" s="120" t="s">
        <v>492</v>
      </c>
      <c r="B169" s="17">
        <v>2</v>
      </c>
      <c r="C169" s="81"/>
      <c r="D169" s="81"/>
    </row>
    <row r="170" spans="1:4" s="10" customFormat="1" ht="15.75" hidden="1">
      <c r="A170" s="120" t="s">
        <v>493</v>
      </c>
      <c r="B170" s="17">
        <v>2</v>
      </c>
      <c r="C170" s="81"/>
      <c r="D170" s="81"/>
    </row>
    <row r="171" spans="1:4" s="10" customFormat="1" ht="31.5" hidden="1">
      <c r="A171" s="85" t="s">
        <v>333</v>
      </c>
      <c r="B171" s="17">
        <v>2</v>
      </c>
      <c r="C171" s="81"/>
      <c r="D171" s="81"/>
    </row>
    <row r="172" spans="1:4" s="10" customFormat="1" ht="20.25" customHeight="1">
      <c r="A172" s="85" t="s">
        <v>507</v>
      </c>
      <c r="B172" s="17">
        <v>3</v>
      </c>
      <c r="C172" s="81">
        <v>300000</v>
      </c>
      <c r="D172" s="81">
        <v>300000</v>
      </c>
    </row>
    <row r="173" spans="1:4" s="10" customFormat="1" ht="15.75" hidden="1">
      <c r="A173" s="85" t="s">
        <v>508</v>
      </c>
      <c r="B173" s="17">
        <v>2</v>
      </c>
      <c r="C173" s="81"/>
      <c r="D173" s="81"/>
    </row>
    <row r="174" spans="1:4" s="10" customFormat="1" ht="15.75" hidden="1">
      <c r="A174" s="85" t="s">
        <v>490</v>
      </c>
      <c r="B174" s="17"/>
      <c r="C174" s="81"/>
      <c r="D174" s="81"/>
    </row>
    <row r="175" spans="1:4" s="10" customFormat="1" ht="15.75">
      <c r="A175" s="108" t="s">
        <v>334</v>
      </c>
      <c r="B175" s="17"/>
      <c r="C175" s="81">
        <f>SUM(C166:C174)</f>
        <v>310000</v>
      </c>
      <c r="D175" s="81">
        <f>SUM(D166:D174)</f>
        <v>310000</v>
      </c>
    </row>
    <row r="176" spans="1:4" s="10" customFormat="1" ht="15.75" hidden="1">
      <c r="A176" s="85" t="s">
        <v>118</v>
      </c>
      <c r="B176" s="17"/>
      <c r="C176" s="81"/>
      <c r="D176" s="81"/>
    </row>
    <row r="177" spans="1:4" s="10" customFormat="1" ht="15.75" hidden="1">
      <c r="A177" s="85" t="s">
        <v>118</v>
      </c>
      <c r="B177" s="17"/>
      <c r="C177" s="81"/>
      <c r="D177" s="81"/>
    </row>
    <row r="178" spans="1:4" s="10" customFormat="1" ht="15.75" hidden="1">
      <c r="A178" s="107" t="s">
        <v>336</v>
      </c>
      <c r="B178" s="17"/>
      <c r="C178" s="81">
        <f>SUM(C176:C177)</f>
        <v>0</v>
      </c>
      <c r="D178" s="81">
        <f>SUM(D176:D177)</f>
        <v>0</v>
      </c>
    </row>
    <row r="179" spans="1:4" s="10" customFormat="1" ht="15.75" hidden="1">
      <c r="A179" s="85" t="s">
        <v>118</v>
      </c>
      <c r="B179" s="17"/>
      <c r="C179" s="81"/>
      <c r="D179" s="81"/>
    </row>
    <row r="180" spans="1:4" s="10" customFormat="1" ht="15.75" hidden="1">
      <c r="A180" s="85"/>
      <c r="B180" s="17"/>
      <c r="C180" s="81"/>
      <c r="D180" s="81"/>
    </row>
    <row r="181" spans="1:4" s="10" customFormat="1" ht="15.75" hidden="1">
      <c r="A181" s="107" t="s">
        <v>337</v>
      </c>
      <c r="B181" s="17"/>
      <c r="C181" s="81">
        <f>SUM(C179:C180)</f>
        <v>0</v>
      </c>
      <c r="D181" s="81">
        <f>SUM(D179:D180)</f>
        <v>0</v>
      </c>
    </row>
    <row r="182" spans="1:4" s="10" customFormat="1" ht="15.75" hidden="1">
      <c r="A182" s="61" t="s">
        <v>338</v>
      </c>
      <c r="B182" s="17"/>
      <c r="C182" s="81">
        <f>C178+C181</f>
        <v>0</v>
      </c>
      <c r="D182" s="81">
        <f>D178+D181</f>
        <v>0</v>
      </c>
    </row>
    <row r="183" spans="1:4" s="10" customFormat="1" ht="15.75" hidden="1">
      <c r="A183" s="85" t="s">
        <v>339</v>
      </c>
      <c r="B183" s="17">
        <v>2</v>
      </c>
      <c r="C183" s="81"/>
      <c r="D183" s="81"/>
    </row>
    <row r="184" spans="1:4" s="10" customFormat="1" ht="31.5">
      <c r="A184" s="85" t="s">
        <v>340</v>
      </c>
      <c r="B184" s="17">
        <v>2</v>
      </c>
      <c r="C184" s="81">
        <v>600000</v>
      </c>
      <c r="D184" s="81">
        <v>600000</v>
      </c>
    </row>
    <row r="185" spans="1:4" s="10" customFormat="1" ht="31.5" hidden="1">
      <c r="A185" s="85" t="s">
        <v>341</v>
      </c>
      <c r="B185" s="17">
        <v>2</v>
      </c>
      <c r="C185" s="81"/>
      <c r="D185" s="81"/>
    </row>
    <row r="186" spans="1:4" s="10" customFormat="1" ht="15.75" hidden="1">
      <c r="A186" s="85" t="s">
        <v>343</v>
      </c>
      <c r="B186" s="17">
        <v>2</v>
      </c>
      <c r="C186" s="81"/>
      <c r="D186" s="81"/>
    </row>
    <row r="187" spans="1:4" s="10" customFormat="1" ht="31.5" hidden="1">
      <c r="A187" s="85" t="s">
        <v>342</v>
      </c>
      <c r="B187" s="17">
        <v>2</v>
      </c>
      <c r="C187" s="81"/>
      <c r="D187" s="81"/>
    </row>
    <row r="188" spans="1:4" s="10" customFormat="1" ht="15.75" hidden="1">
      <c r="A188" s="85" t="s">
        <v>344</v>
      </c>
      <c r="B188" s="17">
        <v>2</v>
      </c>
      <c r="C188" s="81"/>
      <c r="D188" s="81"/>
    </row>
    <row r="189" spans="1:4" s="10" customFormat="1" ht="15.75" hidden="1">
      <c r="A189" s="85" t="s">
        <v>118</v>
      </c>
      <c r="B189" s="17">
        <v>2</v>
      </c>
      <c r="C189" s="81"/>
      <c r="D189" s="81"/>
    </row>
    <row r="190" spans="1:4" s="10" customFormat="1" ht="15.75" hidden="1">
      <c r="A190" s="85" t="s">
        <v>118</v>
      </c>
      <c r="B190" s="17">
        <v>2</v>
      </c>
      <c r="C190" s="81"/>
      <c r="D190" s="81"/>
    </row>
    <row r="191" spans="1:4" s="10" customFormat="1" ht="15.75" hidden="1">
      <c r="A191" s="85" t="s">
        <v>118</v>
      </c>
      <c r="B191" s="17">
        <v>2</v>
      </c>
      <c r="C191" s="81"/>
      <c r="D191" s="81"/>
    </row>
    <row r="192" spans="1:4" s="10" customFormat="1" ht="15.75" hidden="1">
      <c r="A192" s="85" t="s">
        <v>118</v>
      </c>
      <c r="B192" s="17">
        <v>2</v>
      </c>
      <c r="C192" s="81"/>
      <c r="D192" s="81"/>
    </row>
    <row r="193" spans="1:4" s="10" customFormat="1" ht="31.5">
      <c r="A193" s="107" t="s">
        <v>345</v>
      </c>
      <c r="B193" s="17"/>
      <c r="C193" s="81">
        <f>SUM(C189:C192)</f>
        <v>0</v>
      </c>
      <c r="D193" s="81">
        <f>SUM(D189:D192)</f>
        <v>0</v>
      </c>
    </row>
    <row r="194" spans="1:4" s="10" customFormat="1" ht="15.75">
      <c r="A194" s="61" t="s">
        <v>346</v>
      </c>
      <c r="B194" s="17"/>
      <c r="C194" s="81">
        <f>SUM(C183:C188)+C193</f>
        <v>600000</v>
      </c>
      <c r="D194" s="81">
        <f>SUM(D183:D188)+D193</f>
        <v>600000</v>
      </c>
    </row>
    <row r="195" spans="1:4" s="10" customFormat="1" ht="15.75">
      <c r="A195" s="85" t="s">
        <v>374</v>
      </c>
      <c r="B195" s="17">
        <v>2</v>
      </c>
      <c r="C195" s="81">
        <v>723800</v>
      </c>
      <c r="D195" s="81">
        <v>723800</v>
      </c>
    </row>
    <row r="196" spans="1:4" s="10" customFormat="1" ht="15.75" hidden="1">
      <c r="A196" s="85" t="s">
        <v>347</v>
      </c>
      <c r="B196" s="17">
        <v>2</v>
      </c>
      <c r="C196" s="81"/>
      <c r="D196" s="81"/>
    </row>
    <row r="197" spans="1:4" s="10" customFormat="1" ht="15.75" hidden="1">
      <c r="A197" s="85" t="s">
        <v>348</v>
      </c>
      <c r="B197" s="17">
        <v>2</v>
      </c>
      <c r="C197" s="81"/>
      <c r="D197" s="81"/>
    </row>
    <row r="198" spans="1:4" s="10" customFormat="1" ht="15.75">
      <c r="A198" s="108" t="s">
        <v>349</v>
      </c>
      <c r="B198" s="17"/>
      <c r="C198" s="81">
        <f>SUM(C195:C197)</f>
        <v>723800</v>
      </c>
      <c r="D198" s="81">
        <f>SUM(D195:D197)</f>
        <v>723800</v>
      </c>
    </row>
    <row r="199" spans="1:4" s="10" customFormat="1" ht="15.75" hidden="1">
      <c r="A199" s="61" t="s">
        <v>350</v>
      </c>
      <c r="B199" s="17"/>
      <c r="C199" s="81"/>
      <c r="D199" s="81"/>
    </row>
    <row r="200" spans="1:4" s="10" customFormat="1" ht="15.75" hidden="1">
      <c r="A200" s="61" t="s">
        <v>351</v>
      </c>
      <c r="B200" s="17"/>
      <c r="C200" s="81"/>
      <c r="D200" s="81"/>
    </row>
    <row r="201" spans="1:4" s="10" customFormat="1" ht="15.75" hidden="1">
      <c r="A201" s="85" t="s">
        <v>462</v>
      </c>
      <c r="B201" s="17">
        <v>2</v>
      </c>
      <c r="C201" s="81"/>
      <c r="D201" s="81"/>
    </row>
    <row r="202" spans="1:4" s="10" customFormat="1" ht="31.5">
      <c r="A202" s="85" t="s">
        <v>463</v>
      </c>
      <c r="B202" s="17">
        <v>2</v>
      </c>
      <c r="C202" s="81">
        <v>10000</v>
      </c>
      <c r="D202" s="81">
        <v>10000</v>
      </c>
    </row>
    <row r="203" spans="1:4" s="10" customFormat="1" ht="31.5">
      <c r="A203" s="61" t="s">
        <v>461</v>
      </c>
      <c r="B203" s="17"/>
      <c r="C203" s="81">
        <f>SUM(C201:C202)</f>
        <v>10000</v>
      </c>
      <c r="D203" s="81">
        <f>SUM(D201:D202)</f>
        <v>10000</v>
      </c>
    </row>
    <row r="204" spans="1:4" s="10" customFormat="1" ht="15.75" hidden="1">
      <c r="A204" s="85" t="s">
        <v>464</v>
      </c>
      <c r="B204" s="17">
        <v>2</v>
      </c>
      <c r="C204" s="81"/>
      <c r="D204" s="81"/>
    </row>
    <row r="205" spans="1:4" s="10" customFormat="1" ht="15.75" hidden="1">
      <c r="A205" s="85" t="s">
        <v>465</v>
      </c>
      <c r="B205" s="17">
        <v>2</v>
      </c>
      <c r="C205" s="81"/>
      <c r="D205" s="81"/>
    </row>
    <row r="206" spans="1:4" s="10" customFormat="1" ht="15.75" hidden="1">
      <c r="A206" s="61" t="s">
        <v>352</v>
      </c>
      <c r="B206" s="104"/>
      <c r="C206" s="81">
        <f>SUM(C204:C205)</f>
        <v>0</v>
      </c>
      <c r="D206" s="81">
        <f>SUM(D204:D205)</f>
        <v>0</v>
      </c>
    </row>
    <row r="207" spans="1:4" s="10" customFormat="1" ht="15.75" hidden="1">
      <c r="A207" s="85" t="s">
        <v>429</v>
      </c>
      <c r="B207" s="104">
        <v>2</v>
      </c>
      <c r="C207" s="81"/>
      <c r="D207" s="81"/>
    </row>
    <row r="208" spans="1:4" s="10" customFormat="1" ht="63" hidden="1">
      <c r="A208" s="85" t="s">
        <v>353</v>
      </c>
      <c r="B208" s="104"/>
      <c r="C208" s="81"/>
      <c r="D208" s="81"/>
    </row>
    <row r="209" spans="1:4" s="10" customFormat="1" ht="31.5" hidden="1">
      <c r="A209" s="85" t="s">
        <v>355</v>
      </c>
      <c r="B209" s="104">
        <v>2</v>
      </c>
      <c r="C209" s="81"/>
      <c r="D209" s="81"/>
    </row>
    <row r="210" spans="1:4" s="10" customFormat="1" ht="15.75" hidden="1">
      <c r="A210" s="85" t="s">
        <v>356</v>
      </c>
      <c r="B210" s="104"/>
      <c r="C210" s="81"/>
      <c r="D210" s="81"/>
    </row>
    <row r="211" spans="1:4" s="10" customFormat="1" ht="15.75" hidden="1">
      <c r="A211" s="107" t="s">
        <v>354</v>
      </c>
      <c r="B211" s="104"/>
      <c r="C211" s="81">
        <f>SUM(C209:C210)</f>
        <v>0</v>
      </c>
      <c r="D211" s="81">
        <f>SUM(D209:D210)</f>
        <v>0</v>
      </c>
    </row>
    <row r="212" spans="1:4" s="10" customFormat="1" ht="15.75" hidden="1">
      <c r="A212" s="85" t="s">
        <v>553</v>
      </c>
      <c r="B212" s="104">
        <v>2</v>
      </c>
      <c r="C212" s="81"/>
      <c r="D212" s="81"/>
    </row>
    <row r="213" spans="1:4" s="10" customFormat="1" ht="15.75" hidden="1">
      <c r="A213" s="85" t="s">
        <v>555</v>
      </c>
      <c r="B213" s="104">
        <v>2</v>
      </c>
      <c r="C213" s="81"/>
      <c r="D213" s="81"/>
    </row>
    <row r="214" spans="1:4" s="10" customFormat="1" ht="15" customHeight="1" hidden="1">
      <c r="A214" s="107" t="s">
        <v>357</v>
      </c>
      <c r="B214" s="104"/>
      <c r="C214" s="81">
        <f>SUM(C212:C213)</f>
        <v>0</v>
      </c>
      <c r="D214" s="81">
        <f>SUM(D212:D213)</f>
        <v>0</v>
      </c>
    </row>
    <row r="215" spans="1:4" s="10" customFormat="1" ht="15.75" hidden="1">
      <c r="A215" s="61" t="s">
        <v>430</v>
      </c>
      <c r="B215" s="104"/>
      <c r="C215" s="81">
        <f>SUM(C208)+C211+C214</f>
        <v>0</v>
      </c>
      <c r="D215" s="81">
        <f>SUM(D208)+D211+D214</f>
        <v>0</v>
      </c>
    </row>
    <row r="216" spans="1:4" s="10" customFormat="1" ht="15.75">
      <c r="A216" s="40" t="s">
        <v>335</v>
      </c>
      <c r="B216" s="100"/>
      <c r="C216" s="82">
        <f>SUM(C217:C217:C219)</f>
        <v>1643800</v>
      </c>
      <c r="D216" s="82">
        <f>SUM(D217:D217:D219)</f>
        <v>1643800</v>
      </c>
    </row>
    <row r="217" spans="1:4" s="10" customFormat="1" ht="15.75">
      <c r="A217" s="85" t="s">
        <v>387</v>
      </c>
      <c r="B217" s="98">
        <v>1</v>
      </c>
      <c r="C217" s="81">
        <f>SUMIF($B$161:$B$216,"1",C$161:C$216)</f>
        <v>0</v>
      </c>
      <c r="D217" s="81">
        <f>SUMIF($B$161:$B$216,"1",D$161:D$216)</f>
        <v>0</v>
      </c>
    </row>
    <row r="218" spans="1:4" s="10" customFormat="1" ht="15.75">
      <c r="A218" s="85" t="s">
        <v>232</v>
      </c>
      <c r="B218" s="98">
        <v>2</v>
      </c>
      <c r="C218" s="81">
        <f>SUMIF($B$161:$B$216,"2",C$161:C$216)</f>
        <v>1343800</v>
      </c>
      <c r="D218" s="81">
        <f>SUMIF($B$161:$B$216,"2",D$161:D$216)</f>
        <v>1343800</v>
      </c>
    </row>
    <row r="219" spans="1:4" s="10" customFormat="1" ht="15.75">
      <c r="A219" s="85" t="s">
        <v>124</v>
      </c>
      <c r="B219" s="98">
        <v>3</v>
      </c>
      <c r="C219" s="81">
        <f>SUMIF($B$161:$B$216,"3",C$161:C$216)</f>
        <v>300000</v>
      </c>
      <c r="D219" s="81">
        <f>SUMIF($B$161:$B$216,"3",D$161:D$216)</f>
        <v>300000</v>
      </c>
    </row>
    <row r="220" spans="1:4" s="10" customFormat="1" ht="15.75" hidden="1">
      <c r="A220" s="65" t="s">
        <v>358</v>
      </c>
      <c r="B220" s="17"/>
      <c r="C220" s="82"/>
      <c r="D220" s="82"/>
    </row>
    <row r="221" spans="1:4" s="10" customFormat="1" ht="15.75" hidden="1">
      <c r="A221" s="85" t="s">
        <v>117</v>
      </c>
      <c r="B221" s="104"/>
      <c r="C221" s="81"/>
      <c r="D221" s="81"/>
    </row>
    <row r="222" spans="1:4" s="10" customFormat="1" ht="15.75" hidden="1">
      <c r="A222" s="108" t="s">
        <v>359</v>
      </c>
      <c r="B222" s="104"/>
      <c r="C222" s="81">
        <f>SUM(C221)</f>
        <v>0</v>
      </c>
      <c r="D222" s="81">
        <f>SUM(D221)</f>
        <v>0</v>
      </c>
    </row>
    <row r="223" spans="1:4" s="10" customFormat="1" ht="15.75" hidden="1">
      <c r="A223" s="85" t="s">
        <v>360</v>
      </c>
      <c r="B223" s="104">
        <v>2</v>
      </c>
      <c r="C223" s="81"/>
      <c r="D223" s="81"/>
    </row>
    <row r="224" spans="1:4" s="10" customFormat="1" ht="15.75" hidden="1">
      <c r="A224" s="85" t="s">
        <v>549</v>
      </c>
      <c r="B224" s="104">
        <v>2</v>
      </c>
      <c r="C224" s="81"/>
      <c r="D224" s="81"/>
    </row>
    <row r="225" spans="1:4" s="10" customFormat="1" ht="15.75" hidden="1">
      <c r="A225" s="85" t="s">
        <v>118</v>
      </c>
      <c r="B225" s="104">
        <v>2</v>
      </c>
      <c r="C225" s="81"/>
      <c r="D225" s="81"/>
    </row>
    <row r="226" spans="1:4" s="10" customFormat="1" ht="31.5" hidden="1">
      <c r="A226" s="107" t="s">
        <v>362</v>
      </c>
      <c r="B226" s="104"/>
      <c r="C226" s="81">
        <f>SUM(C224:C225)</f>
        <v>0</v>
      </c>
      <c r="D226" s="81">
        <f>SUM(D224:D225)</f>
        <v>0</v>
      </c>
    </row>
    <row r="227" spans="1:4" s="10" customFormat="1" ht="15.75" hidden="1">
      <c r="A227" s="61" t="s">
        <v>361</v>
      </c>
      <c r="B227" s="104"/>
      <c r="C227" s="81">
        <f>C223+C226</f>
        <v>0</v>
      </c>
      <c r="D227" s="81">
        <f>D223+D226</f>
        <v>0</v>
      </c>
    </row>
    <row r="228" spans="1:4" s="10" customFormat="1" ht="15.75" hidden="1">
      <c r="A228" s="85" t="s">
        <v>509</v>
      </c>
      <c r="B228" s="104">
        <v>2</v>
      </c>
      <c r="C228" s="81"/>
      <c r="D228" s="81"/>
    </row>
    <row r="229" spans="1:4" s="10" customFormat="1" ht="15.75" hidden="1">
      <c r="A229" s="85" t="s">
        <v>520</v>
      </c>
      <c r="B229" s="104">
        <v>2</v>
      </c>
      <c r="C229" s="81">
        <v>0</v>
      </c>
      <c r="D229" s="81">
        <v>0</v>
      </c>
    </row>
    <row r="230" spans="1:4" s="10" customFormat="1" ht="15.75" hidden="1">
      <c r="A230" s="85" t="s">
        <v>117</v>
      </c>
      <c r="B230" s="104">
        <v>2</v>
      </c>
      <c r="C230" s="81"/>
      <c r="D230" s="81"/>
    </row>
    <row r="231" spans="1:4" s="10" customFormat="1" ht="15.75" hidden="1">
      <c r="A231" s="108" t="s">
        <v>363</v>
      </c>
      <c r="B231" s="104"/>
      <c r="C231" s="81">
        <f>SUM(C228:C230)</f>
        <v>0</v>
      </c>
      <c r="D231" s="81">
        <f>SUM(D228:D230)</f>
        <v>0</v>
      </c>
    </row>
    <row r="232" spans="1:4" s="10" customFormat="1" ht="15.75" hidden="1">
      <c r="A232" s="85" t="s">
        <v>364</v>
      </c>
      <c r="B232" s="104">
        <v>2</v>
      </c>
      <c r="C232" s="81"/>
      <c r="D232" s="81"/>
    </row>
    <row r="233" spans="1:4" s="10" customFormat="1" ht="15.75" hidden="1">
      <c r="A233" s="85" t="s">
        <v>365</v>
      </c>
      <c r="B233" s="104">
        <v>2</v>
      </c>
      <c r="C233" s="81"/>
      <c r="D233" s="81"/>
    </row>
    <row r="234" spans="1:4" s="10" customFormat="1" ht="15.75" hidden="1">
      <c r="A234" s="61" t="s">
        <v>366</v>
      </c>
      <c r="B234" s="104"/>
      <c r="C234" s="81">
        <f>SUM(C232:C233)</f>
        <v>0</v>
      </c>
      <c r="D234" s="81">
        <f>SUM(D232:D233)</f>
        <v>0</v>
      </c>
    </row>
    <row r="235" spans="1:4" s="10" customFormat="1" ht="15.75" hidden="1">
      <c r="A235" s="61" t="s">
        <v>367</v>
      </c>
      <c r="B235" s="104">
        <v>2</v>
      </c>
      <c r="C235" s="81"/>
      <c r="D235" s="81"/>
    </row>
    <row r="236" spans="1:4" s="10" customFormat="1" ht="15.75" hidden="1">
      <c r="A236" s="40" t="s">
        <v>358</v>
      </c>
      <c r="B236" s="100"/>
      <c r="C236" s="82">
        <f>SUM(C237:C237:C239)</f>
        <v>0</v>
      </c>
      <c r="D236" s="82">
        <f>SUM(D237:D237:D239)</f>
        <v>0</v>
      </c>
    </row>
    <row r="237" spans="1:4" s="10" customFormat="1" ht="15.75" hidden="1">
      <c r="A237" s="85" t="s">
        <v>387</v>
      </c>
      <c r="B237" s="98">
        <v>1</v>
      </c>
      <c r="C237" s="81">
        <f>SUMIF($B$220:$B$236,"1",C$220:C$236)</f>
        <v>0</v>
      </c>
      <c r="D237" s="81">
        <f>SUMIF($B$220:$B$236,"1",D$220:D$236)</f>
        <v>0</v>
      </c>
    </row>
    <row r="238" spans="1:4" s="10" customFormat="1" ht="15.75" hidden="1">
      <c r="A238" s="85" t="s">
        <v>232</v>
      </c>
      <c r="B238" s="98">
        <v>2</v>
      </c>
      <c r="C238" s="81">
        <f>SUMIF($B$220:$B$236,"2",C$220:C$236)</f>
        <v>0</v>
      </c>
      <c r="D238" s="81">
        <f>SUMIF($B$220:$B$236,"2",D$220:D$236)</f>
        <v>0</v>
      </c>
    </row>
    <row r="239" spans="1:4" s="10" customFormat="1" ht="15.75" hidden="1">
      <c r="A239" s="85" t="s">
        <v>124</v>
      </c>
      <c r="B239" s="98">
        <v>3</v>
      </c>
      <c r="C239" s="81">
        <f>SUMIF($B$220:$B$236,"3",C$220:C$236)</f>
        <v>0</v>
      </c>
      <c r="D239" s="81">
        <f>SUMIF($B$220:$B$236,"3",D$220:D$236)</f>
        <v>0</v>
      </c>
    </row>
    <row r="240" spans="1:4" s="10" customFormat="1" ht="15.75" hidden="1">
      <c r="A240" s="65" t="s">
        <v>371</v>
      </c>
      <c r="B240" s="17"/>
      <c r="C240" s="82"/>
      <c r="D240" s="82"/>
    </row>
    <row r="241" spans="1:4" s="10" customFormat="1" ht="15.75" hidden="1">
      <c r="A241" s="85"/>
      <c r="B241" s="17"/>
      <c r="C241" s="82"/>
      <c r="D241" s="82"/>
    </row>
    <row r="242" spans="1:4" s="10" customFormat="1" ht="31.5" hidden="1">
      <c r="A242" s="61" t="s">
        <v>370</v>
      </c>
      <c r="B242" s="17"/>
      <c r="C242" s="81"/>
      <c r="D242" s="81"/>
    </row>
    <row r="243" spans="1:4" s="10" customFormat="1" ht="15.75" hidden="1">
      <c r="A243" s="85"/>
      <c r="B243" s="17"/>
      <c r="C243" s="81"/>
      <c r="D243" s="81"/>
    </row>
    <row r="244" spans="1:4" s="10" customFormat="1" ht="15.75" hidden="1">
      <c r="A244" s="85" t="s">
        <v>478</v>
      </c>
      <c r="B244" s="17">
        <v>2</v>
      </c>
      <c r="C244" s="81"/>
      <c r="D244" s="81"/>
    </row>
    <row r="245" spans="1:4" s="10" customFormat="1" ht="31.5" hidden="1">
      <c r="A245" s="61" t="s">
        <v>431</v>
      </c>
      <c r="B245" s="17"/>
      <c r="C245" s="81">
        <f>SUM(C243:C244)</f>
        <v>0</v>
      </c>
      <c r="D245" s="81">
        <f>SUM(D243:D244)</f>
        <v>0</v>
      </c>
    </row>
    <row r="246" spans="1:4" s="10" customFormat="1" ht="15.75" hidden="1">
      <c r="A246" s="61"/>
      <c r="B246" s="17"/>
      <c r="C246" s="81"/>
      <c r="D246" s="81"/>
    </row>
    <row r="247" spans="1:4" s="10" customFormat="1" ht="15.75" hidden="1">
      <c r="A247" s="61"/>
      <c r="B247" s="17"/>
      <c r="C247" s="81"/>
      <c r="D247" s="81"/>
    </row>
    <row r="248" spans="1:4" s="10" customFormat="1" ht="15.75" hidden="1">
      <c r="A248" s="61"/>
      <c r="B248" s="17"/>
      <c r="C248" s="81"/>
      <c r="D248" s="81"/>
    </row>
    <row r="249" spans="1:4" s="10" customFormat="1" ht="15.75" hidden="1">
      <c r="A249" s="61" t="s">
        <v>432</v>
      </c>
      <c r="B249" s="17"/>
      <c r="C249" s="81"/>
      <c r="D249" s="81"/>
    </row>
    <row r="250" spans="1:4" s="10" customFormat="1" ht="15.75" hidden="1">
      <c r="A250" s="40" t="s">
        <v>371</v>
      </c>
      <c r="B250" s="100"/>
      <c r="C250" s="82">
        <f>SUM(C251:C251:C253)</f>
        <v>0</v>
      </c>
      <c r="D250" s="82">
        <f>SUM(D251:D251:D253)</f>
        <v>0</v>
      </c>
    </row>
    <row r="251" spans="1:4" s="10" customFormat="1" ht="15.75" hidden="1">
      <c r="A251" s="85" t="s">
        <v>387</v>
      </c>
      <c r="B251" s="98">
        <v>1</v>
      </c>
      <c r="C251" s="81">
        <f>SUMIF($B$240:$B$250,"1",C$240:C$250)</f>
        <v>0</v>
      </c>
      <c r="D251" s="81">
        <f>SUMIF($B$240:$B$250,"1",D$240:D$250)</f>
        <v>0</v>
      </c>
    </row>
    <row r="252" spans="1:4" s="10" customFormat="1" ht="15.75" hidden="1">
      <c r="A252" s="85" t="s">
        <v>232</v>
      </c>
      <c r="B252" s="98">
        <v>2</v>
      </c>
      <c r="C252" s="81">
        <f>SUMIF($B$240:$B$250,"2",C$240:C$250)</f>
        <v>0</v>
      </c>
      <c r="D252" s="81">
        <f>SUMIF($B$240:$B$250,"2",D$240:D$250)</f>
        <v>0</v>
      </c>
    </row>
    <row r="253" spans="1:4" s="10" customFormat="1" ht="15.75" hidden="1">
      <c r="A253" s="85" t="s">
        <v>124</v>
      </c>
      <c r="B253" s="98">
        <v>3</v>
      </c>
      <c r="C253" s="81">
        <f>SUMIF($B$240:$B$250,"3",C$240:C$250)</f>
        <v>0</v>
      </c>
      <c r="D253" s="81">
        <f>SUMIF($B$240:$B$250,"3",D$240:D$250)</f>
        <v>0</v>
      </c>
    </row>
    <row r="254" spans="1:4" s="10" customFormat="1" ht="15.75" hidden="1">
      <c r="A254" s="65" t="s">
        <v>372</v>
      </c>
      <c r="B254" s="17"/>
      <c r="C254" s="82"/>
      <c r="D254" s="82"/>
    </row>
    <row r="255" spans="1:4" s="10" customFormat="1" ht="15.75" hidden="1">
      <c r="A255" s="61"/>
      <c r="B255" s="17"/>
      <c r="C255" s="81"/>
      <c r="D255" s="81"/>
    </row>
    <row r="256" spans="1:4" s="10" customFormat="1" ht="31.5" hidden="1">
      <c r="A256" s="61" t="s">
        <v>373</v>
      </c>
      <c r="B256" s="17"/>
      <c r="C256" s="81"/>
      <c r="D256" s="81"/>
    </row>
    <row r="257" spans="1:4" s="10" customFormat="1" ht="15.75" hidden="1">
      <c r="A257" s="85" t="s">
        <v>494</v>
      </c>
      <c r="B257" s="17">
        <v>2</v>
      </c>
      <c r="C257" s="81"/>
      <c r="D257" s="81"/>
    </row>
    <row r="258" spans="1:4" s="10" customFormat="1" ht="31.5" hidden="1">
      <c r="A258" s="61" t="s">
        <v>433</v>
      </c>
      <c r="B258" s="17"/>
      <c r="C258" s="81">
        <f>SUM(C257)</f>
        <v>0</v>
      </c>
      <c r="D258" s="81">
        <f>SUM(D257)</f>
        <v>0</v>
      </c>
    </row>
    <row r="259" spans="1:4" s="10" customFormat="1" ht="15.75" hidden="1">
      <c r="A259" s="61"/>
      <c r="B259" s="17"/>
      <c r="C259" s="81"/>
      <c r="D259" s="81"/>
    </row>
    <row r="260" spans="1:4" s="10" customFormat="1" ht="15.75" hidden="1">
      <c r="A260" s="61"/>
      <c r="B260" s="17"/>
      <c r="C260" s="81"/>
      <c r="D260" s="81"/>
    </row>
    <row r="261" spans="1:4" s="10" customFormat="1" ht="15.75" hidden="1">
      <c r="A261" s="61"/>
      <c r="B261" s="17"/>
      <c r="C261" s="81"/>
      <c r="D261" s="81"/>
    </row>
    <row r="262" spans="1:4" s="10" customFormat="1" ht="15.75" hidden="1">
      <c r="A262" s="61" t="s">
        <v>434</v>
      </c>
      <c r="B262" s="17"/>
      <c r="C262" s="81"/>
      <c r="D262" s="81"/>
    </row>
    <row r="263" spans="1:4" s="10" customFormat="1" ht="15.75" hidden="1">
      <c r="A263" s="40" t="s">
        <v>372</v>
      </c>
      <c r="B263" s="100"/>
      <c r="C263" s="82">
        <f>SUM(C264:C264:C266)</f>
        <v>0</v>
      </c>
      <c r="D263" s="82">
        <f>SUM(D264:D264:D266)</f>
        <v>0</v>
      </c>
    </row>
    <row r="264" spans="1:4" s="10" customFormat="1" ht="15.75" hidden="1">
      <c r="A264" s="85" t="s">
        <v>387</v>
      </c>
      <c r="B264" s="98">
        <v>1</v>
      </c>
      <c r="C264" s="81">
        <f>SUMIF($B$254:$B$263,"1",C$254:C$263)</f>
        <v>0</v>
      </c>
      <c r="D264" s="81">
        <f>SUMIF($B$254:$B$263,"1",D$254:D$263)</f>
        <v>0</v>
      </c>
    </row>
    <row r="265" spans="1:4" s="10" customFormat="1" ht="15.75" hidden="1">
      <c r="A265" s="85" t="s">
        <v>232</v>
      </c>
      <c r="B265" s="98">
        <v>2</v>
      </c>
      <c r="C265" s="81">
        <f>SUMIF($B$254:$B$263,"2",C$254:C$263)</f>
        <v>0</v>
      </c>
      <c r="D265" s="81">
        <f>SUMIF($B$254:$B$263,"2",D$254:D$263)</f>
        <v>0</v>
      </c>
    </row>
    <row r="266" spans="1:4" s="10" customFormat="1" ht="15.75" hidden="1">
      <c r="A266" s="85" t="s">
        <v>124</v>
      </c>
      <c r="B266" s="98">
        <v>3</v>
      </c>
      <c r="C266" s="81">
        <f>SUMIF($B$254:$B$263,"3",C$254:C$263)</f>
        <v>0</v>
      </c>
      <c r="D266" s="81">
        <f>SUMIF($B$254:$B$263,"3",D$254:D$263)</f>
        <v>0</v>
      </c>
    </row>
    <row r="267" spans="1:4" s="10" customFormat="1" ht="49.5">
      <c r="A267" s="66" t="s">
        <v>445</v>
      </c>
      <c r="B267" s="101"/>
      <c r="C267" s="221"/>
      <c r="D267" s="221"/>
    </row>
    <row r="268" spans="1:4" s="10" customFormat="1" ht="16.5">
      <c r="A268" s="65" t="s">
        <v>162</v>
      </c>
      <c r="B268" s="101"/>
      <c r="C268" s="221"/>
      <c r="D268" s="221"/>
    </row>
    <row r="269" spans="1:4" s="10" customFormat="1" ht="21" customHeight="1">
      <c r="A269" s="61" t="s">
        <v>218</v>
      </c>
      <c r="B269" s="101">
        <v>2</v>
      </c>
      <c r="C269" s="83">
        <v>5683437</v>
      </c>
      <c r="D269" s="83">
        <v>5683437</v>
      </c>
    </row>
    <row r="270" spans="1:4" s="10" customFormat="1" ht="15.75" hidden="1">
      <c r="A270" s="61" t="s">
        <v>437</v>
      </c>
      <c r="B270" s="100">
        <v>2</v>
      </c>
      <c r="C270" s="83"/>
      <c r="D270" s="83"/>
    </row>
    <row r="271" spans="1:4" s="10" customFormat="1" ht="31.5">
      <c r="A271" s="40" t="s">
        <v>162</v>
      </c>
      <c r="B271" s="100"/>
      <c r="C271" s="82">
        <f>SUM(C272:C274)</f>
        <v>5683437</v>
      </c>
      <c r="D271" s="82">
        <f>SUM(D272:D274)</f>
        <v>5683437</v>
      </c>
    </row>
    <row r="272" spans="1:4" s="10" customFormat="1" ht="15.75">
      <c r="A272" s="85" t="s">
        <v>387</v>
      </c>
      <c r="B272" s="98">
        <v>1</v>
      </c>
      <c r="C272" s="81">
        <f>SUMIF($B$268:$B$271,"1",C$268:C$271)</f>
        <v>0</v>
      </c>
      <c r="D272" s="81">
        <f>SUMIF($B$268:$B$271,"1",D$268:D$271)</f>
        <v>0</v>
      </c>
    </row>
    <row r="273" spans="1:4" s="10" customFormat="1" ht="15.75">
      <c r="A273" s="85" t="s">
        <v>232</v>
      </c>
      <c r="B273" s="98">
        <v>2</v>
      </c>
      <c r="C273" s="81">
        <f>SUMIF($B$268:$B$271,"2",C$268:C$271)</f>
        <v>5683437</v>
      </c>
      <c r="D273" s="81">
        <f>SUMIF($B$268:$B$271,"2",D$268:D$271)</f>
        <v>5683437</v>
      </c>
    </row>
    <row r="274" spans="1:4" s="10" customFormat="1" ht="15.75">
      <c r="A274" s="85" t="s">
        <v>124</v>
      </c>
      <c r="B274" s="98">
        <v>3</v>
      </c>
      <c r="C274" s="81">
        <f>SUMIF($B$268:$B$271,"3",C$268:C$271)</f>
        <v>0</v>
      </c>
      <c r="D274" s="81">
        <f>SUMIF($B$268:$B$271,"3",D$268:D$271)</f>
        <v>0</v>
      </c>
    </row>
    <row r="275" spans="1:4" s="10" customFormat="1" ht="15.75" hidden="1">
      <c r="A275" s="65" t="s">
        <v>163</v>
      </c>
      <c r="B275" s="98"/>
      <c r="C275" s="81"/>
      <c r="D275" s="81"/>
    </row>
    <row r="276" spans="1:4" s="10" customFormat="1" ht="16.5" hidden="1">
      <c r="A276" s="61" t="s">
        <v>218</v>
      </c>
      <c r="B276" s="101">
        <v>2</v>
      </c>
      <c r="C276" s="81"/>
      <c r="D276" s="81"/>
    </row>
    <row r="277" spans="1:4" s="10" customFormat="1" ht="15.75" hidden="1">
      <c r="A277" s="61" t="s">
        <v>437</v>
      </c>
      <c r="B277" s="100">
        <v>2</v>
      </c>
      <c r="C277" s="83"/>
      <c r="D277" s="83"/>
    </row>
    <row r="278" spans="1:4" s="10" customFormat="1" ht="15.75" hidden="1">
      <c r="A278" s="40" t="s">
        <v>163</v>
      </c>
      <c r="B278" s="100"/>
      <c r="C278" s="82">
        <f>SUM(C279:C281)</f>
        <v>0</v>
      </c>
      <c r="D278" s="82">
        <f>SUM(D279:D281)</f>
        <v>0</v>
      </c>
    </row>
    <row r="279" spans="1:4" s="10" customFormat="1" ht="15.75" hidden="1">
      <c r="A279" s="85" t="s">
        <v>387</v>
      </c>
      <c r="B279" s="98">
        <v>1</v>
      </c>
      <c r="C279" s="81">
        <f>SUMIF($B$275:$B$278,"1",C$275:C$278)</f>
        <v>0</v>
      </c>
      <c r="D279" s="81">
        <f>SUMIF($B$275:$B$278,"1",D$275:D$278)</f>
        <v>0</v>
      </c>
    </row>
    <row r="280" spans="1:4" s="10" customFormat="1" ht="15.75" hidden="1">
      <c r="A280" s="85" t="s">
        <v>232</v>
      </c>
      <c r="B280" s="98">
        <v>2</v>
      </c>
      <c r="C280" s="81">
        <f>SUMIF($B$275:$B$278,"2",C$275:C$278)</f>
        <v>0</v>
      </c>
      <c r="D280" s="81">
        <f>SUMIF($B$275:$B$278,"2",D$275:D$278)</f>
        <v>0</v>
      </c>
    </row>
    <row r="281" spans="1:4" s="10" customFormat="1" ht="15.75" hidden="1">
      <c r="A281" s="85" t="s">
        <v>124</v>
      </c>
      <c r="B281" s="98">
        <v>3</v>
      </c>
      <c r="C281" s="81">
        <f>SUMIF($B$275:$B$278,"3",C$275:C$278)</f>
        <v>0</v>
      </c>
      <c r="D281" s="81">
        <f>SUMIF($B$275:$B$278,"3",D$275:D$278)</f>
        <v>0</v>
      </c>
    </row>
    <row r="282" spans="1:4" s="10" customFormat="1" ht="33" hidden="1">
      <c r="A282" s="66" t="s">
        <v>87</v>
      </c>
      <c r="B282" s="101"/>
      <c r="C282" s="221">
        <f>C283+C296</f>
        <v>0</v>
      </c>
      <c r="D282" s="221">
        <f>D283+D296</f>
        <v>0</v>
      </c>
    </row>
    <row r="283" spans="1:4" s="10" customFormat="1" ht="15.75" hidden="1">
      <c r="A283" s="65" t="s">
        <v>160</v>
      </c>
      <c r="B283" s="100"/>
      <c r="C283" s="83"/>
      <c r="D283" s="83"/>
    </row>
    <row r="284" spans="1:4" s="10" customFormat="1" ht="15.75" hidden="1">
      <c r="A284" s="61" t="s">
        <v>217</v>
      </c>
      <c r="B284" s="100"/>
      <c r="C284" s="83"/>
      <c r="D284" s="83"/>
    </row>
    <row r="285" spans="1:4" s="10" customFormat="1" ht="31.5" hidden="1">
      <c r="A285" s="85" t="s">
        <v>435</v>
      </c>
      <c r="B285" s="100"/>
      <c r="C285" s="83"/>
      <c r="D285" s="83"/>
    </row>
    <row r="286" spans="1:4" s="10" customFormat="1" ht="31.5" hidden="1">
      <c r="A286" s="85" t="s">
        <v>229</v>
      </c>
      <c r="B286" s="100"/>
      <c r="C286" s="83"/>
      <c r="D286" s="83"/>
    </row>
    <row r="287" spans="1:4" s="10" customFormat="1" ht="31.5" hidden="1">
      <c r="A287" s="85" t="s">
        <v>436</v>
      </c>
      <c r="B287" s="100"/>
      <c r="C287" s="83"/>
      <c r="D287" s="83"/>
    </row>
    <row r="288" spans="1:4" s="10" customFormat="1" ht="15.75" hidden="1">
      <c r="A288" s="85" t="s">
        <v>228</v>
      </c>
      <c r="B288" s="100"/>
      <c r="C288" s="83"/>
      <c r="D288" s="83"/>
    </row>
    <row r="289" spans="1:4" s="10" customFormat="1" ht="15.75" hidden="1">
      <c r="A289" s="85" t="s">
        <v>227</v>
      </c>
      <c r="B289" s="100"/>
      <c r="C289" s="83"/>
      <c r="D289" s="83"/>
    </row>
    <row r="290" spans="1:4" s="10" customFormat="1" ht="15.75" hidden="1">
      <c r="A290" s="61" t="s">
        <v>219</v>
      </c>
      <c r="B290" s="100"/>
      <c r="C290" s="83"/>
      <c r="D290" s="83"/>
    </row>
    <row r="291" spans="1:4" s="10" customFormat="1" ht="15.75" hidden="1">
      <c r="A291" s="61" t="s">
        <v>220</v>
      </c>
      <c r="B291" s="100"/>
      <c r="C291" s="83"/>
      <c r="D291" s="83"/>
    </row>
    <row r="292" spans="1:4" s="10" customFormat="1" ht="15.75" hidden="1">
      <c r="A292" s="40" t="s">
        <v>160</v>
      </c>
      <c r="B292" s="100"/>
      <c r="C292" s="82">
        <f>SUM(C293:C295)</f>
        <v>0</v>
      </c>
      <c r="D292" s="82">
        <f>SUM(D293:D295)</f>
        <v>0</v>
      </c>
    </row>
    <row r="293" spans="1:4" s="10" customFormat="1" ht="15.75" hidden="1">
      <c r="A293" s="85" t="s">
        <v>387</v>
      </c>
      <c r="B293" s="98">
        <v>1</v>
      </c>
      <c r="C293" s="81">
        <f>SUMIF($B$283:$B$292,"1",C$283:C$292)</f>
        <v>0</v>
      </c>
      <c r="D293" s="81">
        <f>SUMIF($B$283:$B$292,"1",D$283:D$292)</f>
        <v>0</v>
      </c>
    </row>
    <row r="294" spans="1:4" s="10" customFormat="1" ht="15.75" hidden="1">
      <c r="A294" s="85" t="s">
        <v>232</v>
      </c>
      <c r="B294" s="98">
        <v>2</v>
      </c>
      <c r="C294" s="81">
        <f>SUMIF($B$283:$B$292,"2",C$283:C$292)</f>
        <v>0</v>
      </c>
      <c r="D294" s="81">
        <f>SUMIF($B$283:$B$292,"2",D$283:D$292)</f>
        <v>0</v>
      </c>
    </row>
    <row r="295" spans="1:4" s="10" customFormat="1" ht="15.75" hidden="1">
      <c r="A295" s="85" t="s">
        <v>124</v>
      </c>
      <c r="B295" s="98">
        <v>3</v>
      </c>
      <c r="C295" s="81">
        <f>SUMIF($B$283:$B$292,"3",C$283:C$292)</f>
        <v>0</v>
      </c>
      <c r="D295" s="81">
        <f>SUMIF($B$283:$B$292,"3",D$283:D$292)</f>
        <v>0</v>
      </c>
    </row>
    <row r="296" spans="1:4" s="10" customFormat="1" ht="15.75">
      <c r="A296" s="65" t="s">
        <v>161</v>
      </c>
      <c r="B296" s="100"/>
      <c r="C296" s="83"/>
      <c r="D296" s="83"/>
    </row>
    <row r="297" spans="1:4" s="10" customFormat="1" ht="15.75" hidden="1">
      <c r="A297" s="61" t="s">
        <v>217</v>
      </c>
      <c r="B297" s="100"/>
      <c r="C297" s="83"/>
      <c r="D297" s="83"/>
    </row>
    <row r="298" spans="1:4" s="10" customFormat="1" ht="31.5" hidden="1">
      <c r="A298" s="85" t="s">
        <v>435</v>
      </c>
      <c r="B298" s="100"/>
      <c r="C298" s="83"/>
      <c r="D298" s="83"/>
    </row>
    <row r="299" spans="1:4" s="10" customFormat="1" ht="31.5" hidden="1">
      <c r="A299" s="85" t="s">
        <v>229</v>
      </c>
      <c r="B299" s="100"/>
      <c r="C299" s="83"/>
      <c r="D299" s="83"/>
    </row>
    <row r="300" spans="1:4" s="10" customFormat="1" ht="31.5">
      <c r="A300" s="85" t="s">
        <v>436</v>
      </c>
      <c r="B300" s="100">
        <v>2</v>
      </c>
      <c r="C300" s="83">
        <v>10296949</v>
      </c>
      <c r="D300" s="83">
        <v>4398721</v>
      </c>
    </row>
    <row r="301" spans="1:4" s="10" customFormat="1" ht="15.75" hidden="1">
      <c r="A301" s="85" t="s">
        <v>228</v>
      </c>
      <c r="B301" s="100"/>
      <c r="C301" s="83"/>
      <c r="D301" s="83"/>
    </row>
    <row r="302" spans="1:4" s="10" customFormat="1" ht="15.75" hidden="1">
      <c r="A302" s="85" t="s">
        <v>227</v>
      </c>
      <c r="B302" s="100"/>
      <c r="C302" s="83"/>
      <c r="D302" s="83"/>
    </row>
    <row r="303" spans="1:4" s="10" customFormat="1" ht="15.75" hidden="1">
      <c r="A303" s="61" t="s">
        <v>219</v>
      </c>
      <c r="B303" s="100"/>
      <c r="C303" s="83"/>
      <c r="D303" s="83"/>
    </row>
    <row r="304" spans="1:4" s="10" customFormat="1" ht="15.75" hidden="1">
      <c r="A304" s="61" t="s">
        <v>220</v>
      </c>
      <c r="B304" s="100"/>
      <c r="C304" s="83"/>
      <c r="D304" s="83"/>
    </row>
    <row r="305" spans="1:4" s="10" customFormat="1" ht="31.5">
      <c r="A305" s="40" t="s">
        <v>161</v>
      </c>
      <c r="B305" s="100"/>
      <c r="C305" s="82">
        <f>SUM(C306:C308)</f>
        <v>10296949</v>
      </c>
      <c r="D305" s="82">
        <f>SUM(D306:D308)</f>
        <v>4398721</v>
      </c>
    </row>
    <row r="306" spans="1:4" s="10" customFormat="1" ht="15.75">
      <c r="A306" s="85" t="s">
        <v>387</v>
      </c>
      <c r="B306" s="98">
        <v>1</v>
      </c>
      <c r="C306" s="81">
        <f>SUMIF($B$296:$B$305,"1",C$296:C$305)</f>
        <v>0</v>
      </c>
      <c r="D306" s="81">
        <f>SUMIF($B$296:$B$305,"1",D$296:D$305)</f>
        <v>0</v>
      </c>
    </row>
    <row r="307" spans="1:4" s="10" customFormat="1" ht="15.75">
      <c r="A307" s="85" t="s">
        <v>232</v>
      </c>
      <c r="B307" s="98">
        <v>2</v>
      </c>
      <c r="C307" s="81">
        <f>SUMIF($B$296:$B$305,"2",C$296:C$305)</f>
        <v>10296949</v>
      </c>
      <c r="D307" s="81">
        <f>SUMIF($B$296:$B$305,"2",D$296:D$305)</f>
        <v>4398721</v>
      </c>
    </row>
    <row r="308" spans="1:4" s="10" customFormat="1" ht="15.75">
      <c r="A308" s="85" t="s">
        <v>124</v>
      </c>
      <c r="B308" s="98">
        <v>3</v>
      </c>
      <c r="C308" s="81">
        <f>SUMIF($B$296:$B$305,"3",C$296:C$305)</f>
        <v>0</v>
      </c>
      <c r="D308" s="81">
        <f>SUMIF($B$296:$B$305,"3",D$296:D$305)</f>
        <v>0</v>
      </c>
    </row>
    <row r="309" spans="1:4" s="10" customFormat="1" ht="16.5">
      <c r="A309" s="66" t="s">
        <v>88</v>
      </c>
      <c r="B309" s="101"/>
      <c r="C309" s="105">
        <f>C94+C128+C157+C216++C236+C250+C263+C271+C278+C292+C305</f>
        <v>34183649</v>
      </c>
      <c r="D309" s="105">
        <f>D94+D128+D157+D216++D236+D250+D263+D271+D278+D292+D305</f>
        <v>27133194</v>
      </c>
    </row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</sheetData>
  <sheetProtection/>
  <mergeCells count="2">
    <mergeCell ref="A1:D1"/>
    <mergeCell ref="A2:D2"/>
  </mergeCells>
  <printOptions horizontalCentered="1"/>
  <pageMargins left="0.2362204724409449" right="0.2755905511811024" top="0.7480314960629921" bottom="0.5905511811023623" header="0.31496062992125984" footer="0.31496062992125984"/>
  <pageSetup fitToHeight="2" fitToWidth="1" horizontalDpi="600" verticalDpi="600" orientation="portrait" paperSize="9" scale="83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172"/>
  <sheetViews>
    <sheetView zoomScale="115" zoomScaleNormal="115" zoomScalePageLayoutView="0" workbookViewId="0" topLeftCell="A1">
      <selection activeCell="A2" sqref="A2:D2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2.28125" style="99" customWidth="1"/>
    <col min="4" max="4" width="13.421875" style="16" customWidth="1"/>
    <col min="5" max="16384" width="9.140625" style="16" customWidth="1"/>
  </cols>
  <sheetData>
    <row r="1" spans="1:4" ht="15.75" customHeight="1">
      <c r="A1" s="282" t="s">
        <v>558</v>
      </c>
      <c r="B1" s="282"/>
      <c r="C1" s="282"/>
      <c r="D1" s="282"/>
    </row>
    <row r="2" spans="1:4" ht="15.75">
      <c r="A2" s="267" t="s">
        <v>446</v>
      </c>
      <c r="B2" s="267"/>
      <c r="C2" s="267"/>
      <c r="D2" s="267"/>
    </row>
    <row r="3" ht="15.75">
      <c r="A3" s="42"/>
    </row>
    <row r="4" spans="1:4" s="10" customFormat="1" ht="31.5">
      <c r="A4" s="17" t="s">
        <v>9</v>
      </c>
      <c r="B4" s="17" t="s">
        <v>140</v>
      </c>
      <c r="C4" s="38" t="s">
        <v>4</v>
      </c>
      <c r="D4" s="38" t="s">
        <v>615</v>
      </c>
    </row>
    <row r="5" spans="1:4" s="10" customFormat="1" ht="16.5">
      <c r="A5" s="66" t="s">
        <v>86</v>
      </c>
      <c r="B5" s="101"/>
      <c r="C5" s="125"/>
      <c r="D5" s="125"/>
    </row>
    <row r="6" spans="1:4" s="10" customFormat="1" ht="15.75">
      <c r="A6" s="65" t="s">
        <v>79</v>
      </c>
      <c r="B6" s="100"/>
      <c r="C6" s="125"/>
      <c r="D6" s="125"/>
    </row>
    <row r="7" spans="1:4" s="10" customFormat="1" ht="15.75">
      <c r="A7" s="40" t="s">
        <v>168</v>
      </c>
      <c r="B7" s="100"/>
      <c r="C7" s="82">
        <f>SUM(C8:C10)</f>
        <v>6714000</v>
      </c>
      <c r="D7" s="82">
        <f>SUM(D8:D10)</f>
        <v>6714000</v>
      </c>
    </row>
    <row r="8" spans="1:4" s="10" customFormat="1" ht="15.75">
      <c r="A8" s="85" t="s">
        <v>387</v>
      </c>
      <c r="B8" s="98">
        <v>1</v>
      </c>
      <c r="C8" s="81">
        <f>COFOG!C56</f>
        <v>0</v>
      </c>
      <c r="D8" s="81">
        <f>COFOG!D56</f>
        <v>0</v>
      </c>
    </row>
    <row r="9" spans="1:4" s="10" customFormat="1" ht="15.75">
      <c r="A9" s="85" t="s">
        <v>232</v>
      </c>
      <c r="B9" s="98">
        <v>2</v>
      </c>
      <c r="C9" s="81">
        <f>COFOG!C57</f>
        <v>6064000</v>
      </c>
      <c r="D9" s="81">
        <f>COFOG!D57</f>
        <v>6064000</v>
      </c>
    </row>
    <row r="10" spans="1:4" s="10" customFormat="1" ht="15.75">
      <c r="A10" s="85" t="s">
        <v>124</v>
      </c>
      <c r="B10" s="98">
        <v>3</v>
      </c>
      <c r="C10" s="81">
        <f>COFOG!C58</f>
        <v>650000</v>
      </c>
      <c r="D10" s="81">
        <f>COFOG!D58</f>
        <v>650000</v>
      </c>
    </row>
    <row r="11" spans="1:4" s="10" customFormat="1" ht="31.5">
      <c r="A11" s="40" t="s">
        <v>170</v>
      </c>
      <c r="B11" s="100"/>
      <c r="C11" s="82">
        <f>SUM(C12:C14)</f>
        <v>1243250</v>
      </c>
      <c r="D11" s="82">
        <f>SUM(D12:D14)</f>
        <v>1243250</v>
      </c>
    </row>
    <row r="12" spans="1:4" s="10" customFormat="1" ht="15.75">
      <c r="A12" s="85" t="s">
        <v>387</v>
      </c>
      <c r="B12" s="98">
        <v>1</v>
      </c>
      <c r="C12" s="81">
        <f>COFOG!E56</f>
        <v>0</v>
      </c>
      <c r="D12" s="81">
        <f>COFOG!F56</f>
        <v>0</v>
      </c>
    </row>
    <row r="13" spans="1:4" s="10" customFormat="1" ht="15.75">
      <c r="A13" s="85" t="s">
        <v>232</v>
      </c>
      <c r="B13" s="98">
        <v>2</v>
      </c>
      <c r="C13" s="81">
        <f>COFOG!E57</f>
        <v>1100000</v>
      </c>
      <c r="D13" s="81">
        <f>COFOG!F57</f>
        <v>1100000</v>
      </c>
    </row>
    <row r="14" spans="1:4" s="10" customFormat="1" ht="15.75">
      <c r="A14" s="85" t="s">
        <v>124</v>
      </c>
      <c r="B14" s="98">
        <v>3</v>
      </c>
      <c r="C14" s="81">
        <f>COFOG!E58</f>
        <v>143250</v>
      </c>
      <c r="D14" s="81">
        <f>COFOG!F58</f>
        <v>143250</v>
      </c>
    </row>
    <row r="15" spans="1:4" s="10" customFormat="1" ht="15.75">
      <c r="A15" s="40" t="s">
        <v>171</v>
      </c>
      <c r="B15" s="100"/>
      <c r="C15" s="82">
        <f>SUM(C16:C18)</f>
        <v>6487560</v>
      </c>
      <c r="D15" s="82">
        <f>SUM(D16:D18)</f>
        <v>6546960</v>
      </c>
    </row>
    <row r="16" spans="1:4" s="10" customFormat="1" ht="15.75">
      <c r="A16" s="85" t="s">
        <v>387</v>
      </c>
      <c r="B16" s="98">
        <v>1</v>
      </c>
      <c r="C16" s="81">
        <f>COFOG!G56</f>
        <v>0</v>
      </c>
      <c r="D16" s="81">
        <f>COFOG!H56</f>
        <v>0</v>
      </c>
    </row>
    <row r="17" spans="1:4" s="10" customFormat="1" ht="15.75">
      <c r="A17" s="85" t="s">
        <v>232</v>
      </c>
      <c r="B17" s="98">
        <v>2</v>
      </c>
      <c r="C17" s="81">
        <f>COFOG!G57</f>
        <v>6487560</v>
      </c>
      <c r="D17" s="81">
        <f>COFOG!H57</f>
        <v>6546960</v>
      </c>
    </row>
    <row r="18" spans="1:4" s="10" customFormat="1" ht="15.75">
      <c r="A18" s="85" t="s">
        <v>124</v>
      </c>
      <c r="B18" s="98">
        <v>3</v>
      </c>
      <c r="C18" s="81">
        <f>COFOG!G58</f>
        <v>0</v>
      </c>
      <c r="D18" s="81">
        <f>COFOG!H58</f>
        <v>0</v>
      </c>
    </row>
    <row r="19" spans="1:4" s="10" customFormat="1" ht="15.75">
      <c r="A19" s="65" t="s">
        <v>172</v>
      </c>
      <c r="B19" s="100"/>
      <c r="C19" s="125"/>
      <c r="D19" s="125"/>
    </row>
    <row r="20" spans="1:4" s="10" customFormat="1" ht="18.75" customHeight="1" hidden="1">
      <c r="A20" s="107" t="s">
        <v>175</v>
      </c>
      <c r="B20" s="100"/>
      <c r="C20" s="81">
        <f>SUM(C21:C22)</f>
        <v>0</v>
      </c>
      <c r="D20" s="81">
        <f>SUM(D21:D22)</f>
        <v>0</v>
      </c>
    </row>
    <row r="21" spans="1:4" s="10" customFormat="1" ht="31.5" hidden="1">
      <c r="A21" s="85" t="s">
        <v>181</v>
      </c>
      <c r="B21" s="100">
        <v>2</v>
      </c>
      <c r="C21" s="81"/>
      <c r="D21" s="81"/>
    </row>
    <row r="22" spans="1:4" s="10" customFormat="1" ht="15.75" hidden="1">
      <c r="A22" s="85" t="s">
        <v>182</v>
      </c>
      <c r="B22" s="100">
        <v>2</v>
      </c>
      <c r="C22" s="125"/>
      <c r="D22" s="125"/>
    </row>
    <row r="23" spans="1:4" s="10" customFormat="1" ht="15.75" hidden="1">
      <c r="A23" s="108" t="s">
        <v>173</v>
      </c>
      <c r="B23" s="100"/>
      <c r="C23" s="81">
        <f>SUM(C20:C20)</f>
        <v>0</v>
      </c>
      <c r="D23" s="81">
        <f>SUM(D20:D20)</f>
        <v>0</v>
      </c>
    </row>
    <row r="24" spans="1:4" s="10" customFormat="1" ht="15.75" hidden="1">
      <c r="A24" s="61" t="s">
        <v>183</v>
      </c>
      <c r="B24" s="100"/>
      <c r="C24" s="125"/>
      <c r="D24" s="125"/>
    </row>
    <row r="25" spans="1:4" s="10" customFormat="1" ht="47.25" hidden="1">
      <c r="A25" s="106" t="s">
        <v>180</v>
      </c>
      <c r="B25" s="100">
        <v>2</v>
      </c>
      <c r="C25" s="125"/>
      <c r="D25" s="125"/>
    </row>
    <row r="26" spans="1:4" s="10" customFormat="1" ht="47.25" hidden="1">
      <c r="A26" s="106" t="s">
        <v>180</v>
      </c>
      <c r="B26" s="100">
        <v>3</v>
      </c>
      <c r="C26" s="125"/>
      <c r="D26" s="125"/>
    </row>
    <row r="27" spans="1:4" s="10" customFormat="1" ht="15.75" hidden="1">
      <c r="A27" s="108" t="s">
        <v>179</v>
      </c>
      <c r="B27" s="100"/>
      <c r="C27" s="125">
        <f>SUM(C25:C26)</f>
        <v>0</v>
      </c>
      <c r="D27" s="125">
        <f>SUM(D25:D26)</f>
        <v>0</v>
      </c>
    </row>
    <row r="28" spans="1:4" s="10" customFormat="1" ht="15.75" hidden="1">
      <c r="A28" s="107" t="s">
        <v>176</v>
      </c>
      <c r="B28" s="100"/>
      <c r="C28" s="125">
        <f>SUM(C29:C29)</f>
        <v>0</v>
      </c>
      <c r="D28" s="125">
        <f>SUM(D29:D29)</f>
        <v>0</v>
      </c>
    </row>
    <row r="29" spans="1:4" s="10" customFormat="1" ht="15.75" hidden="1">
      <c r="A29" s="85" t="s">
        <v>419</v>
      </c>
      <c r="B29" s="100">
        <v>2</v>
      </c>
      <c r="C29" s="125"/>
      <c r="D29" s="125"/>
    </row>
    <row r="30" spans="1:4" s="10" customFormat="1" ht="15.75" hidden="1">
      <c r="A30" s="85" t="s">
        <v>177</v>
      </c>
      <c r="B30" s="100">
        <v>2</v>
      </c>
      <c r="C30" s="125"/>
      <c r="D30" s="125"/>
    </row>
    <row r="31" spans="1:4" s="10" customFormat="1" ht="31.5" hidden="1">
      <c r="A31" s="85" t="s">
        <v>178</v>
      </c>
      <c r="B31" s="100">
        <v>2</v>
      </c>
      <c r="C31" s="125"/>
      <c r="D31" s="125"/>
    </row>
    <row r="32" spans="1:4" s="10" customFormat="1" ht="15.75">
      <c r="A32" s="85" t="s">
        <v>395</v>
      </c>
      <c r="B32" s="100"/>
      <c r="C32" s="81">
        <f>C33+C48</f>
        <v>627800</v>
      </c>
      <c r="D32" s="81">
        <f>D33+D48</f>
        <v>627800</v>
      </c>
    </row>
    <row r="33" spans="1:4" s="10" customFormat="1" ht="15.75">
      <c r="A33" s="85" t="s">
        <v>396</v>
      </c>
      <c r="B33" s="100"/>
      <c r="C33" s="81">
        <f>SUM(C34:C59)</f>
        <v>627800</v>
      </c>
      <c r="D33" s="81">
        <f>SUM(D34:D59)</f>
        <v>627800</v>
      </c>
    </row>
    <row r="34" spans="1:4" s="10" customFormat="1" ht="15.75">
      <c r="A34" s="85" t="s">
        <v>398</v>
      </c>
      <c r="B34" s="100">
        <v>2</v>
      </c>
      <c r="C34" s="81">
        <v>50000</v>
      </c>
      <c r="D34" s="81">
        <v>50000</v>
      </c>
    </row>
    <row r="35" spans="1:4" s="10" customFormat="1" ht="47.25">
      <c r="A35" s="85" t="s">
        <v>406</v>
      </c>
      <c r="B35" s="100">
        <v>2</v>
      </c>
      <c r="C35" s="81">
        <v>366800</v>
      </c>
      <c r="D35" s="81">
        <v>366800</v>
      </c>
    </row>
    <row r="36" spans="1:4" s="10" customFormat="1" ht="15.75" hidden="1">
      <c r="A36" s="85" t="s">
        <v>486</v>
      </c>
      <c r="B36" s="100">
        <v>2</v>
      </c>
      <c r="C36" s="125"/>
      <c r="D36" s="125"/>
    </row>
    <row r="37" spans="1:4" s="10" customFormat="1" ht="31.5" hidden="1">
      <c r="A37" s="85" t="s">
        <v>399</v>
      </c>
      <c r="B37" s="100">
        <v>2</v>
      </c>
      <c r="C37" s="125"/>
      <c r="D37" s="125"/>
    </row>
    <row r="38" spans="1:4" s="10" customFormat="1" ht="31.5" hidden="1">
      <c r="A38" s="85" t="s">
        <v>407</v>
      </c>
      <c r="B38" s="100">
        <v>2</v>
      </c>
      <c r="C38" s="125"/>
      <c r="D38" s="125"/>
    </row>
    <row r="39" spans="1:4" s="10" customFormat="1" ht="31.5">
      <c r="A39" s="85" t="s">
        <v>405</v>
      </c>
      <c r="B39" s="100">
        <v>2</v>
      </c>
      <c r="C39" s="81">
        <v>40000</v>
      </c>
      <c r="D39" s="81">
        <v>40000</v>
      </c>
    </row>
    <row r="40" spans="1:4" s="10" customFormat="1" ht="15.75" hidden="1">
      <c r="A40" s="85" t="s">
        <v>404</v>
      </c>
      <c r="B40" s="100">
        <v>2</v>
      </c>
      <c r="C40" s="125"/>
      <c r="D40" s="125"/>
    </row>
    <row r="41" spans="1:4" s="10" customFormat="1" ht="15.75" hidden="1">
      <c r="A41" s="85" t="s">
        <v>403</v>
      </c>
      <c r="B41" s="100">
        <v>2</v>
      </c>
      <c r="C41" s="81"/>
      <c r="D41" s="81"/>
    </row>
    <row r="42" spans="1:4" s="10" customFormat="1" ht="15.75" hidden="1">
      <c r="A42" s="85" t="s">
        <v>402</v>
      </c>
      <c r="B42" s="100">
        <v>2</v>
      </c>
      <c r="C42" s="125"/>
      <c r="D42" s="125"/>
    </row>
    <row r="43" spans="1:4" s="10" customFormat="1" ht="31.5">
      <c r="A43" s="85" t="s">
        <v>401</v>
      </c>
      <c r="B43" s="100">
        <v>2</v>
      </c>
      <c r="C43" s="81">
        <v>140000</v>
      </c>
      <c r="D43" s="81">
        <v>140000</v>
      </c>
    </row>
    <row r="44" spans="1:4" s="10" customFormat="1" ht="15.75" hidden="1">
      <c r="A44" s="85" t="s">
        <v>449</v>
      </c>
      <c r="B44" s="100">
        <v>2</v>
      </c>
      <c r="C44" s="125"/>
      <c r="D44" s="125"/>
    </row>
    <row r="45" spans="1:4" s="10" customFormat="1" ht="15.75" hidden="1">
      <c r="A45" s="85" t="s">
        <v>400</v>
      </c>
      <c r="B45" s="100">
        <v>2</v>
      </c>
      <c r="C45" s="125"/>
      <c r="D45" s="125"/>
    </row>
    <row r="46" spans="1:4" s="10" customFormat="1" ht="15.75">
      <c r="A46" s="85" t="s">
        <v>408</v>
      </c>
      <c r="B46" s="100">
        <v>2</v>
      </c>
      <c r="C46" s="81">
        <v>31000</v>
      </c>
      <c r="D46" s="81">
        <v>31000</v>
      </c>
    </row>
    <row r="47" spans="1:4" s="10" customFormat="1" ht="15.75" hidden="1">
      <c r="A47" s="85" t="s">
        <v>409</v>
      </c>
      <c r="B47" s="100">
        <v>2</v>
      </c>
      <c r="C47" s="125"/>
      <c r="D47" s="125"/>
    </row>
    <row r="48" spans="1:4" s="10" customFormat="1" ht="15.75" hidden="1">
      <c r="A48" s="85" t="s">
        <v>397</v>
      </c>
      <c r="B48" s="100"/>
      <c r="C48" s="125">
        <f>SUM(C49:C58)</f>
        <v>0</v>
      </c>
      <c r="D48" s="125">
        <f>SUM(D49:D58)</f>
        <v>0</v>
      </c>
    </row>
    <row r="49" spans="1:4" s="10" customFormat="1" ht="15.75" hidden="1">
      <c r="A49" s="85" t="s">
        <v>410</v>
      </c>
      <c r="B49" s="100">
        <v>2</v>
      </c>
      <c r="C49" s="125"/>
      <c r="D49" s="125"/>
    </row>
    <row r="50" spans="1:4" s="10" customFormat="1" ht="31.5" hidden="1">
      <c r="A50" s="85" t="s">
        <v>411</v>
      </c>
      <c r="B50" s="100">
        <v>2</v>
      </c>
      <c r="C50" s="125"/>
      <c r="D50" s="125"/>
    </row>
    <row r="51" spans="1:4" s="10" customFormat="1" ht="31.5" hidden="1">
      <c r="A51" s="85" t="s">
        <v>412</v>
      </c>
      <c r="B51" s="100">
        <v>2</v>
      </c>
      <c r="C51" s="125"/>
      <c r="D51" s="125"/>
    </row>
    <row r="52" spans="1:4" s="10" customFormat="1" ht="15.75" hidden="1">
      <c r="A52" s="85" t="s">
        <v>413</v>
      </c>
      <c r="B52" s="100">
        <v>2</v>
      </c>
      <c r="C52" s="125"/>
      <c r="D52" s="125"/>
    </row>
    <row r="53" spans="1:4" s="10" customFormat="1" ht="15.75" hidden="1">
      <c r="A53" s="85" t="s">
        <v>414</v>
      </c>
      <c r="B53" s="100">
        <v>2</v>
      </c>
      <c r="C53" s="125"/>
      <c r="D53" s="125"/>
    </row>
    <row r="54" spans="1:4" s="10" customFormat="1" ht="15.75" hidden="1">
      <c r="A54" s="85" t="s">
        <v>415</v>
      </c>
      <c r="B54" s="100">
        <v>2</v>
      </c>
      <c r="C54" s="125"/>
      <c r="D54" s="125"/>
    </row>
    <row r="55" spans="1:4" s="10" customFormat="1" ht="15.75" hidden="1">
      <c r="A55" s="85" t="s">
        <v>416</v>
      </c>
      <c r="B55" s="100">
        <v>2</v>
      </c>
      <c r="C55" s="125"/>
      <c r="D55" s="125"/>
    </row>
    <row r="56" spans="1:4" s="10" customFormat="1" ht="15.75" hidden="1">
      <c r="A56" s="85" t="s">
        <v>448</v>
      </c>
      <c r="B56" s="100">
        <v>2</v>
      </c>
      <c r="C56" s="125"/>
      <c r="D56" s="125"/>
    </row>
    <row r="57" spans="1:4" s="10" customFormat="1" ht="15.75" hidden="1">
      <c r="A57" s="85" t="s">
        <v>417</v>
      </c>
      <c r="B57" s="100">
        <v>2</v>
      </c>
      <c r="C57" s="125"/>
      <c r="D57" s="125"/>
    </row>
    <row r="58" spans="1:4" s="10" customFormat="1" ht="15.75" hidden="1">
      <c r="A58" s="85" t="s">
        <v>418</v>
      </c>
      <c r="B58" s="100">
        <v>2</v>
      </c>
      <c r="C58" s="125"/>
      <c r="D58" s="125"/>
    </row>
    <row r="59" spans="1:4" s="10" customFormat="1" ht="15.75" hidden="1">
      <c r="A59" s="61" t="s">
        <v>409</v>
      </c>
      <c r="B59" s="100">
        <v>2</v>
      </c>
      <c r="C59" s="125"/>
      <c r="D59" s="125"/>
    </row>
    <row r="60" spans="1:4" s="10" customFormat="1" ht="15.75">
      <c r="A60" s="108" t="s">
        <v>174</v>
      </c>
      <c r="B60" s="100"/>
      <c r="C60" s="81">
        <f>SUM(C30:C32)+SUM(C28:C28)</f>
        <v>627800</v>
      </c>
      <c r="D60" s="81">
        <f>SUM(D30:D32)+SUM(D28:D28)</f>
        <v>627800</v>
      </c>
    </row>
    <row r="61" spans="1:4" s="10" customFormat="1" ht="15.75">
      <c r="A61" s="40" t="s">
        <v>172</v>
      </c>
      <c r="B61" s="100"/>
      <c r="C61" s="82">
        <f>SUM(C62:C64)</f>
        <v>627800</v>
      </c>
      <c r="D61" s="82">
        <f>SUM(D62:D64)</f>
        <v>627800</v>
      </c>
    </row>
    <row r="62" spans="1:4" s="10" customFormat="1" ht="15.75">
      <c r="A62" s="85" t="s">
        <v>387</v>
      </c>
      <c r="B62" s="98">
        <v>1</v>
      </c>
      <c r="C62" s="81">
        <f>SUMIF($B$19:$B$61,"1",C$19:C$61)</f>
        <v>0</v>
      </c>
      <c r="D62" s="81">
        <f>SUMIF($B$19:$B$61,"1",D$19:D$61)</f>
        <v>0</v>
      </c>
    </row>
    <row r="63" spans="1:4" s="10" customFormat="1" ht="15.75">
      <c r="A63" s="85" t="s">
        <v>232</v>
      </c>
      <c r="B63" s="98">
        <v>2</v>
      </c>
      <c r="C63" s="81">
        <f>SUMIF($B$19:$B$61,"2",C$19:C$61)</f>
        <v>627800</v>
      </c>
      <c r="D63" s="81">
        <f>SUMIF($B$19:$B$61,"2",D$19:D$61)</f>
        <v>627800</v>
      </c>
    </row>
    <row r="64" spans="1:4" s="10" customFormat="1" ht="15.75">
      <c r="A64" s="85" t="s">
        <v>124</v>
      </c>
      <c r="B64" s="98">
        <v>3</v>
      </c>
      <c r="C64" s="81">
        <f>SUMIF($B$19:$B$61,"3",C$19:C$61)</f>
        <v>0</v>
      </c>
      <c r="D64" s="81">
        <f>SUMIF($B$19:$B$61,"3",D$19:D$61)</f>
        <v>0</v>
      </c>
    </row>
    <row r="65" spans="1:4" s="10" customFormat="1" ht="15.75">
      <c r="A65" s="64" t="s">
        <v>233</v>
      </c>
      <c r="B65" s="17"/>
      <c r="C65" s="125"/>
      <c r="D65" s="125"/>
    </row>
    <row r="66" spans="1:4" s="10" customFormat="1" ht="15.75" hidden="1">
      <c r="A66" s="61" t="s">
        <v>186</v>
      </c>
      <c r="B66" s="17"/>
      <c r="C66" s="125"/>
      <c r="D66" s="125"/>
    </row>
    <row r="67" spans="1:4" s="10" customFormat="1" ht="31.5" hidden="1">
      <c r="A67" s="61" t="s">
        <v>544</v>
      </c>
      <c r="B67" s="17">
        <v>2</v>
      </c>
      <c r="C67" s="125"/>
      <c r="D67" s="125"/>
    </row>
    <row r="68" spans="1:4" s="10" customFormat="1" ht="31.5" hidden="1">
      <c r="A68" s="61" t="s">
        <v>421</v>
      </c>
      <c r="B68" s="17"/>
      <c r="C68" s="125"/>
      <c r="D68" s="125"/>
    </row>
    <row r="69" spans="1:4" s="10" customFormat="1" ht="15.75" hidden="1">
      <c r="A69" s="61" t="s">
        <v>420</v>
      </c>
      <c r="B69" s="17"/>
      <c r="C69" s="125"/>
      <c r="D69" s="125"/>
    </row>
    <row r="70" spans="1:4" s="10" customFormat="1" ht="15.75" hidden="1">
      <c r="A70" s="61"/>
      <c r="B70" s="17"/>
      <c r="C70" s="125"/>
      <c r="D70" s="125"/>
    </row>
    <row r="71" spans="1:4" s="10" customFormat="1" ht="31.5" hidden="1">
      <c r="A71" s="61" t="s">
        <v>184</v>
      </c>
      <c r="B71" s="17"/>
      <c r="C71" s="125"/>
      <c r="D71" s="125"/>
    </row>
    <row r="72" spans="1:4" s="10" customFormat="1" ht="15.75" hidden="1">
      <c r="A72" s="61"/>
      <c r="B72" s="17"/>
      <c r="C72" s="125"/>
      <c r="D72" s="125"/>
    </row>
    <row r="73" spans="1:4" s="10" customFormat="1" ht="31.5" hidden="1">
      <c r="A73" s="61" t="s">
        <v>185</v>
      </c>
      <c r="B73" s="17"/>
      <c r="C73" s="125"/>
      <c r="D73" s="125"/>
    </row>
    <row r="74" spans="1:4" s="10" customFormat="1" ht="15.75" hidden="1">
      <c r="A74" s="61"/>
      <c r="B74" s="17"/>
      <c r="C74" s="125"/>
      <c r="D74" s="125"/>
    </row>
    <row r="75" spans="1:4" s="10" customFormat="1" ht="31.5" hidden="1">
      <c r="A75" s="61" t="s">
        <v>188</v>
      </c>
      <c r="B75" s="17"/>
      <c r="C75" s="125"/>
      <c r="D75" s="125"/>
    </row>
    <row r="76" spans="1:4" s="10" customFormat="1" ht="15.75" hidden="1">
      <c r="A76" s="85" t="s">
        <v>144</v>
      </c>
      <c r="B76" s="100">
        <v>2</v>
      </c>
      <c r="C76" s="125"/>
      <c r="D76" s="125"/>
    </row>
    <row r="77" spans="1:4" s="10" customFormat="1" ht="15.75" hidden="1">
      <c r="A77" s="84" t="s">
        <v>118</v>
      </c>
      <c r="B77" s="17"/>
      <c r="C77" s="125"/>
      <c r="D77" s="125"/>
    </row>
    <row r="78" spans="1:4" s="10" customFormat="1" ht="15.75" hidden="1">
      <c r="A78" s="107" t="s">
        <v>143</v>
      </c>
      <c r="B78" s="17"/>
      <c r="C78" s="125">
        <f>SUM(C76:C77)</f>
        <v>0</v>
      </c>
      <c r="D78" s="125">
        <f>SUM(D76:D77)</f>
        <v>0</v>
      </c>
    </row>
    <row r="79" spans="1:4" s="10" customFormat="1" ht="15.75">
      <c r="A79" s="85" t="s">
        <v>129</v>
      </c>
      <c r="B79" s="17">
        <v>2</v>
      </c>
      <c r="C79" s="81">
        <v>450346</v>
      </c>
      <c r="D79" s="81">
        <v>450346</v>
      </c>
    </row>
    <row r="80" spans="1:4" s="10" customFormat="1" ht="15.75" hidden="1">
      <c r="A80" s="84" t="s">
        <v>442</v>
      </c>
      <c r="B80" s="100">
        <v>2</v>
      </c>
      <c r="C80" s="125"/>
      <c r="D80" s="125"/>
    </row>
    <row r="81" spans="1:4" s="10" customFormat="1" ht="15.75">
      <c r="A81" s="84" t="s">
        <v>564</v>
      </c>
      <c r="B81" s="100">
        <v>2</v>
      </c>
      <c r="C81" s="81">
        <v>14037</v>
      </c>
      <c r="D81" s="81">
        <v>14037</v>
      </c>
    </row>
    <row r="82" spans="1:4" s="10" customFormat="1" ht="15.75" hidden="1">
      <c r="A82" s="84" t="s">
        <v>443</v>
      </c>
      <c r="B82" s="100">
        <v>2</v>
      </c>
      <c r="C82" s="125"/>
      <c r="D82" s="125"/>
    </row>
    <row r="83" spans="1:4" s="10" customFormat="1" ht="15.75">
      <c r="A83" s="84" t="s">
        <v>565</v>
      </c>
      <c r="B83" s="100">
        <v>2</v>
      </c>
      <c r="C83" s="81">
        <v>5693</v>
      </c>
      <c r="D83" s="81">
        <v>5693</v>
      </c>
    </row>
    <row r="84" spans="1:4" s="10" customFormat="1" ht="15.75" hidden="1">
      <c r="A84" s="84" t="s">
        <v>444</v>
      </c>
      <c r="B84" s="100">
        <v>2</v>
      </c>
      <c r="C84" s="125"/>
      <c r="D84" s="125"/>
    </row>
    <row r="85" spans="1:4" s="10" customFormat="1" ht="15.75">
      <c r="A85" s="84" t="s">
        <v>566</v>
      </c>
      <c r="B85" s="100">
        <v>2</v>
      </c>
      <c r="C85" s="81">
        <v>75856</v>
      </c>
      <c r="D85" s="81">
        <v>75856</v>
      </c>
    </row>
    <row r="86" spans="1:4" s="10" customFormat="1" ht="15.75" hidden="1">
      <c r="A86" s="84" t="s">
        <v>457</v>
      </c>
      <c r="B86" s="17">
        <v>2</v>
      </c>
      <c r="C86" s="125"/>
      <c r="D86" s="125"/>
    </row>
    <row r="87" spans="1:4" s="10" customFormat="1" ht="15.75">
      <c r="A87" s="130" t="s">
        <v>516</v>
      </c>
      <c r="B87" s="17">
        <v>2</v>
      </c>
      <c r="C87" s="81">
        <v>17335</v>
      </c>
      <c r="D87" s="81">
        <v>17335</v>
      </c>
    </row>
    <row r="88" spans="1:4" s="10" customFormat="1" ht="31.5">
      <c r="A88" s="107" t="s">
        <v>189</v>
      </c>
      <c r="B88" s="17"/>
      <c r="C88" s="81">
        <f>SUM(C79:C87)</f>
        <v>563267</v>
      </c>
      <c r="D88" s="81">
        <f>SUM(D79:D87)</f>
        <v>563267</v>
      </c>
    </row>
    <row r="89" spans="1:4" s="10" customFormat="1" ht="15.75">
      <c r="A89" s="84" t="s">
        <v>561</v>
      </c>
      <c r="B89" s="100">
        <v>2</v>
      </c>
      <c r="C89" s="125">
        <v>100000</v>
      </c>
      <c r="D89" s="125">
        <v>100000</v>
      </c>
    </row>
    <row r="90" spans="1:4" s="10" customFormat="1" ht="15.75" hidden="1">
      <c r="A90" s="84" t="s">
        <v>451</v>
      </c>
      <c r="B90" s="100">
        <v>2</v>
      </c>
      <c r="C90" s="125"/>
      <c r="D90" s="125"/>
    </row>
    <row r="91" spans="1:4" s="10" customFormat="1" ht="15.75">
      <c r="A91" s="84" t="s">
        <v>562</v>
      </c>
      <c r="B91" s="100">
        <v>2</v>
      </c>
      <c r="C91" s="125">
        <v>131563</v>
      </c>
      <c r="D91" s="125">
        <v>131563</v>
      </c>
    </row>
    <row r="92" spans="1:4" s="10" customFormat="1" ht="15.75" hidden="1">
      <c r="A92" s="84" t="s">
        <v>453</v>
      </c>
      <c r="B92" s="100">
        <v>2</v>
      </c>
      <c r="C92" s="125"/>
      <c r="D92" s="125"/>
    </row>
    <row r="93" spans="1:4" s="10" customFormat="1" ht="15.75" hidden="1">
      <c r="A93" s="84" t="s">
        <v>454</v>
      </c>
      <c r="B93" s="100">
        <v>2</v>
      </c>
      <c r="C93" s="125"/>
      <c r="D93" s="125"/>
    </row>
    <row r="94" spans="1:4" s="10" customFormat="1" ht="15.75">
      <c r="A94" s="84" t="s">
        <v>563</v>
      </c>
      <c r="B94" s="100">
        <v>2</v>
      </c>
      <c r="C94" s="81">
        <v>100742</v>
      </c>
      <c r="D94" s="81">
        <v>100742</v>
      </c>
    </row>
    <row r="95" spans="1:4" s="10" customFormat="1" ht="15.75" hidden="1">
      <c r="A95" s="84" t="s">
        <v>456</v>
      </c>
      <c r="B95" s="17">
        <v>2</v>
      </c>
      <c r="C95" s="125"/>
      <c r="D95" s="125"/>
    </row>
    <row r="96" spans="1:4" s="10" customFormat="1" ht="15.75" hidden="1">
      <c r="A96" s="84" t="s">
        <v>457</v>
      </c>
      <c r="B96" s="17">
        <v>2</v>
      </c>
      <c r="C96" s="125"/>
      <c r="D96" s="125"/>
    </row>
    <row r="97" spans="1:4" s="10" customFormat="1" ht="15.75" hidden="1">
      <c r="A97" s="84" t="s">
        <v>487</v>
      </c>
      <c r="B97" s="17">
        <v>2</v>
      </c>
      <c r="C97" s="125"/>
      <c r="D97" s="125"/>
    </row>
    <row r="98" spans="1:4" s="10" customFormat="1" ht="15.75" hidden="1">
      <c r="A98" s="84" t="s">
        <v>118</v>
      </c>
      <c r="B98" s="17"/>
      <c r="C98" s="125"/>
      <c r="D98" s="125"/>
    </row>
    <row r="99" spans="1:4" s="10" customFormat="1" ht="15.75">
      <c r="A99" s="107" t="s">
        <v>190</v>
      </c>
      <c r="B99" s="17"/>
      <c r="C99" s="81">
        <f>SUM(C89:C98)</f>
        <v>332305</v>
      </c>
      <c r="D99" s="81">
        <f>SUM(D89:D98)</f>
        <v>332305</v>
      </c>
    </row>
    <row r="100" spans="1:4" s="10" customFormat="1" ht="31.5">
      <c r="A100" s="108" t="s">
        <v>187</v>
      </c>
      <c r="B100" s="17"/>
      <c r="C100" s="81">
        <f>C78+C88+C99</f>
        <v>895572</v>
      </c>
      <c r="D100" s="81">
        <f>D78+D88+D99</f>
        <v>895572</v>
      </c>
    </row>
    <row r="101" spans="1:4" s="10" customFormat="1" ht="15.75" hidden="1">
      <c r="A101" s="61"/>
      <c r="B101" s="100"/>
      <c r="C101" s="125"/>
      <c r="D101" s="125"/>
    </row>
    <row r="102" spans="1:4" s="10" customFormat="1" ht="31.5" hidden="1">
      <c r="A102" s="61" t="s">
        <v>191</v>
      </c>
      <c r="B102" s="100"/>
      <c r="C102" s="125"/>
      <c r="D102" s="125"/>
    </row>
    <row r="103" spans="1:4" s="10" customFormat="1" ht="15.75" hidden="1">
      <c r="A103" s="85" t="s">
        <v>440</v>
      </c>
      <c r="B103" s="100">
        <v>2</v>
      </c>
      <c r="C103" s="81"/>
      <c r="D103" s="81"/>
    </row>
    <row r="104" spans="1:4" s="10" customFormat="1" ht="31.5" hidden="1">
      <c r="A104" s="61" t="s">
        <v>192</v>
      </c>
      <c r="B104" s="100"/>
      <c r="C104" s="81">
        <f>SUM(C103)</f>
        <v>0</v>
      </c>
      <c r="D104" s="81">
        <f>SUM(D103)</f>
        <v>0</v>
      </c>
    </row>
    <row r="105" spans="1:4" s="10" customFormat="1" ht="15.75" hidden="1">
      <c r="A105" s="61" t="s">
        <v>193</v>
      </c>
      <c r="B105" s="100"/>
      <c r="C105" s="125"/>
      <c r="D105" s="125"/>
    </row>
    <row r="106" spans="1:4" s="10" customFormat="1" ht="15.75" hidden="1">
      <c r="A106" s="61" t="s">
        <v>194</v>
      </c>
      <c r="B106" s="100"/>
      <c r="C106" s="125"/>
      <c r="D106" s="125"/>
    </row>
    <row r="107" spans="1:4" s="10" customFormat="1" ht="15.75" hidden="1">
      <c r="A107" s="119" t="s">
        <v>441</v>
      </c>
      <c r="B107" s="100">
        <v>2</v>
      </c>
      <c r="C107" s="125"/>
      <c r="D107" s="125"/>
    </row>
    <row r="108" spans="1:4" s="10" customFormat="1" ht="15.75" hidden="1">
      <c r="A108" s="119" t="s">
        <v>458</v>
      </c>
      <c r="B108" s="100">
        <v>2</v>
      </c>
      <c r="C108" s="125"/>
      <c r="D108" s="125"/>
    </row>
    <row r="109" spans="1:4" s="10" customFormat="1" ht="15.75" hidden="1">
      <c r="A109" s="119" t="s">
        <v>548</v>
      </c>
      <c r="B109" s="100">
        <v>2</v>
      </c>
      <c r="C109" s="125"/>
      <c r="D109" s="125"/>
    </row>
    <row r="110" spans="1:4" s="10" customFormat="1" ht="15.75" hidden="1">
      <c r="A110" s="119" t="s">
        <v>459</v>
      </c>
      <c r="B110" s="100">
        <v>2</v>
      </c>
      <c r="C110" s="81"/>
      <c r="D110" s="81"/>
    </row>
    <row r="111" spans="1:4" s="10" customFormat="1" ht="15.75" hidden="1">
      <c r="A111" s="109" t="s">
        <v>195</v>
      </c>
      <c r="B111" s="100"/>
      <c r="C111" s="81">
        <f>SUM(C107:C110)</f>
        <v>0</v>
      </c>
      <c r="D111" s="81">
        <f>SUM(D107:D110)</f>
        <v>0</v>
      </c>
    </row>
    <row r="112" spans="1:4" s="10" customFormat="1" ht="15.75" hidden="1">
      <c r="A112" s="85" t="s">
        <v>142</v>
      </c>
      <c r="B112" s="100">
        <v>2</v>
      </c>
      <c r="C112" s="125"/>
      <c r="D112" s="125"/>
    </row>
    <row r="113" spans="1:4" s="10" customFormat="1" ht="15.75" hidden="1">
      <c r="A113" s="85"/>
      <c r="B113" s="100"/>
      <c r="C113" s="125"/>
      <c r="D113" s="125"/>
    </row>
    <row r="114" spans="1:4" s="10" customFormat="1" ht="15.75" hidden="1">
      <c r="A114" s="109" t="s">
        <v>141</v>
      </c>
      <c r="B114" s="100"/>
      <c r="C114" s="125">
        <f>SUM(C112:C113)</f>
        <v>0</v>
      </c>
      <c r="D114" s="125">
        <f>SUM(D112:D113)</f>
        <v>0</v>
      </c>
    </row>
    <row r="115" spans="1:4" s="10" customFormat="1" ht="15.75" hidden="1">
      <c r="A115" s="85"/>
      <c r="B115" s="100"/>
      <c r="C115" s="125"/>
      <c r="D115" s="125"/>
    </row>
    <row r="116" spans="1:4" s="10" customFormat="1" ht="15.75" hidden="1">
      <c r="A116" s="65" t="s">
        <v>524</v>
      </c>
      <c r="B116" s="100">
        <v>2</v>
      </c>
      <c r="C116" s="125"/>
      <c r="D116" s="125"/>
    </row>
    <row r="117" spans="1:4" s="10" customFormat="1" ht="15.75" hidden="1">
      <c r="A117" s="109" t="s">
        <v>196</v>
      </c>
      <c r="B117" s="100"/>
      <c r="C117" s="125">
        <f>SUM(C115:C116)</f>
        <v>0</v>
      </c>
      <c r="D117" s="125">
        <f>SUM(D115:D116)</f>
        <v>0</v>
      </c>
    </row>
    <row r="118" spans="1:4" s="10" customFormat="1" ht="15.75" hidden="1">
      <c r="A118" s="136"/>
      <c r="B118" s="136"/>
      <c r="C118" s="136"/>
      <c r="D118" s="136"/>
    </row>
    <row r="119" spans="1:4" s="10" customFormat="1" ht="15.75" hidden="1">
      <c r="A119" s="61"/>
      <c r="B119" s="100"/>
      <c r="C119" s="125"/>
      <c r="D119" s="125"/>
    </row>
    <row r="120" spans="1:4" s="10" customFormat="1" ht="31.5" hidden="1">
      <c r="A120" s="108" t="s">
        <v>422</v>
      </c>
      <c r="B120" s="100"/>
      <c r="C120" s="81">
        <f>C111+C114+C117</f>
        <v>0</v>
      </c>
      <c r="D120" s="81">
        <f>D111+D114+D117</f>
        <v>0</v>
      </c>
    </row>
    <row r="121" spans="1:4" s="10" customFormat="1" ht="15.75">
      <c r="A121" s="85" t="s">
        <v>215</v>
      </c>
      <c r="B121" s="100">
        <v>2</v>
      </c>
      <c r="C121" s="125">
        <v>50000</v>
      </c>
      <c r="D121" s="125">
        <v>50000</v>
      </c>
    </row>
    <row r="122" spans="1:4" s="10" customFormat="1" ht="15.75" hidden="1">
      <c r="A122" s="85" t="s">
        <v>216</v>
      </c>
      <c r="B122" s="100">
        <v>2</v>
      </c>
      <c r="C122" s="125"/>
      <c r="D122" s="125"/>
    </row>
    <row r="123" spans="1:4" s="10" customFormat="1" ht="15.75">
      <c r="A123" s="61" t="s">
        <v>423</v>
      </c>
      <c r="B123" s="100"/>
      <c r="C123" s="81">
        <f>SUM(C121:C122)</f>
        <v>50000</v>
      </c>
      <c r="D123" s="81">
        <f>SUM(D121:D122)</f>
        <v>50000</v>
      </c>
    </row>
    <row r="124" spans="1:4" s="10" customFormat="1" ht="15.75">
      <c r="A124" s="63" t="s">
        <v>233</v>
      </c>
      <c r="B124" s="100"/>
      <c r="C124" s="82">
        <f>SUM(C125:C125:C127)</f>
        <v>945572</v>
      </c>
      <c r="D124" s="82">
        <f>SUM(D125:D125:D127)</f>
        <v>945572</v>
      </c>
    </row>
    <row r="125" spans="1:4" s="10" customFormat="1" ht="15.75">
      <c r="A125" s="85" t="s">
        <v>387</v>
      </c>
      <c r="B125" s="98">
        <v>1</v>
      </c>
      <c r="C125" s="81">
        <f>SUMIF($B$65:$B$124,"1",C$65:C$124)</f>
        <v>0</v>
      </c>
      <c r="D125" s="81">
        <f>SUMIF($B$65:$B$124,"1",D$65:D$124)</f>
        <v>0</v>
      </c>
    </row>
    <row r="126" spans="1:4" s="10" customFormat="1" ht="15.75">
      <c r="A126" s="85" t="s">
        <v>232</v>
      </c>
      <c r="B126" s="98">
        <v>2</v>
      </c>
      <c r="C126" s="81">
        <f>SUMIF($B$65:$B$124,"2",C$65:C$124)</f>
        <v>945572</v>
      </c>
      <c r="D126" s="81">
        <f>SUMIF($B$65:$B$124,"2",D$65:D$124)</f>
        <v>945572</v>
      </c>
    </row>
    <row r="127" spans="1:4" s="10" customFormat="1" ht="15.75">
      <c r="A127" s="85" t="s">
        <v>124</v>
      </c>
      <c r="B127" s="98">
        <v>3</v>
      </c>
      <c r="C127" s="81">
        <f>SUMIF($B$65:$B$124,"3",C$65:C$124)</f>
        <v>0</v>
      </c>
      <c r="D127" s="81">
        <f>SUMIF($B$65:$B$124,"3",D$65:D$124)</f>
        <v>0</v>
      </c>
    </row>
    <row r="128" spans="1:4" ht="15.75">
      <c r="A128" s="65" t="s">
        <v>84</v>
      </c>
      <c r="B128" s="100"/>
      <c r="C128" s="125"/>
      <c r="D128" s="125"/>
    </row>
    <row r="129" spans="1:4" ht="15.75">
      <c r="A129" s="40" t="s">
        <v>234</v>
      </c>
      <c r="B129" s="100"/>
      <c r="C129" s="82">
        <f>SUM(C130:C132)</f>
        <v>12046458</v>
      </c>
      <c r="D129" s="82">
        <f>SUM(D130:D132)</f>
        <v>4863058</v>
      </c>
    </row>
    <row r="130" spans="1:4" ht="15.75">
      <c r="A130" s="85" t="s">
        <v>387</v>
      </c>
      <c r="B130" s="98">
        <v>1</v>
      </c>
      <c r="C130" s="81">
        <f>Felh!H28</f>
        <v>0</v>
      </c>
      <c r="D130" s="81">
        <f>Felh!I28</f>
        <v>0</v>
      </c>
    </row>
    <row r="131" spans="1:4" ht="15.75">
      <c r="A131" s="85" t="s">
        <v>232</v>
      </c>
      <c r="B131" s="98">
        <v>2</v>
      </c>
      <c r="C131" s="81">
        <f>Felh!H29</f>
        <v>12046458</v>
      </c>
      <c r="D131" s="81">
        <f>Felh!I29</f>
        <v>4863058</v>
      </c>
    </row>
    <row r="132" spans="1:4" ht="15.75">
      <c r="A132" s="85" t="s">
        <v>124</v>
      </c>
      <c r="B132" s="98">
        <v>3</v>
      </c>
      <c r="C132" s="81">
        <f>Felh!H30</f>
        <v>0</v>
      </c>
      <c r="D132" s="81">
        <f>Felh!I30</f>
        <v>0</v>
      </c>
    </row>
    <row r="133" spans="1:4" ht="15.75">
      <c r="A133" s="40" t="s">
        <v>235</v>
      </c>
      <c r="B133" s="100"/>
      <c r="C133" s="82">
        <f>SUM(C134:C136)</f>
        <v>5624975</v>
      </c>
      <c r="D133" s="82">
        <f>SUM(D134:D136)</f>
        <v>5698520</v>
      </c>
    </row>
    <row r="134" spans="1:4" ht="15.75">
      <c r="A134" s="85" t="s">
        <v>387</v>
      </c>
      <c r="B134" s="98">
        <v>1</v>
      </c>
      <c r="C134" s="81">
        <f>Felh!H44</f>
        <v>0</v>
      </c>
      <c r="D134" s="81">
        <f>Felh!I44</f>
        <v>0</v>
      </c>
    </row>
    <row r="135" spans="1:4" ht="15.75">
      <c r="A135" s="85" t="s">
        <v>232</v>
      </c>
      <c r="B135" s="98">
        <v>2</v>
      </c>
      <c r="C135" s="81">
        <f>Felh!H45</f>
        <v>5624975</v>
      </c>
      <c r="D135" s="81">
        <f>Felh!I45</f>
        <v>5698520</v>
      </c>
    </row>
    <row r="136" spans="1:4" ht="15" customHeight="1">
      <c r="A136" s="85" t="s">
        <v>124</v>
      </c>
      <c r="B136" s="98">
        <v>3</v>
      </c>
      <c r="C136" s="81">
        <f>Felh!H46</f>
        <v>0</v>
      </c>
      <c r="D136" s="81">
        <f>Felh!I46</f>
        <v>0</v>
      </c>
    </row>
    <row r="137" spans="1:4" ht="15.75">
      <c r="A137" s="40" t="s">
        <v>236</v>
      </c>
      <c r="B137" s="100"/>
      <c r="C137" s="82">
        <f>SUM(C138:C140)</f>
        <v>15639</v>
      </c>
      <c r="D137" s="82">
        <f>SUM(D138:D140)</f>
        <v>15639</v>
      </c>
    </row>
    <row r="138" spans="1:4" ht="15.75">
      <c r="A138" s="85" t="s">
        <v>387</v>
      </c>
      <c r="B138" s="98">
        <v>1</v>
      </c>
      <c r="C138" s="81">
        <f>Felh!H65</f>
        <v>0</v>
      </c>
      <c r="D138" s="81">
        <f>Felh!I65</f>
        <v>0</v>
      </c>
    </row>
    <row r="139" spans="1:4" ht="15.75">
      <c r="A139" s="85" t="s">
        <v>232</v>
      </c>
      <c r="B139" s="98">
        <v>2</v>
      </c>
      <c r="C139" s="81">
        <f>Felh!H66</f>
        <v>15639</v>
      </c>
      <c r="D139" s="81">
        <f>Felh!I66</f>
        <v>15639</v>
      </c>
    </row>
    <row r="140" spans="1:4" ht="15.75">
      <c r="A140" s="85" t="s">
        <v>124</v>
      </c>
      <c r="B140" s="98">
        <v>3</v>
      </c>
      <c r="C140" s="81">
        <f>Felh!H67</f>
        <v>0</v>
      </c>
      <c r="D140" s="81">
        <f>Felh!I67</f>
        <v>0</v>
      </c>
    </row>
    <row r="141" spans="1:4" ht="16.5">
      <c r="A141" s="67" t="s">
        <v>237</v>
      </c>
      <c r="B141" s="101"/>
      <c r="C141" s="125"/>
      <c r="D141" s="125"/>
    </row>
    <row r="142" spans="1:4" ht="15.75" hidden="1">
      <c r="A142" s="65" t="s">
        <v>126</v>
      </c>
      <c r="B142" s="100"/>
      <c r="C142" s="131"/>
      <c r="D142" s="131"/>
    </row>
    <row r="143" spans="1:4" ht="15.75" hidden="1">
      <c r="A143" s="61" t="s">
        <v>222</v>
      </c>
      <c r="B143" s="100"/>
      <c r="C143" s="131"/>
      <c r="D143" s="131"/>
    </row>
    <row r="144" spans="1:4" ht="31.5" hidden="1">
      <c r="A144" s="85" t="s">
        <v>424</v>
      </c>
      <c r="B144" s="100"/>
      <c r="C144" s="131"/>
      <c r="D144" s="131"/>
    </row>
    <row r="145" spans="1:4" ht="31.5" hidden="1">
      <c r="A145" s="85" t="s">
        <v>224</v>
      </c>
      <c r="B145" s="100"/>
      <c r="C145" s="131"/>
      <c r="D145" s="131"/>
    </row>
    <row r="146" spans="1:4" ht="31.5" hidden="1">
      <c r="A146" s="85" t="s">
        <v>425</v>
      </c>
      <c r="B146" s="100"/>
      <c r="C146" s="131"/>
      <c r="D146" s="131"/>
    </row>
    <row r="147" spans="1:4" ht="31.5">
      <c r="A147" s="85" t="s">
        <v>573</v>
      </c>
      <c r="B147" s="100">
        <v>2</v>
      </c>
      <c r="C147" s="15">
        <v>478395</v>
      </c>
      <c r="D147" s="15">
        <v>478395</v>
      </c>
    </row>
    <row r="148" spans="1:4" ht="15.75" hidden="1">
      <c r="A148" s="85" t="s">
        <v>226</v>
      </c>
      <c r="B148" s="100"/>
      <c r="C148" s="131"/>
      <c r="D148" s="131"/>
    </row>
    <row r="149" spans="1:4" ht="31.5" hidden="1">
      <c r="A149" s="85" t="s">
        <v>438</v>
      </c>
      <c r="B149" s="100"/>
      <c r="C149" s="131"/>
      <c r="D149" s="131"/>
    </row>
    <row r="150" spans="1:4" ht="15.75" hidden="1">
      <c r="A150" s="85" t="s">
        <v>230</v>
      </c>
      <c r="B150" s="100"/>
      <c r="C150" s="131"/>
      <c r="D150" s="131"/>
    </row>
    <row r="151" spans="1:4" ht="15.75" hidden="1">
      <c r="A151" s="61" t="s">
        <v>231</v>
      </c>
      <c r="B151" s="100"/>
      <c r="C151" s="131"/>
      <c r="D151" s="131"/>
    </row>
    <row r="152" spans="1:4" ht="15.75" hidden="1">
      <c r="A152" s="61" t="s">
        <v>223</v>
      </c>
      <c r="B152" s="100"/>
      <c r="C152" s="131"/>
      <c r="D152" s="131"/>
    </row>
    <row r="153" spans="1:4" ht="15.75">
      <c r="A153" s="40" t="s">
        <v>126</v>
      </c>
      <c r="B153" s="100"/>
      <c r="C153" s="82">
        <f>SUM(C154:C156)</f>
        <v>478395</v>
      </c>
      <c r="D153" s="82">
        <f>SUM(D154:D156)</f>
        <v>478395</v>
      </c>
    </row>
    <row r="154" spans="1:4" ht="15.75">
      <c r="A154" s="85" t="s">
        <v>387</v>
      </c>
      <c r="B154" s="98">
        <v>1</v>
      </c>
      <c r="C154" s="81">
        <f>SUMIF($B$142:$B$153,"1",C$142:C$153)</f>
        <v>0</v>
      </c>
      <c r="D154" s="81">
        <f>SUMIF($B$142:$B$153,"1",D$142:D$153)</f>
        <v>0</v>
      </c>
    </row>
    <row r="155" spans="1:4" ht="15.75">
      <c r="A155" s="85" t="s">
        <v>232</v>
      </c>
      <c r="B155" s="98">
        <v>2</v>
      </c>
      <c r="C155" s="81">
        <f>SUMIF($B$142:$B$153,"2",C$142:C$153)</f>
        <v>478395</v>
      </c>
      <c r="D155" s="81">
        <f>SUMIF($B$142:$B$153,"2",D$142:D$153)</f>
        <v>478395</v>
      </c>
    </row>
    <row r="156" spans="1:4" ht="15.75">
      <c r="A156" s="85" t="s">
        <v>124</v>
      </c>
      <c r="B156" s="98">
        <v>3</v>
      </c>
      <c r="C156" s="81">
        <f>SUMIF($B$142:$B$153,"3",C$142:C$153)</f>
        <v>0</v>
      </c>
      <c r="D156" s="81">
        <f>SUMIF($B$142:$B$153,"3",D$142:D$153)</f>
        <v>0</v>
      </c>
    </row>
    <row r="157" spans="1:4" ht="15.75" hidden="1">
      <c r="A157" s="65" t="s">
        <v>127</v>
      </c>
      <c r="B157" s="100"/>
      <c r="C157" s="131"/>
      <c r="D157" s="131"/>
    </row>
    <row r="158" spans="1:4" ht="15.75" hidden="1">
      <c r="A158" s="61" t="s">
        <v>222</v>
      </c>
      <c r="B158" s="100"/>
      <c r="C158" s="131"/>
      <c r="D158" s="131"/>
    </row>
    <row r="159" spans="1:4" ht="31.5" hidden="1">
      <c r="A159" s="85" t="s">
        <v>424</v>
      </c>
      <c r="B159" s="100"/>
      <c r="C159" s="131"/>
      <c r="D159" s="131"/>
    </row>
    <row r="160" spans="1:4" ht="31.5" hidden="1">
      <c r="A160" s="85" t="s">
        <v>224</v>
      </c>
      <c r="B160" s="100"/>
      <c r="C160" s="131"/>
      <c r="D160" s="131"/>
    </row>
    <row r="161" spans="1:4" ht="31.5" hidden="1">
      <c r="A161" s="85" t="s">
        <v>425</v>
      </c>
      <c r="B161" s="100"/>
      <c r="C161" s="131"/>
      <c r="D161" s="131"/>
    </row>
    <row r="162" spans="1:4" ht="15.75" hidden="1">
      <c r="A162" s="85" t="s">
        <v>225</v>
      </c>
      <c r="B162" s="100"/>
      <c r="C162" s="131"/>
      <c r="D162" s="131"/>
    </row>
    <row r="163" spans="1:4" ht="15.75" hidden="1">
      <c r="A163" s="85" t="s">
        <v>226</v>
      </c>
      <c r="B163" s="100"/>
      <c r="C163" s="131"/>
      <c r="D163" s="131"/>
    </row>
    <row r="164" spans="1:4" ht="31.5" hidden="1">
      <c r="A164" s="85" t="s">
        <v>438</v>
      </c>
      <c r="B164" s="100"/>
      <c r="C164" s="131"/>
      <c r="D164" s="131"/>
    </row>
    <row r="165" spans="1:4" ht="15.75" hidden="1">
      <c r="A165" s="85" t="s">
        <v>230</v>
      </c>
      <c r="B165" s="100"/>
      <c r="C165" s="131"/>
      <c r="D165" s="131"/>
    </row>
    <row r="166" spans="1:4" ht="15.75" hidden="1">
      <c r="A166" s="61" t="s">
        <v>231</v>
      </c>
      <c r="B166" s="100"/>
      <c r="C166" s="131"/>
      <c r="D166" s="131"/>
    </row>
    <row r="167" spans="1:4" ht="15.75" hidden="1">
      <c r="A167" s="61" t="s">
        <v>223</v>
      </c>
      <c r="B167" s="100"/>
      <c r="C167" s="131"/>
      <c r="D167" s="131"/>
    </row>
    <row r="168" spans="1:4" ht="15.75" hidden="1">
      <c r="A168" s="40" t="s">
        <v>238</v>
      </c>
      <c r="B168" s="100"/>
      <c r="C168" s="134">
        <f>SUM(C169:C171)</f>
        <v>0</v>
      </c>
      <c r="D168" s="134">
        <f>SUM(D169:D171)</f>
        <v>0</v>
      </c>
    </row>
    <row r="169" spans="1:4" ht="15.75" hidden="1">
      <c r="A169" s="85" t="s">
        <v>387</v>
      </c>
      <c r="B169" s="98">
        <v>1</v>
      </c>
      <c r="C169" s="125">
        <f>SUMIF($B$157:$B$168,"1",C$157:C$168)</f>
        <v>0</v>
      </c>
      <c r="D169" s="125">
        <f>SUMIF($B$157:$B$168,"1",D$157:D$168)</f>
        <v>0</v>
      </c>
    </row>
    <row r="170" spans="1:4" ht="15.75" hidden="1">
      <c r="A170" s="85" t="s">
        <v>232</v>
      </c>
      <c r="B170" s="98">
        <v>2</v>
      </c>
      <c r="C170" s="125">
        <f>SUMIF($B$157:$B$168,"2",C$157:C$168)</f>
        <v>0</v>
      </c>
      <c r="D170" s="125">
        <f>SUMIF($B$157:$B$168,"2",D$157:D$168)</f>
        <v>0</v>
      </c>
    </row>
    <row r="171" spans="1:4" ht="15.75" hidden="1">
      <c r="A171" s="85" t="s">
        <v>124</v>
      </c>
      <c r="B171" s="98">
        <v>3</v>
      </c>
      <c r="C171" s="125">
        <f>SUMIF($B$157:$B$168,"3",C$157:C$168)</f>
        <v>0</v>
      </c>
      <c r="D171" s="125">
        <f>SUMIF($B$157:$B$168,"3",D$157:D$168)</f>
        <v>0</v>
      </c>
    </row>
    <row r="172" spans="1:4" ht="16.5">
      <c r="A172" s="66" t="s">
        <v>128</v>
      </c>
      <c r="B172" s="101"/>
      <c r="C172" s="18">
        <f>C7+C11+C15+C61+C124+C129+C133+C137+C153+C168</f>
        <v>34183649</v>
      </c>
      <c r="D172" s="18">
        <f>D7+D11+D15+D61+D124+D129+D133+D137+D153+D168</f>
        <v>27133194</v>
      </c>
    </row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378" ht="15.75"/>
    <row r="379" ht="15.75"/>
    <row r="380" ht="15.75"/>
    <row r="381" ht="15.75"/>
    <row r="382" ht="15.75"/>
    <row r="383" ht="15.75"/>
    <row r="384" ht="15.75"/>
    <row r="390" ht="15.75"/>
    <row r="391" ht="15.75"/>
    <row r="392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3"/>
  <headerFooter>
    <oddFooter>&amp;C&amp;P. oldal, összesen: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58"/>
  <sheetViews>
    <sheetView zoomScale="90" zoomScaleNormal="90" zoomScalePageLayoutView="0" workbookViewId="0" topLeftCell="A1">
      <pane xSplit="2" ySplit="5" topLeftCell="C6" activePane="bottomRight" state="frozen"/>
      <selection pane="topLeft" activeCell="AA5" sqref="AA5"/>
      <selection pane="topRight" activeCell="AA5" sqref="AA5"/>
      <selection pane="bottomLeft" activeCell="AA5" sqref="AA5"/>
      <selection pane="bottomRight" activeCell="A2" sqref="A2:K2"/>
    </sheetView>
  </sheetViews>
  <sheetFormatPr defaultColWidth="9.140625" defaultRowHeight="15"/>
  <cols>
    <col min="1" max="1" width="59.421875" style="16" customWidth="1"/>
    <col min="2" max="2" width="5.7109375" style="16" customWidth="1"/>
    <col min="3" max="6" width="12.7109375" style="16" customWidth="1"/>
    <col min="7" max="8" width="12.421875" style="16" customWidth="1"/>
    <col min="9" max="9" width="10.8515625" style="16" customWidth="1"/>
    <col min="10" max="10" width="13.8515625" style="16" customWidth="1"/>
    <col min="11" max="11" width="13.421875" style="16" customWidth="1"/>
    <col min="12" max="12" width="13.57421875" style="16" customWidth="1"/>
    <col min="13" max="16384" width="9.140625" style="16" customWidth="1"/>
  </cols>
  <sheetData>
    <row r="1" spans="1:11" ht="15.75">
      <c r="A1" s="266" t="s">
        <v>558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.75">
      <c r="A2" s="267" t="s">
        <v>517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4" spans="1:12" s="3" customFormat="1" ht="15.75" customHeight="1">
      <c r="A4" s="262" t="s">
        <v>265</v>
      </c>
      <c r="B4" s="283" t="s">
        <v>140</v>
      </c>
      <c r="C4" s="264" t="s">
        <v>119</v>
      </c>
      <c r="D4" s="265"/>
      <c r="E4" s="264" t="s">
        <v>120</v>
      </c>
      <c r="F4" s="265"/>
      <c r="G4" s="264" t="s">
        <v>28</v>
      </c>
      <c r="H4" s="265"/>
      <c r="I4" s="264" t="s">
        <v>15</v>
      </c>
      <c r="J4" s="265"/>
      <c r="K4" s="283" t="s">
        <v>5</v>
      </c>
      <c r="L4" s="283"/>
    </row>
    <row r="5" spans="1:12" s="3" customFormat="1" ht="15.75">
      <c r="A5" s="262"/>
      <c r="B5" s="283"/>
      <c r="C5" s="38" t="s">
        <v>169</v>
      </c>
      <c r="D5" s="38" t="s">
        <v>615</v>
      </c>
      <c r="E5" s="38" t="s">
        <v>169</v>
      </c>
      <c r="F5" s="38" t="s">
        <v>615</v>
      </c>
      <c r="G5" s="38" t="s">
        <v>169</v>
      </c>
      <c r="H5" s="38" t="s">
        <v>615</v>
      </c>
      <c r="I5" s="38" t="s">
        <v>169</v>
      </c>
      <c r="J5" s="38" t="s">
        <v>615</v>
      </c>
      <c r="K5" s="38" t="s">
        <v>169</v>
      </c>
      <c r="L5" s="38" t="s">
        <v>615</v>
      </c>
    </row>
    <row r="6" spans="1:12" s="3" customFormat="1" ht="31.5">
      <c r="A6" s="7" t="s">
        <v>239</v>
      </c>
      <c r="B6" s="97">
        <v>2</v>
      </c>
      <c r="C6" s="5">
        <v>5139000</v>
      </c>
      <c r="D6" s="5">
        <v>5139000</v>
      </c>
      <c r="E6" s="5">
        <v>1035000</v>
      </c>
      <c r="F6" s="5">
        <v>1035000</v>
      </c>
      <c r="G6" s="38">
        <v>600000</v>
      </c>
      <c r="H6" s="38">
        <v>600000</v>
      </c>
      <c r="I6" s="5">
        <v>162000</v>
      </c>
      <c r="J6" s="5">
        <v>162000</v>
      </c>
      <c r="K6" s="5">
        <f aca="true" t="shared" si="0" ref="K6:L37">C6+E6+G6+I6</f>
        <v>6936000</v>
      </c>
      <c r="L6" s="5">
        <f t="shared" si="0"/>
        <v>6936000</v>
      </c>
    </row>
    <row r="7" spans="1:12" s="3" customFormat="1" ht="31.5" hidden="1">
      <c r="A7" s="7" t="s">
        <v>525</v>
      </c>
      <c r="B7" s="97">
        <v>2</v>
      </c>
      <c r="C7" s="5"/>
      <c r="D7" s="5"/>
      <c r="E7" s="5"/>
      <c r="F7" s="5"/>
      <c r="G7" s="38"/>
      <c r="H7" s="38"/>
      <c r="I7" s="5"/>
      <c r="J7" s="5"/>
      <c r="K7" s="5">
        <f t="shared" si="0"/>
        <v>0</v>
      </c>
      <c r="L7" s="5">
        <f t="shared" si="0"/>
        <v>0</v>
      </c>
    </row>
    <row r="8" spans="1:12" s="3" customFormat="1" ht="31.5">
      <c r="A8" s="7" t="s">
        <v>500</v>
      </c>
      <c r="B8" s="97">
        <v>3</v>
      </c>
      <c r="C8" s="5">
        <v>600000</v>
      </c>
      <c r="D8" s="5">
        <v>600000</v>
      </c>
      <c r="E8" s="5">
        <v>118250</v>
      </c>
      <c r="F8" s="5">
        <v>118250</v>
      </c>
      <c r="G8" s="5"/>
      <c r="H8" s="5"/>
      <c r="I8" s="135"/>
      <c r="J8" s="135"/>
      <c r="K8" s="5">
        <f t="shared" si="0"/>
        <v>718250</v>
      </c>
      <c r="L8" s="5">
        <f t="shared" si="0"/>
        <v>718250</v>
      </c>
    </row>
    <row r="9" spans="1:12" s="3" customFormat="1" ht="15.75">
      <c r="A9" s="7" t="s">
        <v>498</v>
      </c>
      <c r="B9" s="97">
        <v>3</v>
      </c>
      <c r="C9" s="5">
        <v>50000</v>
      </c>
      <c r="D9" s="5">
        <v>50000</v>
      </c>
      <c r="E9" s="5">
        <v>25000</v>
      </c>
      <c r="F9" s="5">
        <v>25000</v>
      </c>
      <c r="G9" s="5"/>
      <c r="H9" s="5"/>
      <c r="I9" s="135"/>
      <c r="J9" s="135"/>
      <c r="K9" s="5">
        <f t="shared" si="0"/>
        <v>75000</v>
      </c>
      <c r="L9" s="5">
        <f t="shared" si="0"/>
        <v>75000</v>
      </c>
    </row>
    <row r="10" spans="1:12" s="3" customFormat="1" ht="15.75" hidden="1">
      <c r="A10" s="7" t="s">
        <v>501</v>
      </c>
      <c r="B10" s="97">
        <v>2</v>
      </c>
      <c r="C10" s="5"/>
      <c r="D10" s="5"/>
      <c r="E10" s="135"/>
      <c r="F10" s="135"/>
      <c r="G10" s="135"/>
      <c r="H10" s="135"/>
      <c r="I10" s="135"/>
      <c r="J10" s="135"/>
      <c r="K10" s="5">
        <f t="shared" si="0"/>
        <v>0</v>
      </c>
      <c r="L10" s="5">
        <f t="shared" si="0"/>
        <v>0</v>
      </c>
    </row>
    <row r="11" spans="1:12" s="3" customFormat="1" ht="15.75">
      <c r="A11" s="7" t="s">
        <v>240</v>
      </c>
      <c r="B11" s="97">
        <v>2</v>
      </c>
      <c r="C11" s="5"/>
      <c r="D11" s="5"/>
      <c r="E11" s="5"/>
      <c r="F11" s="5"/>
      <c r="G11" s="5">
        <v>200000</v>
      </c>
      <c r="H11" s="5">
        <v>200000</v>
      </c>
      <c r="I11" s="5">
        <v>54000</v>
      </c>
      <c r="J11" s="5">
        <v>54000</v>
      </c>
      <c r="K11" s="5">
        <f t="shared" si="0"/>
        <v>254000</v>
      </c>
      <c r="L11" s="5">
        <f t="shared" si="0"/>
        <v>254000</v>
      </c>
    </row>
    <row r="12" spans="1:12" s="3" customFormat="1" ht="31.5">
      <c r="A12" s="7" t="s">
        <v>241</v>
      </c>
      <c r="B12" s="97">
        <v>2</v>
      </c>
      <c r="C12" s="5"/>
      <c r="D12" s="5"/>
      <c r="E12" s="135"/>
      <c r="F12" s="135"/>
      <c r="G12" s="135">
        <v>20000</v>
      </c>
      <c r="H12" s="135">
        <v>20000</v>
      </c>
      <c r="I12" s="5">
        <v>13500</v>
      </c>
      <c r="J12" s="5">
        <v>13500</v>
      </c>
      <c r="K12" s="5">
        <f t="shared" si="0"/>
        <v>33500</v>
      </c>
      <c r="L12" s="5">
        <f t="shared" si="0"/>
        <v>33500</v>
      </c>
    </row>
    <row r="13" spans="1:12" s="3" customFormat="1" ht="15.75">
      <c r="A13" s="7" t="s">
        <v>242</v>
      </c>
      <c r="B13" s="97">
        <v>2</v>
      </c>
      <c r="C13" s="5"/>
      <c r="D13" s="5"/>
      <c r="E13" s="135"/>
      <c r="F13" s="135"/>
      <c r="G13" s="135">
        <v>10000</v>
      </c>
      <c r="H13" s="135">
        <v>10000</v>
      </c>
      <c r="I13" s="5">
        <v>2700</v>
      </c>
      <c r="J13" s="5">
        <v>2700</v>
      </c>
      <c r="K13" s="5">
        <f t="shared" si="0"/>
        <v>12700</v>
      </c>
      <c r="L13" s="5">
        <f t="shared" si="0"/>
        <v>12700</v>
      </c>
    </row>
    <row r="14" spans="1:12" s="3" customFormat="1" ht="15.75" hidden="1">
      <c r="A14" s="7" t="s">
        <v>243</v>
      </c>
      <c r="B14" s="97">
        <v>2</v>
      </c>
      <c r="C14" s="5"/>
      <c r="D14" s="5"/>
      <c r="E14" s="135"/>
      <c r="F14" s="135"/>
      <c r="G14" s="135"/>
      <c r="H14" s="135"/>
      <c r="I14" s="135"/>
      <c r="J14" s="135"/>
      <c r="K14" s="5">
        <f t="shared" si="0"/>
        <v>0</v>
      </c>
      <c r="L14" s="5">
        <f t="shared" si="0"/>
        <v>0</v>
      </c>
    </row>
    <row r="15" spans="1:12" s="3" customFormat="1" ht="15.75" hidden="1">
      <c r="A15" s="7" t="s">
        <v>244</v>
      </c>
      <c r="B15" s="97">
        <v>2</v>
      </c>
      <c r="C15" s="5"/>
      <c r="D15" s="5"/>
      <c r="E15" s="135"/>
      <c r="F15" s="135"/>
      <c r="G15" s="135"/>
      <c r="H15" s="135"/>
      <c r="I15" s="135"/>
      <c r="J15" s="135"/>
      <c r="K15" s="5">
        <f t="shared" si="0"/>
        <v>0</v>
      </c>
      <c r="L15" s="5">
        <f t="shared" si="0"/>
        <v>0</v>
      </c>
    </row>
    <row r="16" spans="1:12" s="3" customFormat="1" ht="15.75">
      <c r="A16" s="7" t="s">
        <v>480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 t="shared" si="0"/>
        <v>0</v>
      </c>
    </row>
    <row r="17" spans="1:12" s="3" customFormat="1" ht="15.75" hidden="1">
      <c r="A17" s="7" t="s">
        <v>481</v>
      </c>
      <c r="B17" s="97">
        <v>2</v>
      </c>
      <c r="C17" s="5"/>
      <c r="D17" s="5"/>
      <c r="E17" s="135"/>
      <c r="F17" s="135"/>
      <c r="G17" s="135"/>
      <c r="H17" s="135"/>
      <c r="I17" s="135"/>
      <c r="J17" s="135"/>
      <c r="K17" s="5">
        <f t="shared" si="0"/>
        <v>0</v>
      </c>
      <c r="L17" s="5">
        <f t="shared" si="0"/>
        <v>0</v>
      </c>
    </row>
    <row r="18" spans="1:12" s="3" customFormat="1" ht="15.75" hidden="1">
      <c r="A18" s="7" t="s">
        <v>245</v>
      </c>
      <c r="B18" s="97">
        <v>2</v>
      </c>
      <c r="C18" s="5"/>
      <c r="D18" s="5"/>
      <c r="E18" s="135"/>
      <c r="F18" s="135"/>
      <c r="G18" s="135"/>
      <c r="H18" s="135"/>
      <c r="I18" s="135"/>
      <c r="J18" s="135"/>
      <c r="K18" s="5">
        <f t="shared" si="0"/>
        <v>0</v>
      </c>
      <c r="L18" s="5">
        <f t="shared" si="0"/>
        <v>0</v>
      </c>
    </row>
    <row r="19" spans="1:12" s="3" customFormat="1" ht="15.75" hidden="1">
      <c r="A19" s="7" t="s">
        <v>246</v>
      </c>
      <c r="B19" s="97">
        <v>2</v>
      </c>
      <c r="C19" s="5"/>
      <c r="D19" s="5"/>
      <c r="E19" s="135"/>
      <c r="F19" s="135"/>
      <c r="G19" s="135"/>
      <c r="H19" s="135"/>
      <c r="I19" s="135"/>
      <c r="J19" s="135"/>
      <c r="K19" s="5">
        <f t="shared" si="0"/>
        <v>0</v>
      </c>
      <c r="L19" s="5">
        <f t="shared" si="0"/>
        <v>0</v>
      </c>
    </row>
    <row r="20" spans="1:12" ht="15.75">
      <c r="A20" s="7" t="s">
        <v>247</v>
      </c>
      <c r="B20" s="97">
        <v>2</v>
      </c>
      <c r="C20" s="5"/>
      <c r="D20" s="5"/>
      <c r="E20" s="135"/>
      <c r="F20" s="135"/>
      <c r="G20" s="135">
        <v>100000</v>
      </c>
      <c r="H20" s="135">
        <v>100000</v>
      </c>
      <c r="I20" s="5">
        <v>27000</v>
      </c>
      <c r="J20" s="5">
        <v>27000</v>
      </c>
      <c r="K20" s="5">
        <f t="shared" si="0"/>
        <v>127000</v>
      </c>
      <c r="L20" s="5">
        <f t="shared" si="0"/>
        <v>127000</v>
      </c>
    </row>
    <row r="21" spans="1:12" ht="15.75" hidden="1">
      <c r="A21" s="7" t="s">
        <v>502</v>
      </c>
      <c r="B21" s="97">
        <v>2</v>
      </c>
      <c r="C21" s="5"/>
      <c r="D21" s="5"/>
      <c r="E21" s="135"/>
      <c r="F21" s="135"/>
      <c r="G21" s="135"/>
      <c r="H21" s="135"/>
      <c r="I21" s="135"/>
      <c r="J21" s="135"/>
      <c r="K21" s="5">
        <f t="shared" si="0"/>
        <v>0</v>
      </c>
      <c r="L21" s="5">
        <f t="shared" si="0"/>
        <v>0</v>
      </c>
    </row>
    <row r="22" spans="1:12" ht="15.75" hidden="1">
      <c r="A22" s="7" t="s">
        <v>447</v>
      </c>
      <c r="B22" s="97">
        <v>2</v>
      </c>
      <c r="C22" s="5"/>
      <c r="D22" s="5"/>
      <c r="E22" s="135"/>
      <c r="F22" s="135"/>
      <c r="G22" s="135"/>
      <c r="H22" s="135"/>
      <c r="I22" s="135"/>
      <c r="J22" s="135"/>
      <c r="K22" s="5">
        <f t="shared" si="0"/>
        <v>0</v>
      </c>
      <c r="L22" s="5">
        <f t="shared" si="0"/>
        <v>0</v>
      </c>
    </row>
    <row r="23" spans="1:12" s="3" customFormat="1" ht="15.75" hidden="1">
      <c r="A23" s="7" t="s">
        <v>248</v>
      </c>
      <c r="B23" s="97">
        <v>2</v>
      </c>
      <c r="C23" s="5"/>
      <c r="D23" s="5"/>
      <c r="E23" s="135"/>
      <c r="F23" s="135"/>
      <c r="G23" s="135"/>
      <c r="H23" s="135"/>
      <c r="I23" s="135"/>
      <c r="J23" s="135"/>
      <c r="K23" s="5">
        <f t="shared" si="0"/>
        <v>0</v>
      </c>
      <c r="L23" s="5">
        <f t="shared" si="0"/>
        <v>0</v>
      </c>
    </row>
    <row r="24" spans="1:12" s="3" customFormat="1" ht="31.5">
      <c r="A24" s="7" t="s">
        <v>249</v>
      </c>
      <c r="B24" s="97">
        <v>2</v>
      </c>
      <c r="C24" s="5"/>
      <c r="D24" s="5"/>
      <c r="E24" s="135"/>
      <c r="F24" s="135"/>
      <c r="G24" s="135">
        <v>40000</v>
      </c>
      <c r="H24" s="135">
        <v>40000</v>
      </c>
      <c r="I24" s="5">
        <v>10800</v>
      </c>
      <c r="J24" s="5">
        <v>10800</v>
      </c>
      <c r="K24" s="5">
        <f t="shared" si="0"/>
        <v>50800</v>
      </c>
      <c r="L24" s="5">
        <f t="shared" si="0"/>
        <v>50800</v>
      </c>
    </row>
    <row r="25" spans="1:12" ht="15.75" hidden="1">
      <c r="A25" s="7" t="s">
        <v>250</v>
      </c>
      <c r="B25" s="97">
        <v>2</v>
      </c>
      <c r="C25" s="5"/>
      <c r="D25" s="5"/>
      <c r="E25" s="135"/>
      <c r="F25" s="135"/>
      <c r="G25" s="135"/>
      <c r="H25" s="135"/>
      <c r="I25" s="135"/>
      <c r="J25" s="135"/>
      <c r="K25" s="5">
        <f t="shared" si="0"/>
        <v>0</v>
      </c>
      <c r="L25" s="5">
        <f t="shared" si="0"/>
        <v>0</v>
      </c>
    </row>
    <row r="26" spans="1:12" ht="15.75">
      <c r="A26" s="7" t="s">
        <v>251</v>
      </c>
      <c r="B26" s="97">
        <v>2</v>
      </c>
      <c r="C26" s="5"/>
      <c r="D26" s="5"/>
      <c r="E26" s="135"/>
      <c r="F26" s="135"/>
      <c r="G26" s="135">
        <v>30000</v>
      </c>
      <c r="H26" s="135">
        <v>30000</v>
      </c>
      <c r="I26" s="5">
        <v>8100</v>
      </c>
      <c r="J26" s="5">
        <v>8100</v>
      </c>
      <c r="K26" s="5">
        <f t="shared" si="0"/>
        <v>38100</v>
      </c>
      <c r="L26" s="5">
        <f t="shared" si="0"/>
        <v>38100</v>
      </c>
    </row>
    <row r="27" spans="1:12" s="3" customFormat="1" ht="15.75">
      <c r="A27" s="7" t="s">
        <v>252</v>
      </c>
      <c r="B27" s="97">
        <v>2</v>
      </c>
      <c r="C27" s="5"/>
      <c r="D27" s="5"/>
      <c r="E27" s="135"/>
      <c r="F27" s="135"/>
      <c r="G27" s="135">
        <v>400000</v>
      </c>
      <c r="H27" s="135">
        <v>400000</v>
      </c>
      <c r="I27" s="5">
        <v>108000</v>
      </c>
      <c r="J27" s="5">
        <v>108000</v>
      </c>
      <c r="K27" s="5">
        <f t="shared" si="0"/>
        <v>508000</v>
      </c>
      <c r="L27" s="5">
        <f t="shared" si="0"/>
        <v>508000</v>
      </c>
    </row>
    <row r="28" spans="1:12" s="3" customFormat="1" ht="15.75">
      <c r="A28" s="7" t="s">
        <v>551</v>
      </c>
      <c r="B28" s="97">
        <v>2</v>
      </c>
      <c r="C28" s="5"/>
      <c r="D28" s="5"/>
      <c r="E28" s="5"/>
      <c r="F28" s="5"/>
      <c r="G28" s="5">
        <v>150000</v>
      </c>
      <c r="H28" s="5">
        <v>150000</v>
      </c>
      <c r="I28" s="5">
        <v>40500</v>
      </c>
      <c r="J28" s="5">
        <v>40500</v>
      </c>
      <c r="K28" s="5">
        <f t="shared" si="0"/>
        <v>190500</v>
      </c>
      <c r="L28" s="5">
        <f t="shared" si="0"/>
        <v>190500</v>
      </c>
    </row>
    <row r="29" spans="1:12" s="3" customFormat="1" ht="15.75">
      <c r="A29" s="7" t="s">
        <v>503</v>
      </c>
      <c r="B29" s="97">
        <v>2</v>
      </c>
      <c r="C29" s="5"/>
      <c r="D29" s="5"/>
      <c r="E29" s="135"/>
      <c r="F29" s="135"/>
      <c r="G29" s="135">
        <v>1472898</v>
      </c>
      <c r="H29" s="135">
        <v>1472898</v>
      </c>
      <c r="I29" s="5">
        <v>397682</v>
      </c>
      <c r="J29" s="5">
        <v>397682</v>
      </c>
      <c r="K29" s="5">
        <f t="shared" si="0"/>
        <v>1870580</v>
      </c>
      <c r="L29" s="5">
        <f t="shared" si="0"/>
        <v>1870580</v>
      </c>
    </row>
    <row r="30" spans="1:12" ht="15.75" hidden="1">
      <c r="A30" s="7" t="s">
        <v>503</v>
      </c>
      <c r="B30" s="97">
        <v>3</v>
      </c>
      <c r="C30" s="5"/>
      <c r="D30" s="5"/>
      <c r="E30" s="135"/>
      <c r="F30" s="135"/>
      <c r="G30" s="135"/>
      <c r="H30" s="135"/>
      <c r="I30" s="135"/>
      <c r="J30" s="135"/>
      <c r="K30" s="5">
        <f t="shared" si="0"/>
        <v>0</v>
      </c>
      <c r="L30" s="5">
        <f t="shared" si="0"/>
        <v>0</v>
      </c>
    </row>
    <row r="31" spans="1:12" ht="15.75">
      <c r="A31" s="7" t="s">
        <v>523</v>
      </c>
      <c r="B31" s="97">
        <v>2</v>
      </c>
      <c r="C31" s="5"/>
      <c r="D31" s="5"/>
      <c r="E31" s="135"/>
      <c r="F31" s="135"/>
      <c r="G31" s="135">
        <v>220000</v>
      </c>
      <c r="H31" s="135">
        <v>220000</v>
      </c>
      <c r="I31" s="5"/>
      <c r="J31" s="5">
        <v>59400</v>
      </c>
      <c r="K31" s="5">
        <f t="shared" si="0"/>
        <v>220000</v>
      </c>
      <c r="L31" s="5">
        <f t="shared" si="0"/>
        <v>279400</v>
      </c>
    </row>
    <row r="32" spans="1:12" s="3" customFormat="1" ht="15.75">
      <c r="A32" s="7" t="s">
        <v>485</v>
      </c>
      <c r="B32" s="97">
        <v>2</v>
      </c>
      <c r="C32" s="5"/>
      <c r="D32" s="5"/>
      <c r="E32" s="135"/>
      <c r="F32" s="135"/>
      <c r="G32" s="135"/>
      <c r="H32" s="135"/>
      <c r="I32" s="5"/>
      <c r="J32" s="5"/>
      <c r="K32" s="5">
        <f t="shared" si="0"/>
        <v>0</v>
      </c>
      <c r="L32" s="5">
        <f t="shared" si="0"/>
        <v>0</v>
      </c>
    </row>
    <row r="33" spans="1:12" s="3" customFormat="1" ht="15.75">
      <c r="A33" s="7" t="s">
        <v>253</v>
      </c>
      <c r="B33" s="97">
        <v>2</v>
      </c>
      <c r="C33" s="5"/>
      <c r="D33" s="5"/>
      <c r="E33" s="135"/>
      <c r="F33" s="135"/>
      <c r="G33" s="135">
        <v>100000</v>
      </c>
      <c r="H33" s="135">
        <v>100000</v>
      </c>
      <c r="I33" s="5">
        <v>27000</v>
      </c>
      <c r="J33" s="5">
        <v>27000</v>
      </c>
      <c r="K33" s="5">
        <f t="shared" si="0"/>
        <v>127000</v>
      </c>
      <c r="L33" s="5">
        <f t="shared" si="0"/>
        <v>127000</v>
      </c>
    </row>
    <row r="34" spans="1:12" s="3" customFormat="1" ht="15.75" hidden="1">
      <c r="A34" s="7" t="s">
        <v>254</v>
      </c>
      <c r="B34" s="97">
        <v>2</v>
      </c>
      <c r="C34" s="5"/>
      <c r="D34" s="5"/>
      <c r="E34" s="135"/>
      <c r="F34" s="135"/>
      <c r="G34" s="135"/>
      <c r="H34" s="135"/>
      <c r="I34" s="135"/>
      <c r="J34" s="135"/>
      <c r="K34" s="5">
        <f t="shared" si="0"/>
        <v>0</v>
      </c>
      <c r="L34" s="5">
        <f t="shared" si="0"/>
        <v>0</v>
      </c>
    </row>
    <row r="35" spans="1:12" s="3" customFormat="1" ht="31.5" hidden="1">
      <c r="A35" s="7" t="s">
        <v>255</v>
      </c>
      <c r="B35" s="97">
        <v>2</v>
      </c>
      <c r="C35" s="5"/>
      <c r="D35" s="5"/>
      <c r="E35" s="135"/>
      <c r="F35" s="135"/>
      <c r="G35" s="135"/>
      <c r="H35" s="135"/>
      <c r="I35" s="135"/>
      <c r="J35" s="135"/>
      <c r="K35" s="5">
        <f t="shared" si="0"/>
        <v>0</v>
      </c>
      <c r="L35" s="5">
        <f t="shared" si="0"/>
        <v>0</v>
      </c>
    </row>
    <row r="36" spans="1:12" s="3" customFormat="1" ht="15.75" hidden="1">
      <c r="A36" s="7" t="s">
        <v>256</v>
      </c>
      <c r="B36" s="97">
        <v>2</v>
      </c>
      <c r="C36" s="5"/>
      <c r="D36" s="5"/>
      <c r="E36" s="135"/>
      <c r="F36" s="135"/>
      <c r="G36" s="135"/>
      <c r="H36" s="135"/>
      <c r="I36" s="135"/>
      <c r="J36" s="135"/>
      <c r="K36" s="5">
        <f t="shared" si="0"/>
        <v>0</v>
      </c>
      <c r="L36" s="5">
        <f t="shared" si="0"/>
        <v>0</v>
      </c>
    </row>
    <row r="37" spans="1:12" s="3" customFormat="1" ht="15.75">
      <c r="A37" s="7" t="s">
        <v>257</v>
      </c>
      <c r="B37" s="97">
        <v>2</v>
      </c>
      <c r="C37" s="5"/>
      <c r="D37" s="5"/>
      <c r="E37" s="135"/>
      <c r="F37" s="135"/>
      <c r="G37" s="135">
        <v>7000</v>
      </c>
      <c r="H37" s="135">
        <v>7000</v>
      </c>
      <c r="I37" s="5"/>
      <c r="J37" s="5"/>
      <c r="K37" s="5">
        <f t="shared" si="0"/>
        <v>7000</v>
      </c>
      <c r="L37" s="5">
        <f t="shared" si="0"/>
        <v>7000</v>
      </c>
    </row>
    <row r="38" spans="1:12" s="3" customFormat="1" ht="15.75" hidden="1">
      <c r="A38" s="7" t="s">
        <v>258</v>
      </c>
      <c r="B38" s="97">
        <v>2</v>
      </c>
      <c r="C38" s="5"/>
      <c r="D38" s="5"/>
      <c r="E38" s="135"/>
      <c r="F38" s="135"/>
      <c r="G38" s="135"/>
      <c r="H38" s="135"/>
      <c r="I38" s="135"/>
      <c r="J38" s="135"/>
      <c r="K38" s="5">
        <f aca="true" t="shared" si="1" ref="K38:L58">C38+E38+G38+I38</f>
        <v>0</v>
      </c>
      <c r="L38" s="5">
        <f t="shared" si="1"/>
        <v>0</v>
      </c>
    </row>
    <row r="39" spans="1:12" s="3" customFormat="1" ht="31.5" hidden="1">
      <c r="A39" s="7" t="s">
        <v>259</v>
      </c>
      <c r="B39" s="97">
        <v>2</v>
      </c>
      <c r="C39" s="5"/>
      <c r="D39" s="5"/>
      <c r="E39" s="135"/>
      <c r="F39" s="135"/>
      <c r="G39" s="135"/>
      <c r="H39" s="135"/>
      <c r="I39" s="135"/>
      <c r="J39" s="135"/>
      <c r="K39" s="5">
        <f t="shared" si="1"/>
        <v>0</v>
      </c>
      <c r="L39" s="5">
        <f t="shared" si="1"/>
        <v>0</v>
      </c>
    </row>
    <row r="40" spans="1:12" s="3" customFormat="1" ht="31.5" hidden="1">
      <c r="A40" s="7" t="s">
        <v>260</v>
      </c>
      <c r="B40" s="97">
        <v>2</v>
      </c>
      <c r="C40" s="5"/>
      <c r="D40" s="5"/>
      <c r="E40" s="135"/>
      <c r="F40" s="135"/>
      <c r="G40" s="135"/>
      <c r="H40" s="135"/>
      <c r="I40" s="135"/>
      <c r="J40" s="135"/>
      <c r="K40" s="5">
        <f t="shared" si="1"/>
        <v>0</v>
      </c>
      <c r="L40" s="5">
        <f t="shared" si="1"/>
        <v>0</v>
      </c>
    </row>
    <row r="41" spans="1:12" s="3" customFormat="1" ht="15.75">
      <c r="A41" s="7" t="s">
        <v>477</v>
      </c>
      <c r="B41" s="97">
        <v>2</v>
      </c>
      <c r="C41" s="5"/>
      <c r="D41" s="5"/>
      <c r="E41" s="135"/>
      <c r="F41" s="135"/>
      <c r="G41" s="135">
        <v>10000</v>
      </c>
      <c r="H41" s="135">
        <v>10000</v>
      </c>
      <c r="I41" s="135">
        <v>2700</v>
      </c>
      <c r="J41" s="135">
        <v>2700</v>
      </c>
      <c r="K41" s="5">
        <f t="shared" si="1"/>
        <v>12700</v>
      </c>
      <c r="L41" s="5">
        <f t="shared" si="1"/>
        <v>12700</v>
      </c>
    </row>
    <row r="42" spans="1:12" s="3" customFormat="1" ht="15.75">
      <c r="A42" s="7" t="s">
        <v>261</v>
      </c>
      <c r="B42" s="97">
        <v>2</v>
      </c>
      <c r="C42" s="5"/>
      <c r="D42" s="5"/>
      <c r="E42" s="135"/>
      <c r="F42" s="135"/>
      <c r="G42" s="135">
        <v>20000</v>
      </c>
      <c r="H42" s="135">
        <v>20000</v>
      </c>
      <c r="I42" s="135">
        <v>5400</v>
      </c>
      <c r="J42" s="135">
        <v>5400</v>
      </c>
      <c r="K42" s="5">
        <f t="shared" si="1"/>
        <v>25400</v>
      </c>
      <c r="L42" s="5">
        <f t="shared" si="1"/>
        <v>25400</v>
      </c>
    </row>
    <row r="43" spans="1:12" s="3" customFormat="1" ht="15.75">
      <c r="A43" s="7" t="s">
        <v>262</v>
      </c>
      <c r="B43" s="97">
        <v>2</v>
      </c>
      <c r="C43" s="5">
        <v>325000</v>
      </c>
      <c r="D43" s="5">
        <v>325000</v>
      </c>
      <c r="E43" s="5">
        <v>65000</v>
      </c>
      <c r="F43" s="5">
        <v>65000</v>
      </c>
      <c r="G43" s="5">
        <v>150000</v>
      </c>
      <c r="H43" s="5">
        <v>150000</v>
      </c>
      <c r="I43" s="5">
        <v>40500</v>
      </c>
      <c r="J43" s="5">
        <v>40500</v>
      </c>
      <c r="K43" s="5">
        <f t="shared" si="1"/>
        <v>580500</v>
      </c>
      <c r="L43" s="5">
        <f t="shared" si="1"/>
        <v>580500</v>
      </c>
    </row>
    <row r="44" spans="1:12" s="3" customFormat="1" ht="31.5">
      <c r="A44" s="7" t="s">
        <v>263</v>
      </c>
      <c r="B44" s="97">
        <v>2</v>
      </c>
      <c r="C44" s="5"/>
      <c r="D44" s="5"/>
      <c r="E44" s="5"/>
      <c r="F44" s="5"/>
      <c r="G44" s="5">
        <v>500000</v>
      </c>
      <c r="H44" s="5">
        <v>500000</v>
      </c>
      <c r="I44" s="5">
        <v>135000</v>
      </c>
      <c r="J44" s="5">
        <v>135000</v>
      </c>
      <c r="K44" s="5">
        <f t="shared" si="1"/>
        <v>635000</v>
      </c>
      <c r="L44" s="5">
        <f t="shared" si="1"/>
        <v>635000</v>
      </c>
    </row>
    <row r="45" spans="1:12" ht="15.75">
      <c r="A45" s="7" t="s">
        <v>505</v>
      </c>
      <c r="B45" s="97">
        <v>2</v>
      </c>
      <c r="C45" s="5">
        <v>600000</v>
      </c>
      <c r="D45" s="5">
        <v>600000</v>
      </c>
      <c r="E45" s="5"/>
      <c r="F45" s="5"/>
      <c r="G45" s="135"/>
      <c r="H45" s="135"/>
      <c r="I45" s="135"/>
      <c r="J45" s="135"/>
      <c r="K45" s="5">
        <f t="shared" si="1"/>
        <v>600000</v>
      </c>
      <c r="L45" s="5">
        <f t="shared" si="1"/>
        <v>600000</v>
      </c>
    </row>
    <row r="46" spans="1:12" ht="31.5">
      <c r="A46" s="7" t="s">
        <v>504</v>
      </c>
      <c r="B46" s="97">
        <v>2</v>
      </c>
      <c r="C46" s="5"/>
      <c r="D46" s="5"/>
      <c r="E46" s="135"/>
      <c r="F46" s="135"/>
      <c r="G46" s="135">
        <v>100000</v>
      </c>
      <c r="H46" s="135">
        <v>100000</v>
      </c>
      <c r="I46" s="5">
        <v>27000</v>
      </c>
      <c r="J46" s="5">
        <v>27000</v>
      </c>
      <c r="K46" s="5">
        <f t="shared" si="1"/>
        <v>127000</v>
      </c>
      <c r="L46" s="5">
        <f t="shared" si="1"/>
        <v>127000</v>
      </c>
    </row>
    <row r="47" spans="1:12" ht="31.5">
      <c r="A47" s="7" t="s">
        <v>571</v>
      </c>
      <c r="B47" s="97">
        <v>2</v>
      </c>
      <c r="C47" s="5"/>
      <c r="D47" s="5"/>
      <c r="E47" s="135"/>
      <c r="F47" s="135"/>
      <c r="G47" s="135">
        <v>50000</v>
      </c>
      <c r="H47" s="135">
        <v>50000</v>
      </c>
      <c r="I47" s="135">
        <v>13500</v>
      </c>
      <c r="J47" s="135">
        <v>13500</v>
      </c>
      <c r="K47" s="5">
        <f t="shared" si="1"/>
        <v>63500</v>
      </c>
      <c r="L47" s="5">
        <f t="shared" si="1"/>
        <v>63500</v>
      </c>
    </row>
    <row r="48" spans="1:12" ht="15.75">
      <c r="A48" s="7" t="s">
        <v>470</v>
      </c>
      <c r="B48" s="97">
        <v>2</v>
      </c>
      <c r="C48" s="5"/>
      <c r="D48" s="5"/>
      <c r="E48" s="135"/>
      <c r="F48" s="135"/>
      <c r="G48" s="135">
        <v>95244</v>
      </c>
      <c r="H48" s="135">
        <v>95244</v>
      </c>
      <c r="I48" s="5">
        <v>25716</v>
      </c>
      <c r="J48" s="5">
        <v>25716</v>
      </c>
      <c r="K48" s="5">
        <f t="shared" si="1"/>
        <v>120960</v>
      </c>
      <c r="L48" s="5">
        <f t="shared" si="1"/>
        <v>120960</v>
      </c>
    </row>
    <row r="49" spans="1:12" ht="15.75">
      <c r="A49" s="7" t="s">
        <v>264</v>
      </c>
      <c r="B49" s="97">
        <v>2</v>
      </c>
      <c r="C49" s="5"/>
      <c r="D49" s="5"/>
      <c r="E49" s="135"/>
      <c r="F49" s="135"/>
      <c r="G49" s="135">
        <v>875055</v>
      </c>
      <c r="H49" s="135">
        <v>875055</v>
      </c>
      <c r="I49" s="5">
        <v>236265</v>
      </c>
      <c r="J49" s="5">
        <v>236265</v>
      </c>
      <c r="K49" s="5">
        <f t="shared" si="1"/>
        <v>1111320</v>
      </c>
      <c r="L49" s="5">
        <f t="shared" si="1"/>
        <v>1111320</v>
      </c>
    </row>
    <row r="50" spans="1:12" ht="15.75" hidden="1">
      <c r="A50" s="7" t="s">
        <v>506</v>
      </c>
      <c r="B50" s="97">
        <v>2</v>
      </c>
      <c r="C50" s="5"/>
      <c r="D50" s="5"/>
      <c r="E50" s="135"/>
      <c r="F50" s="135"/>
      <c r="G50" s="135"/>
      <c r="H50" s="135"/>
      <c r="I50" s="135"/>
      <c r="J50" s="135"/>
      <c r="K50" s="5">
        <f t="shared" si="1"/>
        <v>0</v>
      </c>
      <c r="L50" s="5">
        <f t="shared" si="1"/>
        <v>0</v>
      </c>
    </row>
    <row r="51" spans="1:12" s="3" customFormat="1" ht="15.75">
      <c r="A51" s="7" t="s">
        <v>145</v>
      </c>
      <c r="B51" s="97"/>
      <c r="C51" s="5"/>
      <c r="D51" s="5"/>
      <c r="E51" s="5"/>
      <c r="F51" s="5"/>
      <c r="G51" s="5">
        <f>SUM(G52:G54)</f>
        <v>1337363</v>
      </c>
      <c r="H51" s="5">
        <f>SUM(H52:H54)</f>
        <v>1396763</v>
      </c>
      <c r="I51" s="5"/>
      <c r="J51" s="5"/>
      <c r="K51" s="5">
        <f t="shared" si="1"/>
        <v>1337363</v>
      </c>
      <c r="L51" s="5">
        <f t="shared" si="1"/>
        <v>1396763</v>
      </c>
    </row>
    <row r="52" spans="1:12" s="3" customFormat="1" ht="15.75">
      <c r="A52" s="85" t="s">
        <v>387</v>
      </c>
      <c r="B52" s="97">
        <v>1</v>
      </c>
      <c r="C52" s="5"/>
      <c r="D52" s="5"/>
      <c r="E52" s="5"/>
      <c r="F52" s="5"/>
      <c r="G52" s="5">
        <f>SUMIF($B$6:$B$51,"1",I$6:I$51)</f>
        <v>0</v>
      </c>
      <c r="H52" s="5">
        <f>SUMIF($B$6:$B$51,"1",J$6:J$51)</f>
        <v>0</v>
      </c>
      <c r="I52" s="5"/>
      <c r="J52" s="5"/>
      <c r="K52" s="5">
        <f t="shared" si="1"/>
        <v>0</v>
      </c>
      <c r="L52" s="5">
        <f t="shared" si="1"/>
        <v>0</v>
      </c>
    </row>
    <row r="53" spans="1:12" s="3" customFormat="1" ht="15.75">
      <c r="A53" s="85" t="s">
        <v>232</v>
      </c>
      <c r="B53" s="97">
        <v>2</v>
      </c>
      <c r="C53" s="230"/>
      <c r="D53" s="230"/>
      <c r="E53" s="5"/>
      <c r="F53" s="5"/>
      <c r="G53" s="5">
        <f>SUMIF($B$6:$B$51,"2",I$6:I$51)</f>
        <v>1337363</v>
      </c>
      <c r="H53" s="5">
        <f>SUMIF($B$6:$B$51,"2",J$6:J$51)</f>
        <v>1396763</v>
      </c>
      <c r="I53" s="5"/>
      <c r="J53" s="5"/>
      <c r="K53" s="5">
        <f t="shared" si="1"/>
        <v>1337363</v>
      </c>
      <c r="L53" s="5">
        <f t="shared" si="1"/>
        <v>1396763</v>
      </c>
    </row>
    <row r="54" spans="1:12" s="3" customFormat="1" ht="15.75">
      <c r="A54" s="85" t="s">
        <v>124</v>
      </c>
      <c r="B54" s="97">
        <v>3</v>
      </c>
      <c r="C54" s="230"/>
      <c r="D54" s="230"/>
      <c r="E54" s="5"/>
      <c r="F54" s="5"/>
      <c r="G54" s="5">
        <f>SUMIF($B$6:$B$51,"3",I$6:I$51)</f>
        <v>0</v>
      </c>
      <c r="H54" s="5">
        <f>SUMIF($B$6:$B$51,"3",J$6:J$51)</f>
        <v>0</v>
      </c>
      <c r="I54" s="5"/>
      <c r="J54" s="5"/>
      <c r="K54" s="5">
        <f t="shared" si="1"/>
        <v>0</v>
      </c>
      <c r="L54" s="5">
        <f t="shared" si="1"/>
        <v>0</v>
      </c>
    </row>
    <row r="55" spans="1:12" s="3" customFormat="1" ht="15.75">
      <c r="A55" s="8" t="s">
        <v>394</v>
      </c>
      <c r="B55" s="97"/>
      <c r="C55" s="14">
        <f aca="true" t="shared" si="2" ref="C55:J55">SUM(C56:C58)</f>
        <v>6714000</v>
      </c>
      <c r="D55" s="14">
        <f t="shared" si="2"/>
        <v>6714000</v>
      </c>
      <c r="E55" s="14">
        <f t="shared" si="2"/>
        <v>1243250</v>
      </c>
      <c r="F55" s="14">
        <f t="shared" si="2"/>
        <v>1243250</v>
      </c>
      <c r="G55" s="14">
        <f t="shared" si="2"/>
        <v>6487560</v>
      </c>
      <c r="H55" s="14">
        <f t="shared" si="2"/>
        <v>6546960</v>
      </c>
      <c r="I55" s="14">
        <f t="shared" si="2"/>
        <v>0</v>
      </c>
      <c r="J55" s="14">
        <f t="shared" si="2"/>
        <v>0</v>
      </c>
      <c r="K55" s="14">
        <f t="shared" si="1"/>
        <v>14444810</v>
      </c>
      <c r="L55" s="14">
        <f t="shared" si="1"/>
        <v>14504210</v>
      </c>
    </row>
    <row r="56" spans="1:12" s="3" customFormat="1" ht="15.75">
      <c r="A56" s="85" t="s">
        <v>387</v>
      </c>
      <c r="B56" s="97">
        <v>1</v>
      </c>
      <c r="C56" s="231">
        <f aca="true" t="shared" si="3" ref="C56:H56">SUMIF($B$6:$B$55,"1",C$6:C$55)</f>
        <v>0</v>
      </c>
      <c r="D56" s="231">
        <f t="shared" si="3"/>
        <v>0</v>
      </c>
      <c r="E56" s="81">
        <f t="shared" si="3"/>
        <v>0</v>
      </c>
      <c r="F56" s="81">
        <f t="shared" si="3"/>
        <v>0</v>
      </c>
      <c r="G56" s="81">
        <f t="shared" si="3"/>
        <v>0</v>
      </c>
      <c r="H56" s="81">
        <f t="shared" si="3"/>
        <v>0</v>
      </c>
      <c r="I56" s="5"/>
      <c r="J56" s="5"/>
      <c r="K56" s="5">
        <f t="shared" si="1"/>
        <v>0</v>
      </c>
      <c r="L56" s="5">
        <f t="shared" si="1"/>
        <v>0</v>
      </c>
    </row>
    <row r="57" spans="1:12" s="3" customFormat="1" ht="15.75">
      <c r="A57" s="85" t="s">
        <v>232</v>
      </c>
      <c r="B57" s="97">
        <v>2</v>
      </c>
      <c r="C57" s="231">
        <f aca="true" t="shared" si="4" ref="C57:H57">SUMIF($B$6:$B$55,"2",C$6:C$55)</f>
        <v>6064000</v>
      </c>
      <c r="D57" s="231">
        <f t="shared" si="4"/>
        <v>6064000</v>
      </c>
      <c r="E57" s="81">
        <f t="shared" si="4"/>
        <v>1100000</v>
      </c>
      <c r="F57" s="81">
        <f t="shared" si="4"/>
        <v>1100000</v>
      </c>
      <c r="G57" s="81">
        <f t="shared" si="4"/>
        <v>6487560</v>
      </c>
      <c r="H57" s="81">
        <f t="shared" si="4"/>
        <v>6546960</v>
      </c>
      <c r="I57" s="5"/>
      <c r="J57" s="5"/>
      <c r="K57" s="5">
        <f t="shared" si="1"/>
        <v>13651560</v>
      </c>
      <c r="L57" s="5">
        <f t="shared" si="1"/>
        <v>13710960</v>
      </c>
    </row>
    <row r="58" spans="1:12" s="3" customFormat="1" ht="15.75">
      <c r="A58" s="85" t="s">
        <v>124</v>
      </c>
      <c r="B58" s="97">
        <v>3</v>
      </c>
      <c r="C58" s="231">
        <f aca="true" t="shared" si="5" ref="C58:H58">SUMIF($B$6:$B$55,"3",C$6:C$55)</f>
        <v>650000</v>
      </c>
      <c r="D58" s="231">
        <f t="shared" si="5"/>
        <v>650000</v>
      </c>
      <c r="E58" s="81">
        <f t="shared" si="5"/>
        <v>143250</v>
      </c>
      <c r="F58" s="81">
        <f t="shared" si="5"/>
        <v>143250</v>
      </c>
      <c r="G58" s="81">
        <f t="shared" si="5"/>
        <v>0</v>
      </c>
      <c r="H58" s="81">
        <f t="shared" si="5"/>
        <v>0</v>
      </c>
      <c r="I58" s="5"/>
      <c r="J58" s="5"/>
      <c r="K58" s="5">
        <f t="shared" si="1"/>
        <v>793250</v>
      </c>
      <c r="L58" s="5">
        <f t="shared" si="1"/>
        <v>793250</v>
      </c>
    </row>
  </sheetData>
  <sheetProtection/>
  <mergeCells count="9">
    <mergeCell ref="A1:K1"/>
    <mergeCell ref="A2:K2"/>
    <mergeCell ref="A4:A5"/>
    <mergeCell ref="B4:B5"/>
    <mergeCell ref="K4:L4"/>
    <mergeCell ref="I4:J4"/>
    <mergeCell ref="G4:H4"/>
    <mergeCell ref="E4:F4"/>
    <mergeCell ref="C4:D4"/>
  </mergeCells>
  <printOptions horizontalCentered="1"/>
  <pageMargins left="0.31496062992125984" right="0.07874015748031496" top="0.7480314960629921" bottom="0.7480314960629921" header="0.31496062992125984" footer="0.31496062992125984"/>
  <pageSetup fitToHeight="1" fitToWidth="1" horizontalDpi="600" verticalDpi="600" orientation="landscape" paperSize="9" scale="62" r:id="rId1"/>
  <headerFoot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84" t="s">
        <v>586</v>
      </c>
      <c r="B1" s="284"/>
      <c r="C1" s="284"/>
      <c r="D1" s="284"/>
      <c r="E1" s="284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285" t="s">
        <v>580</v>
      </c>
      <c r="B3" s="285"/>
      <c r="C3" s="285"/>
      <c r="D3" s="285"/>
      <c r="E3" s="285"/>
    </row>
    <row r="4" spans="1:5" s="23" customFormat="1" ht="14.25" customHeight="1">
      <c r="A4" s="24"/>
      <c r="B4" s="24"/>
      <c r="C4" s="24"/>
      <c r="D4" s="24"/>
      <c r="E4" s="123" t="s">
        <v>479</v>
      </c>
    </row>
    <row r="5" spans="1:6" s="27" customFormat="1" ht="21.75" customHeight="1">
      <c r="A5" s="114" t="s">
        <v>9</v>
      </c>
      <c r="B5" s="25" t="s">
        <v>475</v>
      </c>
      <c r="C5" s="25" t="s">
        <v>526</v>
      </c>
      <c r="D5" s="25" t="s">
        <v>576</v>
      </c>
      <c r="E5" s="25" t="s">
        <v>5</v>
      </c>
      <c r="F5" s="26"/>
    </row>
    <row r="6" spans="1:5" ht="15">
      <c r="A6" s="28" t="s">
        <v>391</v>
      </c>
      <c r="B6" s="29">
        <v>2000000</v>
      </c>
      <c r="C6" s="29">
        <v>2000000</v>
      </c>
      <c r="D6" s="29">
        <v>2000000</v>
      </c>
      <c r="E6" s="29">
        <f aca="true" t="shared" si="0" ref="E6:E21">SUM(B6:D6)</f>
        <v>6000000</v>
      </c>
    </row>
    <row r="7" spans="1:5" ht="15">
      <c r="A7" s="28" t="s">
        <v>389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2000</v>
      </c>
      <c r="C8" s="29">
        <v>2000</v>
      </c>
      <c r="D8" s="29">
        <v>2000</v>
      </c>
      <c r="E8" s="29">
        <f t="shared" si="0"/>
        <v>6000</v>
      </c>
    </row>
    <row r="9" spans="1:5" ht="32.25" customHeight="1">
      <c r="A9" s="31" t="s">
        <v>30</v>
      </c>
      <c r="B9" s="29">
        <v>610000</v>
      </c>
      <c r="C9" s="29">
        <v>610000</v>
      </c>
      <c r="D9" s="29">
        <v>610000</v>
      </c>
      <c r="E9" s="29">
        <f t="shared" si="0"/>
        <v>1830000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390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2612000</v>
      </c>
      <c r="C13" s="33">
        <f>SUM(C6:C12)</f>
        <v>2612000</v>
      </c>
      <c r="D13" s="33">
        <f>SUM(D6:D12)</f>
        <v>2612000</v>
      </c>
      <c r="E13" s="33">
        <f>SUM(E6:E12)</f>
        <v>7836000</v>
      </c>
    </row>
    <row r="14" spans="1:5" ht="15">
      <c r="A14" s="32" t="s">
        <v>41</v>
      </c>
      <c r="B14" s="33">
        <f>ROUNDDOWN(B13*0.5,0)</f>
        <v>1306000</v>
      </c>
      <c r="C14" s="33">
        <f>ROUNDDOWN(C13*0.5,0)</f>
        <v>1306000</v>
      </c>
      <c r="D14" s="33">
        <f>ROUNDDOWN(D13*0.5,0)</f>
        <v>1306000</v>
      </c>
      <c r="E14" s="33">
        <f t="shared" si="0"/>
        <v>3918000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1306000</v>
      </c>
      <c r="C23" s="33">
        <f>C14-C22</f>
        <v>1306000</v>
      </c>
      <c r="D23" s="33">
        <f>D14-D22</f>
        <v>1306000</v>
      </c>
      <c r="E23" s="33">
        <f>E14-E22</f>
        <v>3918000</v>
      </c>
    </row>
    <row r="24" spans="1:5" s="34" customFormat="1" ht="25.5" customHeight="1">
      <c r="A24" s="36" t="s">
        <v>55</v>
      </c>
      <c r="B24" s="33">
        <v>10296949</v>
      </c>
      <c r="C24" s="33"/>
      <c r="D24" s="33"/>
      <c r="E24" s="33">
        <f>SUM(B24:D24)</f>
        <v>10296949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286" t="s">
        <v>383</v>
      </c>
      <c r="B26" s="286"/>
      <c r="C26" s="286"/>
      <c r="D26" s="286"/>
      <c r="E26" s="286"/>
    </row>
    <row r="27" ht="18.75" customHeight="1"/>
    <row r="28" ht="15">
      <c r="A28" s="96" t="s">
        <v>581</v>
      </c>
    </row>
    <row r="29" spans="1:3" ht="15">
      <c r="A29" s="37" t="s">
        <v>513</v>
      </c>
      <c r="C29" s="62"/>
    </row>
    <row r="30" ht="15">
      <c r="C30" s="62"/>
    </row>
    <row r="31" spans="1:4" ht="15">
      <c r="A31" s="62" t="s">
        <v>532</v>
      </c>
      <c r="B31" s="26"/>
      <c r="D31" s="62" t="s">
        <v>514</v>
      </c>
    </row>
    <row r="32" spans="1:4" ht="15">
      <c r="A32" s="62" t="s">
        <v>533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35"/>
  <sheetViews>
    <sheetView zoomScalePageLayoutView="0" workbookViewId="0" topLeftCell="K1">
      <selection activeCell="T21" sqref="T2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0" width="12.140625" style="0" customWidth="1"/>
    <col min="11" max="11" width="25.00390625" style="0" bestFit="1" customWidth="1"/>
    <col min="12" max="19" width="12.140625" style="0" customWidth="1"/>
  </cols>
  <sheetData>
    <row r="1" spans="1:19" s="2" customFormat="1" ht="15.75">
      <c r="A1" s="250" t="s">
        <v>579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2:4" s="2" customFormat="1" ht="15" customHeight="1">
      <c r="B2" s="115"/>
      <c r="C2" s="115"/>
      <c r="D2" s="115"/>
    </row>
    <row r="3" spans="1:19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226" t="s">
        <v>47</v>
      </c>
      <c r="H3" s="1" t="s">
        <v>48</v>
      </c>
      <c r="I3" s="1" t="s">
        <v>49</v>
      </c>
      <c r="J3" s="226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606</v>
      </c>
      <c r="Q3" s="1" t="s">
        <v>607</v>
      </c>
      <c r="R3" s="1" t="s">
        <v>608</v>
      </c>
      <c r="S3" s="1" t="s">
        <v>609</v>
      </c>
    </row>
    <row r="4" spans="1:19" s="11" customFormat="1" ht="15.75">
      <c r="A4" s="1">
        <v>1</v>
      </c>
      <c r="B4" s="262" t="s">
        <v>9</v>
      </c>
      <c r="C4" s="248" t="s">
        <v>386</v>
      </c>
      <c r="D4" s="249"/>
      <c r="E4" s="248" t="s">
        <v>122</v>
      </c>
      <c r="F4" s="249"/>
      <c r="G4" s="248" t="s">
        <v>123</v>
      </c>
      <c r="H4" s="249"/>
      <c r="I4" s="248" t="s">
        <v>5</v>
      </c>
      <c r="J4" s="249"/>
      <c r="K4" s="262" t="s">
        <v>9</v>
      </c>
      <c r="L4" s="248" t="s">
        <v>386</v>
      </c>
      <c r="M4" s="249"/>
      <c r="N4" s="248" t="s">
        <v>122</v>
      </c>
      <c r="O4" s="249"/>
      <c r="P4" s="248" t="s">
        <v>123</v>
      </c>
      <c r="Q4" s="249"/>
      <c r="R4" s="248" t="s">
        <v>5</v>
      </c>
      <c r="S4" s="249"/>
    </row>
    <row r="5" spans="1:19" s="11" customFormat="1" ht="15.75">
      <c r="A5" s="1">
        <v>2</v>
      </c>
      <c r="B5" s="262"/>
      <c r="C5" s="86" t="s">
        <v>4</v>
      </c>
      <c r="D5" s="86" t="s">
        <v>615</v>
      </c>
      <c r="E5" s="86" t="s">
        <v>4</v>
      </c>
      <c r="F5" s="86" t="s">
        <v>615</v>
      </c>
      <c r="G5" s="86" t="s">
        <v>4</v>
      </c>
      <c r="H5" s="86" t="s">
        <v>615</v>
      </c>
      <c r="I5" s="86" t="s">
        <v>4</v>
      </c>
      <c r="J5" s="86" t="s">
        <v>615</v>
      </c>
      <c r="K5" s="262"/>
      <c r="L5" s="86" t="s">
        <v>4</v>
      </c>
      <c r="M5" s="86" t="s">
        <v>615</v>
      </c>
      <c r="N5" s="86" t="s">
        <v>4</v>
      </c>
      <c r="O5" s="86" t="s">
        <v>615</v>
      </c>
      <c r="P5" s="86" t="s">
        <v>4</v>
      </c>
      <c r="Q5" s="86" t="s">
        <v>615</v>
      </c>
      <c r="R5" s="86" t="s">
        <v>4</v>
      </c>
      <c r="S5" s="86" t="s">
        <v>615</v>
      </c>
    </row>
    <row r="6" spans="1:19" s="93" customFormat="1" ht="16.5">
      <c r="A6" s="1">
        <v>3</v>
      </c>
      <c r="B6" s="252" t="s">
        <v>44</v>
      </c>
      <c r="C6" s="252"/>
      <c r="D6" s="252"/>
      <c r="E6" s="252"/>
      <c r="F6" s="252"/>
      <c r="G6" s="252"/>
      <c r="H6" s="252"/>
      <c r="I6" s="252"/>
      <c r="J6" s="252"/>
      <c r="K6" s="252" t="s">
        <v>134</v>
      </c>
      <c r="L6" s="252"/>
      <c r="M6" s="252"/>
      <c r="N6" s="252"/>
      <c r="O6" s="252"/>
      <c r="P6" s="252"/>
      <c r="Q6" s="252"/>
      <c r="R6" s="252"/>
      <c r="S6" s="252"/>
    </row>
    <row r="7" spans="1:19" s="11" customFormat="1" ht="47.25">
      <c r="A7" s="1">
        <v>4</v>
      </c>
      <c r="B7" s="88" t="s">
        <v>288</v>
      </c>
      <c r="C7" s="5">
        <f>Bevételek!C95</f>
        <v>0</v>
      </c>
      <c r="D7" s="5">
        <f>Bevételek!D95</f>
        <v>0</v>
      </c>
      <c r="E7" s="5">
        <f>Bevételek!C96</f>
        <v>13092632</v>
      </c>
      <c r="F7" s="5">
        <f>Bevételek!D96</f>
        <v>13138236</v>
      </c>
      <c r="G7" s="5">
        <f>Bevételek!C97</f>
        <v>0</v>
      </c>
      <c r="H7" s="5">
        <f>Bevételek!D97</f>
        <v>0</v>
      </c>
      <c r="I7" s="5">
        <f aca="true" t="shared" si="0" ref="I7:J10">C7+E7+G7</f>
        <v>13092632</v>
      </c>
      <c r="J7" s="5">
        <f t="shared" si="0"/>
        <v>13138236</v>
      </c>
      <c r="K7" s="90" t="s">
        <v>39</v>
      </c>
      <c r="L7" s="5">
        <f>Kiadás!C8</f>
        <v>0</v>
      </c>
      <c r="M7" s="5">
        <f>Kiadás!D8</f>
        <v>0</v>
      </c>
      <c r="N7" s="5">
        <f>Kiadás!C9</f>
        <v>6064000</v>
      </c>
      <c r="O7" s="5">
        <f>Kiadás!D9</f>
        <v>6064000</v>
      </c>
      <c r="P7" s="5">
        <f>Kiadás!C10</f>
        <v>650000</v>
      </c>
      <c r="Q7" s="5">
        <f>Kiadás!D10</f>
        <v>650000</v>
      </c>
      <c r="R7" s="5">
        <f aca="true" t="shared" si="1" ref="R7:S11">L7+N7+P7</f>
        <v>6714000</v>
      </c>
      <c r="S7" s="5">
        <f t="shared" si="1"/>
        <v>6714000</v>
      </c>
    </row>
    <row r="8" spans="1:19" s="11" customFormat="1" ht="45">
      <c r="A8" s="1">
        <v>5</v>
      </c>
      <c r="B8" s="88" t="s">
        <v>310</v>
      </c>
      <c r="C8" s="5">
        <f>Bevételek!C158</f>
        <v>0</v>
      </c>
      <c r="D8" s="5">
        <f>Bevételek!D158</f>
        <v>0</v>
      </c>
      <c r="E8" s="5">
        <f>Bevételek!C159</f>
        <v>121000</v>
      </c>
      <c r="F8" s="5">
        <f>Bevételek!D159</f>
        <v>121000</v>
      </c>
      <c r="G8" s="5">
        <f>Bevételek!C160</f>
        <v>2148000</v>
      </c>
      <c r="H8" s="5">
        <f>Bevételek!D160</f>
        <v>2148000</v>
      </c>
      <c r="I8" s="5">
        <f t="shared" si="0"/>
        <v>2269000</v>
      </c>
      <c r="J8" s="5">
        <f t="shared" si="0"/>
        <v>2269000</v>
      </c>
      <c r="K8" s="90" t="s">
        <v>80</v>
      </c>
      <c r="L8" s="5">
        <f>Kiadás!C12</f>
        <v>0</v>
      </c>
      <c r="M8" s="5">
        <f>Kiadás!D12</f>
        <v>0</v>
      </c>
      <c r="N8" s="5">
        <f>Kiadás!C13</f>
        <v>1100000</v>
      </c>
      <c r="O8" s="5">
        <f>Kiadás!D13</f>
        <v>1100000</v>
      </c>
      <c r="P8" s="5">
        <f>Kiadás!C14</f>
        <v>143250</v>
      </c>
      <c r="Q8" s="5">
        <f>Kiadás!D14</f>
        <v>143250</v>
      </c>
      <c r="R8" s="5">
        <f t="shared" si="1"/>
        <v>1243250</v>
      </c>
      <c r="S8" s="5">
        <f t="shared" si="1"/>
        <v>1243250</v>
      </c>
    </row>
    <row r="9" spans="1:19" s="11" customFormat="1" ht="15.75">
      <c r="A9" s="1">
        <v>6</v>
      </c>
      <c r="B9" s="88" t="s">
        <v>44</v>
      </c>
      <c r="C9" s="5">
        <f>Bevételek!C217</f>
        <v>0</v>
      </c>
      <c r="D9" s="5">
        <f>Bevételek!D217</f>
        <v>0</v>
      </c>
      <c r="E9" s="5">
        <f>Bevételek!C218</f>
        <v>1343800</v>
      </c>
      <c r="F9" s="5">
        <f>Bevételek!D218</f>
        <v>1343800</v>
      </c>
      <c r="G9" s="5">
        <f>Bevételek!C219</f>
        <v>300000</v>
      </c>
      <c r="H9" s="5">
        <f>Bevételek!D219</f>
        <v>300000</v>
      </c>
      <c r="I9" s="5">
        <f t="shared" si="0"/>
        <v>1643800</v>
      </c>
      <c r="J9" s="5">
        <f t="shared" si="0"/>
        <v>1643800</v>
      </c>
      <c r="K9" s="90" t="s">
        <v>81</v>
      </c>
      <c r="L9" s="5">
        <f>Kiadás!C16</f>
        <v>0</v>
      </c>
      <c r="M9" s="5">
        <f>Kiadás!D16</f>
        <v>0</v>
      </c>
      <c r="N9" s="5">
        <f>Kiadás!C17</f>
        <v>6487560</v>
      </c>
      <c r="O9" s="5">
        <f>Kiadás!D17</f>
        <v>6546960</v>
      </c>
      <c r="P9" s="5">
        <f>Kiadás!C18</f>
        <v>0</v>
      </c>
      <c r="Q9" s="5">
        <f>Kiadás!D18</f>
        <v>0</v>
      </c>
      <c r="R9" s="5">
        <f t="shared" si="1"/>
        <v>6487560</v>
      </c>
      <c r="S9" s="5">
        <f t="shared" si="1"/>
        <v>6546960</v>
      </c>
    </row>
    <row r="10" spans="1:19" s="11" customFormat="1" ht="15.75">
      <c r="A10" s="1">
        <v>7</v>
      </c>
      <c r="B10" s="263" t="s">
        <v>368</v>
      </c>
      <c r="C10" s="254">
        <f>Bevételek!C251</f>
        <v>0</v>
      </c>
      <c r="D10" s="254">
        <f>Bevételek!D251</f>
        <v>0</v>
      </c>
      <c r="E10" s="254">
        <f>Bevételek!C252</f>
        <v>0</v>
      </c>
      <c r="F10" s="254">
        <f>Bevételek!D252</f>
        <v>0</v>
      </c>
      <c r="G10" s="254">
        <f>Bevételek!C253</f>
        <v>0</v>
      </c>
      <c r="H10" s="254">
        <f>Bevételek!D253</f>
        <v>0</v>
      </c>
      <c r="I10" s="254">
        <f t="shared" si="0"/>
        <v>0</v>
      </c>
      <c r="J10" s="254">
        <f t="shared" si="0"/>
        <v>0</v>
      </c>
      <c r="K10" s="90" t="s">
        <v>82</v>
      </c>
      <c r="L10" s="5">
        <f>Kiadás!C62</f>
        <v>0</v>
      </c>
      <c r="M10" s="5">
        <f>Kiadás!D62</f>
        <v>0</v>
      </c>
      <c r="N10" s="5">
        <f>Kiadás!C63</f>
        <v>627800</v>
      </c>
      <c r="O10" s="5">
        <f>Kiadás!D63</f>
        <v>627800</v>
      </c>
      <c r="P10" s="5">
        <f>Kiadás!C64</f>
        <v>0</v>
      </c>
      <c r="Q10" s="5">
        <f>Kiadás!D64</f>
        <v>0</v>
      </c>
      <c r="R10" s="5">
        <f t="shared" si="1"/>
        <v>627800</v>
      </c>
      <c r="S10" s="5">
        <f t="shared" si="1"/>
        <v>627800</v>
      </c>
    </row>
    <row r="11" spans="1:19" s="11" customFormat="1" ht="30">
      <c r="A11" s="1">
        <v>8</v>
      </c>
      <c r="B11" s="263"/>
      <c r="C11" s="254"/>
      <c r="D11" s="254"/>
      <c r="E11" s="254"/>
      <c r="F11" s="254"/>
      <c r="G11" s="254"/>
      <c r="H11" s="254"/>
      <c r="I11" s="254"/>
      <c r="J11" s="254"/>
      <c r="K11" s="90" t="s">
        <v>83</v>
      </c>
      <c r="L11" s="5">
        <f>Kiadás!C125</f>
        <v>0</v>
      </c>
      <c r="M11" s="5">
        <f>Kiadás!D125</f>
        <v>0</v>
      </c>
      <c r="N11" s="5">
        <f>Kiadás!C126</f>
        <v>945572</v>
      </c>
      <c r="O11" s="5">
        <f>Kiadás!D126</f>
        <v>945572</v>
      </c>
      <c r="P11" s="5">
        <f>Kiadás!C127</f>
        <v>0</v>
      </c>
      <c r="Q11" s="5">
        <f>Kiadás!D127</f>
        <v>0</v>
      </c>
      <c r="R11" s="5">
        <f t="shared" si="1"/>
        <v>945572</v>
      </c>
      <c r="S11" s="5">
        <f t="shared" si="1"/>
        <v>945572</v>
      </c>
    </row>
    <row r="12" spans="1:19" s="11" customFormat="1" ht="15.75">
      <c r="A12" s="1">
        <v>9</v>
      </c>
      <c r="B12" s="89" t="s">
        <v>85</v>
      </c>
      <c r="C12" s="13">
        <f aca="true" t="shared" si="2" ref="C12:J12">SUM(C7:C11)</f>
        <v>0</v>
      </c>
      <c r="D12" s="13">
        <f t="shared" si="2"/>
        <v>0</v>
      </c>
      <c r="E12" s="13">
        <f t="shared" si="2"/>
        <v>14557432</v>
      </c>
      <c r="F12" s="13">
        <f t="shared" si="2"/>
        <v>14603036</v>
      </c>
      <c r="G12" s="13">
        <f t="shared" si="2"/>
        <v>2448000</v>
      </c>
      <c r="H12" s="13">
        <f t="shared" si="2"/>
        <v>2448000</v>
      </c>
      <c r="I12" s="13">
        <f t="shared" si="2"/>
        <v>17005432</v>
      </c>
      <c r="J12" s="13">
        <f t="shared" si="2"/>
        <v>17051036</v>
      </c>
      <c r="K12" s="89" t="s">
        <v>86</v>
      </c>
      <c r="L12" s="13">
        <f aca="true" t="shared" si="3" ref="L12:S12">SUM(L7:L11)</f>
        <v>0</v>
      </c>
      <c r="M12" s="13">
        <f t="shared" si="3"/>
        <v>0</v>
      </c>
      <c r="N12" s="13">
        <f t="shared" si="3"/>
        <v>15224932</v>
      </c>
      <c r="O12" s="13">
        <f t="shared" si="3"/>
        <v>15284332</v>
      </c>
      <c r="P12" s="13">
        <f t="shared" si="3"/>
        <v>793250</v>
      </c>
      <c r="Q12" s="13">
        <f t="shared" si="3"/>
        <v>793250</v>
      </c>
      <c r="R12" s="13">
        <f t="shared" si="3"/>
        <v>16018182</v>
      </c>
      <c r="S12" s="13">
        <f t="shared" si="3"/>
        <v>16077582</v>
      </c>
    </row>
    <row r="13" spans="1:19" s="11" customFormat="1" ht="15.75">
      <c r="A13" s="1">
        <v>10</v>
      </c>
      <c r="B13" s="91" t="s">
        <v>139</v>
      </c>
      <c r="C13" s="92">
        <f aca="true" t="shared" si="4" ref="C13:J13">C12-L12</f>
        <v>0</v>
      </c>
      <c r="D13" s="92">
        <f t="shared" si="4"/>
        <v>0</v>
      </c>
      <c r="E13" s="92">
        <f t="shared" si="4"/>
        <v>-667500</v>
      </c>
      <c r="F13" s="92">
        <f t="shared" si="4"/>
        <v>-681296</v>
      </c>
      <c r="G13" s="92">
        <f t="shared" si="4"/>
        <v>1654750</v>
      </c>
      <c r="H13" s="92">
        <f t="shared" si="4"/>
        <v>1654750</v>
      </c>
      <c r="I13" s="92">
        <f t="shared" si="4"/>
        <v>987250</v>
      </c>
      <c r="J13" s="92">
        <f t="shared" si="4"/>
        <v>973454</v>
      </c>
      <c r="K13" s="255" t="s">
        <v>125</v>
      </c>
      <c r="L13" s="251">
        <f>Kiadás!C154</f>
        <v>0</v>
      </c>
      <c r="M13" s="251">
        <f>Kiadás!D154</f>
        <v>0</v>
      </c>
      <c r="N13" s="251">
        <f>Kiadás!C155</f>
        <v>478395</v>
      </c>
      <c r="O13" s="251">
        <f>Kiadás!D155</f>
        <v>478395</v>
      </c>
      <c r="P13" s="251">
        <f>Kiadás!C156</f>
        <v>0</v>
      </c>
      <c r="Q13" s="251">
        <f>Kiadás!D156</f>
        <v>0</v>
      </c>
      <c r="R13" s="251">
        <f>L13+N13+P13</f>
        <v>478395</v>
      </c>
      <c r="S13" s="251">
        <f>M13+O13+Q13</f>
        <v>478395</v>
      </c>
    </row>
    <row r="14" spans="1:19" s="11" customFormat="1" ht="15.75">
      <c r="A14" s="1">
        <v>11</v>
      </c>
      <c r="B14" s="91" t="s">
        <v>130</v>
      </c>
      <c r="C14" s="5">
        <f>Bevételek!C272</f>
        <v>0</v>
      </c>
      <c r="D14" s="5">
        <f>Bevételek!D272</f>
        <v>0</v>
      </c>
      <c r="E14" s="5">
        <f>Bevételek!C273</f>
        <v>5683437</v>
      </c>
      <c r="F14" s="5">
        <f>Bevételek!D273</f>
        <v>5683437</v>
      </c>
      <c r="G14" s="5">
        <f>Bevételek!C274</f>
        <v>0</v>
      </c>
      <c r="H14" s="5">
        <f>Bevételek!D274</f>
        <v>0</v>
      </c>
      <c r="I14" s="5">
        <f>C14+E14+G14</f>
        <v>5683437</v>
      </c>
      <c r="J14" s="5">
        <f>D14+F14+H14</f>
        <v>5683437</v>
      </c>
      <c r="K14" s="255"/>
      <c r="L14" s="251"/>
      <c r="M14" s="251"/>
      <c r="N14" s="251"/>
      <c r="O14" s="251"/>
      <c r="P14" s="251"/>
      <c r="Q14" s="251"/>
      <c r="R14" s="251"/>
      <c r="S14" s="251"/>
    </row>
    <row r="15" spans="1:19" s="11" customFormat="1" ht="15.75">
      <c r="A15" s="1">
        <v>12</v>
      </c>
      <c r="B15" s="91" t="s">
        <v>131</v>
      </c>
      <c r="C15" s="5">
        <f>Bevételek!C293</f>
        <v>0</v>
      </c>
      <c r="D15" s="5">
        <f>Bevételek!D293</f>
        <v>0</v>
      </c>
      <c r="E15" s="5">
        <f>Bevételek!C294</f>
        <v>0</v>
      </c>
      <c r="F15" s="5">
        <f>Bevételek!D294</f>
        <v>0</v>
      </c>
      <c r="G15" s="5">
        <f>Bevételek!C295</f>
        <v>0</v>
      </c>
      <c r="H15" s="5">
        <f>Bevételek!D295</f>
        <v>0</v>
      </c>
      <c r="I15" s="5">
        <f>C15+E15+G15</f>
        <v>0</v>
      </c>
      <c r="J15" s="5">
        <f>D15+F15+H15</f>
        <v>0</v>
      </c>
      <c r="K15" s="255"/>
      <c r="L15" s="251"/>
      <c r="M15" s="251"/>
      <c r="N15" s="251"/>
      <c r="O15" s="251"/>
      <c r="P15" s="251"/>
      <c r="Q15" s="251"/>
      <c r="R15" s="251"/>
      <c r="S15" s="251"/>
    </row>
    <row r="16" spans="1:19" s="11" customFormat="1" ht="31.5">
      <c r="A16" s="1">
        <v>13</v>
      </c>
      <c r="B16" s="89" t="s">
        <v>10</v>
      </c>
      <c r="C16" s="14">
        <f aca="true" t="shared" si="5" ref="C16:J16">C12+C14+C15</f>
        <v>0</v>
      </c>
      <c r="D16" s="14">
        <f t="shared" si="5"/>
        <v>0</v>
      </c>
      <c r="E16" s="14">
        <f t="shared" si="5"/>
        <v>20240869</v>
      </c>
      <c r="F16" s="14">
        <f t="shared" si="5"/>
        <v>20286473</v>
      </c>
      <c r="G16" s="14">
        <f t="shared" si="5"/>
        <v>2448000</v>
      </c>
      <c r="H16" s="14">
        <f t="shared" si="5"/>
        <v>2448000</v>
      </c>
      <c r="I16" s="14">
        <f t="shared" si="5"/>
        <v>22688869</v>
      </c>
      <c r="J16" s="14">
        <f t="shared" si="5"/>
        <v>22734473</v>
      </c>
      <c r="K16" s="89" t="s">
        <v>11</v>
      </c>
      <c r="L16" s="14">
        <f aca="true" t="shared" si="6" ref="L16:S16">L12+L13</f>
        <v>0</v>
      </c>
      <c r="M16" s="14">
        <f t="shared" si="6"/>
        <v>0</v>
      </c>
      <c r="N16" s="14">
        <f t="shared" si="6"/>
        <v>15703327</v>
      </c>
      <c r="O16" s="14">
        <f t="shared" si="6"/>
        <v>15762727</v>
      </c>
      <c r="P16" s="14">
        <f t="shared" si="6"/>
        <v>793250</v>
      </c>
      <c r="Q16" s="14">
        <f t="shared" si="6"/>
        <v>793250</v>
      </c>
      <c r="R16" s="14">
        <f t="shared" si="6"/>
        <v>16496577</v>
      </c>
      <c r="S16" s="14">
        <f t="shared" si="6"/>
        <v>16555977</v>
      </c>
    </row>
    <row r="17" spans="1:19" s="93" customFormat="1" ht="16.5" customHeight="1">
      <c r="A17" s="1">
        <v>14</v>
      </c>
      <c r="B17" s="259" t="s">
        <v>133</v>
      </c>
      <c r="C17" s="260"/>
      <c r="D17" s="260"/>
      <c r="E17" s="260"/>
      <c r="F17" s="260"/>
      <c r="G17" s="260"/>
      <c r="H17" s="260"/>
      <c r="I17" s="260"/>
      <c r="J17" s="261"/>
      <c r="K17" s="252" t="s">
        <v>112</v>
      </c>
      <c r="L17" s="252"/>
      <c r="M17" s="252"/>
      <c r="N17" s="252"/>
      <c r="O17" s="252"/>
      <c r="P17" s="252"/>
      <c r="Q17" s="252"/>
      <c r="R17" s="252"/>
      <c r="S17" s="252"/>
    </row>
    <row r="18" spans="1:19" s="11" customFormat="1" ht="47.25">
      <c r="A18" s="1">
        <v>15</v>
      </c>
      <c r="B18" s="88" t="s">
        <v>297</v>
      </c>
      <c r="C18" s="5">
        <f>Bevételek!C129</f>
        <v>0</v>
      </c>
      <c r="D18" s="5">
        <f>Bevételek!D129</f>
        <v>0</v>
      </c>
      <c r="E18" s="5">
        <f>Bevételek!C130</f>
        <v>1197831</v>
      </c>
      <c r="F18" s="5">
        <f>Bevételek!D130</f>
        <v>0</v>
      </c>
      <c r="G18" s="5">
        <f>Bevételek!C131</f>
        <v>0</v>
      </c>
      <c r="H18" s="5">
        <f>Bevételek!D131</f>
        <v>0</v>
      </c>
      <c r="I18" s="5">
        <f aca="true" t="shared" si="7" ref="I18:J20">C18+E18+G18</f>
        <v>1197831</v>
      </c>
      <c r="J18" s="5">
        <f t="shared" si="7"/>
        <v>0</v>
      </c>
      <c r="K18" s="88" t="s">
        <v>110</v>
      </c>
      <c r="L18" s="5">
        <f>Kiadás!C130</f>
        <v>0</v>
      </c>
      <c r="M18" s="5">
        <f>Kiadás!D130</f>
        <v>0</v>
      </c>
      <c r="N18" s="5">
        <f>Kiadás!C131</f>
        <v>12046458</v>
      </c>
      <c r="O18" s="5">
        <f>Kiadás!D131</f>
        <v>4863058</v>
      </c>
      <c r="P18" s="5">
        <f>Kiadás!C132</f>
        <v>0</v>
      </c>
      <c r="Q18" s="5">
        <f>Kiadás!D132</f>
        <v>0</v>
      </c>
      <c r="R18" s="5">
        <f aca="true" t="shared" si="8" ref="R18:S20">L18+N18+P18</f>
        <v>12046458</v>
      </c>
      <c r="S18" s="5">
        <f t="shared" si="8"/>
        <v>4863058</v>
      </c>
    </row>
    <row r="19" spans="1:19" s="11" customFormat="1" ht="15.75">
      <c r="A19" s="1">
        <v>16</v>
      </c>
      <c r="B19" s="88" t="s">
        <v>133</v>
      </c>
      <c r="C19" s="5">
        <f>Bevételek!C237</f>
        <v>0</v>
      </c>
      <c r="D19" s="5">
        <f>Bevételek!D237</f>
        <v>0</v>
      </c>
      <c r="E19" s="5">
        <f>Bevételek!C238</f>
        <v>0</v>
      </c>
      <c r="F19" s="5">
        <f>Bevételek!D238</f>
        <v>0</v>
      </c>
      <c r="G19" s="5">
        <f>Bevételek!C239</f>
        <v>0</v>
      </c>
      <c r="H19" s="5">
        <f>Bevételek!D239</f>
        <v>0</v>
      </c>
      <c r="I19" s="5">
        <f t="shared" si="7"/>
        <v>0</v>
      </c>
      <c r="J19" s="5">
        <f t="shared" si="7"/>
        <v>0</v>
      </c>
      <c r="K19" s="88" t="s">
        <v>45</v>
      </c>
      <c r="L19" s="5">
        <f>Kiadás!C134</f>
        <v>0</v>
      </c>
      <c r="M19" s="5">
        <f>Kiadás!D134</f>
        <v>0</v>
      </c>
      <c r="N19" s="5">
        <f>Kiadás!C135</f>
        <v>5624975</v>
      </c>
      <c r="O19" s="5">
        <f>Kiadás!D135</f>
        <v>5698520</v>
      </c>
      <c r="P19" s="5">
        <f>Kiadás!C136</f>
        <v>0</v>
      </c>
      <c r="Q19" s="5">
        <f>Kiadás!D136</f>
        <v>0</v>
      </c>
      <c r="R19" s="5">
        <f t="shared" si="8"/>
        <v>5624975</v>
      </c>
      <c r="S19" s="5">
        <f t="shared" si="8"/>
        <v>5698520</v>
      </c>
    </row>
    <row r="20" spans="1:19" s="11" customFormat="1" ht="31.5">
      <c r="A20" s="1">
        <v>17</v>
      </c>
      <c r="B20" s="88" t="s">
        <v>369</v>
      </c>
      <c r="C20" s="5">
        <f>Bevételek!C264</f>
        <v>0</v>
      </c>
      <c r="D20" s="5">
        <f>Bevételek!D264</f>
        <v>0</v>
      </c>
      <c r="E20" s="5">
        <f>Bevételek!C265</f>
        <v>0</v>
      </c>
      <c r="F20" s="5">
        <f>Bevételek!D265</f>
        <v>0</v>
      </c>
      <c r="G20" s="5">
        <f>Bevételek!C266</f>
        <v>0</v>
      </c>
      <c r="H20" s="5">
        <f>Bevételek!D266</f>
        <v>0</v>
      </c>
      <c r="I20" s="5">
        <f t="shared" si="7"/>
        <v>0</v>
      </c>
      <c r="J20" s="5">
        <f t="shared" si="7"/>
        <v>0</v>
      </c>
      <c r="K20" s="88" t="s">
        <v>207</v>
      </c>
      <c r="L20" s="5">
        <f>Kiadás!C138</f>
        <v>0</v>
      </c>
      <c r="M20" s="5">
        <f>Kiadás!D138</f>
        <v>0</v>
      </c>
      <c r="N20" s="5">
        <f>Kiadás!C139</f>
        <v>15639</v>
      </c>
      <c r="O20" s="5">
        <f>Kiadás!D139</f>
        <v>15639</v>
      </c>
      <c r="P20" s="5">
        <f>Kiadás!C140</f>
        <v>0</v>
      </c>
      <c r="Q20" s="5">
        <f>Kiadás!D140</f>
        <v>0</v>
      </c>
      <c r="R20" s="5">
        <f t="shared" si="8"/>
        <v>15639</v>
      </c>
      <c r="S20" s="5">
        <f t="shared" si="8"/>
        <v>15639</v>
      </c>
    </row>
    <row r="21" spans="1:19" s="11" customFormat="1" ht="15.75">
      <c r="A21" s="1">
        <v>18</v>
      </c>
      <c r="B21" s="89" t="s">
        <v>85</v>
      </c>
      <c r="C21" s="13">
        <f aca="true" t="shared" si="9" ref="C21:J21">SUM(C18:C20)</f>
        <v>0</v>
      </c>
      <c r="D21" s="13">
        <f t="shared" si="9"/>
        <v>0</v>
      </c>
      <c r="E21" s="13">
        <f t="shared" si="9"/>
        <v>1197831</v>
      </c>
      <c r="F21" s="13">
        <f t="shared" si="9"/>
        <v>0</v>
      </c>
      <c r="G21" s="13">
        <f t="shared" si="9"/>
        <v>0</v>
      </c>
      <c r="H21" s="13">
        <f t="shared" si="9"/>
        <v>0</v>
      </c>
      <c r="I21" s="13">
        <f t="shared" si="9"/>
        <v>1197831</v>
      </c>
      <c r="J21" s="13">
        <f t="shared" si="9"/>
        <v>0</v>
      </c>
      <c r="K21" s="89" t="s">
        <v>86</v>
      </c>
      <c r="L21" s="13">
        <f aca="true" t="shared" si="10" ref="L21:S21">SUM(L18:L20)</f>
        <v>0</v>
      </c>
      <c r="M21" s="13">
        <f t="shared" si="10"/>
        <v>0</v>
      </c>
      <c r="N21" s="13">
        <f t="shared" si="10"/>
        <v>17687072</v>
      </c>
      <c r="O21" s="13">
        <f t="shared" si="10"/>
        <v>10577217</v>
      </c>
      <c r="P21" s="13">
        <f t="shared" si="10"/>
        <v>0</v>
      </c>
      <c r="Q21" s="13">
        <f t="shared" si="10"/>
        <v>0</v>
      </c>
      <c r="R21" s="13">
        <f t="shared" si="10"/>
        <v>17687072</v>
      </c>
      <c r="S21" s="13">
        <f t="shared" si="10"/>
        <v>10577217</v>
      </c>
    </row>
    <row r="22" spans="1:19" s="11" customFormat="1" ht="15.75">
      <c r="A22" s="1">
        <v>19</v>
      </c>
      <c r="B22" s="91" t="s">
        <v>139</v>
      </c>
      <c r="C22" s="92">
        <f aca="true" t="shared" si="11" ref="C22:J22">C21-L21</f>
        <v>0</v>
      </c>
      <c r="D22" s="92">
        <f t="shared" si="11"/>
        <v>0</v>
      </c>
      <c r="E22" s="92">
        <f t="shared" si="11"/>
        <v>-16489241</v>
      </c>
      <c r="F22" s="92">
        <f t="shared" si="11"/>
        <v>-10577217</v>
      </c>
      <c r="G22" s="92">
        <f t="shared" si="11"/>
        <v>0</v>
      </c>
      <c r="H22" s="92">
        <f t="shared" si="11"/>
        <v>0</v>
      </c>
      <c r="I22" s="92">
        <f t="shared" si="11"/>
        <v>-16489241</v>
      </c>
      <c r="J22" s="92">
        <f t="shared" si="11"/>
        <v>-10577217</v>
      </c>
      <c r="K22" s="255" t="s">
        <v>125</v>
      </c>
      <c r="L22" s="251">
        <f>Kiadás!C169</f>
        <v>0</v>
      </c>
      <c r="M22" s="251">
        <f>Kiadás!D169</f>
        <v>0</v>
      </c>
      <c r="N22" s="251">
        <f>Kiadás!C170</f>
        <v>0</v>
      </c>
      <c r="O22" s="251">
        <f>Kiadás!D170</f>
        <v>0</v>
      </c>
      <c r="P22" s="251">
        <f>Kiadás!C171</f>
        <v>0</v>
      </c>
      <c r="Q22" s="251">
        <f>Kiadás!D171</f>
        <v>0</v>
      </c>
      <c r="R22" s="251">
        <f>L22+N22+P22</f>
        <v>0</v>
      </c>
      <c r="S22" s="251">
        <f>M22+O22+Q22</f>
        <v>0</v>
      </c>
    </row>
    <row r="23" spans="1:19" s="11" customFormat="1" ht="15.75">
      <c r="A23" s="1">
        <v>20</v>
      </c>
      <c r="B23" s="91" t="s">
        <v>130</v>
      </c>
      <c r="C23" s="5">
        <f>Bevételek!C279</f>
        <v>0</v>
      </c>
      <c r="D23" s="5">
        <f>Bevételek!D279</f>
        <v>0</v>
      </c>
      <c r="E23" s="5">
        <f>Bevételek!C280</f>
        <v>0</v>
      </c>
      <c r="F23" s="5">
        <f>Bevételek!D280</f>
        <v>0</v>
      </c>
      <c r="G23" s="5">
        <f>Bevételek!C281</f>
        <v>0</v>
      </c>
      <c r="H23" s="5">
        <f>Bevételek!D281</f>
        <v>0</v>
      </c>
      <c r="I23" s="5">
        <f>C23+E23+G23</f>
        <v>0</v>
      </c>
      <c r="J23" s="5">
        <f>D23+F23+H23</f>
        <v>0</v>
      </c>
      <c r="K23" s="255"/>
      <c r="L23" s="251"/>
      <c r="M23" s="251"/>
      <c r="N23" s="251"/>
      <c r="O23" s="251"/>
      <c r="P23" s="251"/>
      <c r="Q23" s="251"/>
      <c r="R23" s="251"/>
      <c r="S23" s="251"/>
    </row>
    <row r="24" spans="1:19" s="11" customFormat="1" ht="15.75">
      <c r="A24" s="1">
        <v>21</v>
      </c>
      <c r="B24" s="91" t="s">
        <v>131</v>
      </c>
      <c r="C24" s="5">
        <f>Bevételek!C306</f>
        <v>0</v>
      </c>
      <c r="D24" s="5">
        <f>Bevételek!D306</f>
        <v>0</v>
      </c>
      <c r="E24" s="5">
        <f>Bevételek!C307</f>
        <v>10296949</v>
      </c>
      <c r="F24" s="5">
        <f>Bevételek!D307</f>
        <v>4398721</v>
      </c>
      <c r="G24" s="5">
        <f>Bevételek!C308</f>
        <v>0</v>
      </c>
      <c r="H24" s="5">
        <f>Bevételek!D308</f>
        <v>0</v>
      </c>
      <c r="I24" s="5">
        <f>C24+E24+G24</f>
        <v>10296949</v>
      </c>
      <c r="J24" s="5">
        <f>D24+F24+H24</f>
        <v>4398721</v>
      </c>
      <c r="K24" s="255"/>
      <c r="L24" s="251"/>
      <c r="M24" s="251"/>
      <c r="N24" s="251"/>
      <c r="O24" s="251"/>
      <c r="P24" s="251"/>
      <c r="Q24" s="251"/>
      <c r="R24" s="251"/>
      <c r="S24" s="251"/>
    </row>
    <row r="25" spans="1:19" s="11" customFormat="1" ht="31.5">
      <c r="A25" s="1">
        <v>22</v>
      </c>
      <c r="B25" s="89" t="s">
        <v>12</v>
      </c>
      <c r="C25" s="14">
        <f aca="true" t="shared" si="12" ref="C25:J25">C21+C23+C24</f>
        <v>0</v>
      </c>
      <c r="D25" s="14">
        <f t="shared" si="12"/>
        <v>0</v>
      </c>
      <c r="E25" s="14">
        <f t="shared" si="12"/>
        <v>11494780</v>
      </c>
      <c r="F25" s="14">
        <f t="shared" si="12"/>
        <v>4398721</v>
      </c>
      <c r="G25" s="14">
        <f t="shared" si="12"/>
        <v>0</v>
      </c>
      <c r="H25" s="14">
        <f t="shared" si="12"/>
        <v>0</v>
      </c>
      <c r="I25" s="14">
        <f t="shared" si="12"/>
        <v>11494780</v>
      </c>
      <c r="J25" s="14">
        <f t="shared" si="12"/>
        <v>4398721</v>
      </c>
      <c r="K25" s="89" t="s">
        <v>13</v>
      </c>
      <c r="L25" s="14">
        <f aca="true" t="shared" si="13" ref="L25:S25">L21+L22</f>
        <v>0</v>
      </c>
      <c r="M25" s="14">
        <f t="shared" si="13"/>
        <v>0</v>
      </c>
      <c r="N25" s="14">
        <f t="shared" si="13"/>
        <v>17687072</v>
      </c>
      <c r="O25" s="14">
        <f t="shared" si="13"/>
        <v>10577217</v>
      </c>
      <c r="P25" s="14">
        <f t="shared" si="13"/>
        <v>0</v>
      </c>
      <c r="Q25" s="14">
        <f t="shared" si="13"/>
        <v>0</v>
      </c>
      <c r="R25" s="14">
        <f t="shared" si="13"/>
        <v>17687072</v>
      </c>
      <c r="S25" s="14">
        <f t="shared" si="13"/>
        <v>10577217</v>
      </c>
    </row>
    <row r="26" spans="1:19" s="93" customFormat="1" ht="16.5">
      <c r="A26" s="1">
        <v>23</v>
      </c>
      <c r="B26" s="256" t="s">
        <v>135</v>
      </c>
      <c r="C26" s="257"/>
      <c r="D26" s="257"/>
      <c r="E26" s="257"/>
      <c r="F26" s="257"/>
      <c r="G26" s="257"/>
      <c r="H26" s="257"/>
      <c r="I26" s="257"/>
      <c r="J26" s="258"/>
      <c r="K26" s="253" t="s">
        <v>136</v>
      </c>
      <c r="L26" s="253"/>
      <c r="M26" s="253"/>
      <c r="N26" s="253"/>
      <c r="O26" s="253"/>
      <c r="P26" s="253"/>
      <c r="Q26" s="253"/>
      <c r="R26" s="253"/>
      <c r="S26" s="253"/>
    </row>
    <row r="27" spans="1:19" s="11" customFormat="1" ht="15.75">
      <c r="A27" s="1">
        <v>24</v>
      </c>
      <c r="B27" s="88" t="s">
        <v>137</v>
      </c>
      <c r="C27" s="5">
        <f aca="true" t="shared" si="14" ref="C27:J27">C12+C21</f>
        <v>0</v>
      </c>
      <c r="D27" s="5">
        <f t="shared" si="14"/>
        <v>0</v>
      </c>
      <c r="E27" s="5">
        <f t="shared" si="14"/>
        <v>15755263</v>
      </c>
      <c r="F27" s="5">
        <f t="shared" si="14"/>
        <v>14603036</v>
      </c>
      <c r="G27" s="5">
        <f t="shared" si="14"/>
        <v>2448000</v>
      </c>
      <c r="H27" s="5">
        <f t="shared" si="14"/>
        <v>2448000</v>
      </c>
      <c r="I27" s="5">
        <f t="shared" si="14"/>
        <v>18203263</v>
      </c>
      <c r="J27" s="5">
        <f t="shared" si="14"/>
        <v>17051036</v>
      </c>
      <c r="K27" s="88" t="s">
        <v>138</v>
      </c>
      <c r="L27" s="5">
        <f aca="true" t="shared" si="15" ref="L27:R28">L12+L21</f>
        <v>0</v>
      </c>
      <c r="M27" s="5">
        <f>M12+M21</f>
        <v>0</v>
      </c>
      <c r="N27" s="5">
        <f t="shared" si="15"/>
        <v>32912004</v>
      </c>
      <c r="O27" s="5">
        <f>O12+O21</f>
        <v>25861549</v>
      </c>
      <c r="P27" s="5">
        <f t="shared" si="15"/>
        <v>793250</v>
      </c>
      <c r="Q27" s="5">
        <f>Q12+Q21</f>
        <v>793250</v>
      </c>
      <c r="R27" s="5">
        <f t="shared" si="15"/>
        <v>33705254</v>
      </c>
      <c r="S27" s="5">
        <f>S12+S21</f>
        <v>26654799</v>
      </c>
    </row>
    <row r="28" spans="1:19" s="11" customFormat="1" ht="15.75">
      <c r="A28" s="1">
        <v>25</v>
      </c>
      <c r="B28" s="91" t="s">
        <v>139</v>
      </c>
      <c r="C28" s="92">
        <f aca="true" t="shared" si="16" ref="C28:J28">C27-L27</f>
        <v>0</v>
      </c>
      <c r="D28" s="92">
        <f t="shared" si="16"/>
        <v>0</v>
      </c>
      <c r="E28" s="92">
        <f t="shared" si="16"/>
        <v>-17156741</v>
      </c>
      <c r="F28" s="92">
        <f t="shared" si="16"/>
        <v>-11258513</v>
      </c>
      <c r="G28" s="92">
        <f t="shared" si="16"/>
        <v>1654750</v>
      </c>
      <c r="H28" s="92">
        <f t="shared" si="16"/>
        <v>1654750</v>
      </c>
      <c r="I28" s="92">
        <f t="shared" si="16"/>
        <v>-15501991</v>
      </c>
      <c r="J28" s="92">
        <f t="shared" si="16"/>
        <v>-9603763</v>
      </c>
      <c r="K28" s="255" t="s">
        <v>132</v>
      </c>
      <c r="L28" s="251">
        <f t="shared" si="15"/>
        <v>0</v>
      </c>
      <c r="M28" s="251">
        <f>M13+M22</f>
        <v>0</v>
      </c>
      <c r="N28" s="251">
        <f t="shared" si="15"/>
        <v>478395</v>
      </c>
      <c r="O28" s="251">
        <f>O13+O22</f>
        <v>478395</v>
      </c>
      <c r="P28" s="251">
        <f t="shared" si="15"/>
        <v>0</v>
      </c>
      <c r="Q28" s="251">
        <f>Q13+Q22</f>
        <v>0</v>
      </c>
      <c r="R28" s="251">
        <f t="shared" si="15"/>
        <v>478395</v>
      </c>
      <c r="S28" s="251">
        <f>S13+S22</f>
        <v>478395</v>
      </c>
    </row>
    <row r="29" spans="1:19" s="11" customFormat="1" ht="15.75">
      <c r="A29" s="1">
        <v>26</v>
      </c>
      <c r="B29" s="91" t="s">
        <v>130</v>
      </c>
      <c r="C29" s="5">
        <f aca="true" t="shared" si="17" ref="C29:I30">C14+C23</f>
        <v>0</v>
      </c>
      <c r="D29" s="5">
        <f>D14+D23</f>
        <v>0</v>
      </c>
      <c r="E29" s="5">
        <f t="shared" si="17"/>
        <v>5683437</v>
      </c>
      <c r="F29" s="5">
        <f>F14+F23</f>
        <v>5683437</v>
      </c>
      <c r="G29" s="5">
        <f t="shared" si="17"/>
        <v>0</v>
      </c>
      <c r="H29" s="5">
        <f>H14+H23</f>
        <v>0</v>
      </c>
      <c r="I29" s="5">
        <f t="shared" si="17"/>
        <v>5683437</v>
      </c>
      <c r="J29" s="5">
        <f>J14+J23</f>
        <v>5683437</v>
      </c>
      <c r="K29" s="255"/>
      <c r="L29" s="251"/>
      <c r="M29" s="251"/>
      <c r="N29" s="251"/>
      <c r="O29" s="251"/>
      <c r="P29" s="251"/>
      <c r="Q29" s="251"/>
      <c r="R29" s="251"/>
      <c r="S29" s="251"/>
    </row>
    <row r="30" spans="1:19" s="11" customFormat="1" ht="15.75">
      <c r="A30" s="1">
        <v>27</v>
      </c>
      <c r="B30" s="91" t="s">
        <v>131</v>
      </c>
      <c r="C30" s="5">
        <f t="shared" si="17"/>
        <v>0</v>
      </c>
      <c r="D30" s="5">
        <f>D15+D24</f>
        <v>0</v>
      </c>
      <c r="E30" s="5">
        <f t="shared" si="17"/>
        <v>10296949</v>
      </c>
      <c r="F30" s="5">
        <f>F15+F24</f>
        <v>4398721</v>
      </c>
      <c r="G30" s="5">
        <f t="shared" si="17"/>
        <v>0</v>
      </c>
      <c r="H30" s="5">
        <f>H15+H24</f>
        <v>0</v>
      </c>
      <c r="I30" s="5">
        <f t="shared" si="17"/>
        <v>10296949</v>
      </c>
      <c r="J30" s="5">
        <f>J15+J24</f>
        <v>4398721</v>
      </c>
      <c r="K30" s="255"/>
      <c r="L30" s="251"/>
      <c r="M30" s="251"/>
      <c r="N30" s="251"/>
      <c r="O30" s="251"/>
      <c r="P30" s="251"/>
      <c r="Q30" s="251"/>
      <c r="R30" s="251"/>
      <c r="S30" s="251"/>
    </row>
    <row r="31" spans="1:19" s="11" customFormat="1" ht="15.75">
      <c r="A31" s="1">
        <v>28</v>
      </c>
      <c r="B31" s="87" t="s">
        <v>7</v>
      </c>
      <c r="C31" s="14">
        <f aca="true" t="shared" si="18" ref="C31:J31">C27+C29+C30</f>
        <v>0</v>
      </c>
      <c r="D31" s="14">
        <f t="shared" si="18"/>
        <v>0</v>
      </c>
      <c r="E31" s="14">
        <f t="shared" si="18"/>
        <v>31735649</v>
      </c>
      <c r="F31" s="14">
        <f t="shared" si="18"/>
        <v>24685194</v>
      </c>
      <c r="G31" s="14">
        <f t="shared" si="18"/>
        <v>2448000</v>
      </c>
      <c r="H31" s="14">
        <f t="shared" si="18"/>
        <v>2448000</v>
      </c>
      <c r="I31" s="14">
        <f t="shared" si="18"/>
        <v>34183649</v>
      </c>
      <c r="J31" s="14">
        <f t="shared" si="18"/>
        <v>27133194</v>
      </c>
      <c r="K31" s="87" t="s">
        <v>8</v>
      </c>
      <c r="L31" s="14">
        <f aca="true" t="shared" si="19" ref="L31:S31">SUM(L27:L30)</f>
        <v>0</v>
      </c>
      <c r="M31" s="14">
        <f t="shared" si="19"/>
        <v>0</v>
      </c>
      <c r="N31" s="14">
        <f t="shared" si="19"/>
        <v>33390399</v>
      </c>
      <c r="O31" s="14">
        <f t="shared" si="19"/>
        <v>26339944</v>
      </c>
      <c r="P31" s="14">
        <f t="shared" si="19"/>
        <v>793250</v>
      </c>
      <c r="Q31" s="14">
        <f t="shared" si="19"/>
        <v>793250</v>
      </c>
      <c r="R31" s="14">
        <f t="shared" si="19"/>
        <v>34183649</v>
      </c>
      <c r="S31" s="14">
        <f t="shared" si="19"/>
        <v>27133194</v>
      </c>
    </row>
    <row r="32" ht="15">
      <c r="S32" s="241" t="s">
        <v>616</v>
      </c>
    </row>
    <row r="35" spans="11:13" ht="15" hidden="1">
      <c r="K35" s="39" t="e">
        <f>#REF!-#REF!</f>
        <v>#REF!</v>
      </c>
      <c r="L35" s="39"/>
      <c r="M35" s="39"/>
    </row>
  </sheetData>
  <sheetProtection/>
  <mergeCells count="53">
    <mergeCell ref="B4:B5"/>
    <mergeCell ref="B10:B11"/>
    <mergeCell ref="N13:N15"/>
    <mergeCell ref="K13:K15"/>
    <mergeCell ref="K22:K24"/>
    <mergeCell ref="L22:L24"/>
    <mergeCell ref="K4:K5"/>
    <mergeCell ref="C10:C11"/>
    <mergeCell ref="E10:E11"/>
    <mergeCell ref="G10:G11"/>
    <mergeCell ref="I10:I11"/>
    <mergeCell ref="L13:L15"/>
    <mergeCell ref="I4:J4"/>
    <mergeCell ref="R13:R15"/>
    <mergeCell ref="R22:R24"/>
    <mergeCell ref="B6:J6"/>
    <mergeCell ref="P4:Q4"/>
    <mergeCell ref="N4:O4"/>
    <mergeCell ref="L4:M4"/>
    <mergeCell ref="P13:P15"/>
    <mergeCell ref="P22:P24"/>
    <mergeCell ref="P28:P30"/>
    <mergeCell ref="O28:O30"/>
    <mergeCell ref="Q13:Q15"/>
    <mergeCell ref="Q22:Q24"/>
    <mergeCell ref="K28:K30"/>
    <mergeCell ref="B26:J26"/>
    <mergeCell ref="B17:J17"/>
    <mergeCell ref="O22:O24"/>
    <mergeCell ref="R28:R30"/>
    <mergeCell ref="L28:L30"/>
    <mergeCell ref="N22:N24"/>
    <mergeCell ref="N28:N30"/>
    <mergeCell ref="S28:S30"/>
    <mergeCell ref="R4:S4"/>
    <mergeCell ref="K6:S6"/>
    <mergeCell ref="K17:S17"/>
    <mergeCell ref="K26:S26"/>
    <mergeCell ref="M22:M24"/>
    <mergeCell ref="M28:M30"/>
    <mergeCell ref="O13:O15"/>
    <mergeCell ref="Q28:Q30"/>
    <mergeCell ref="M13:M15"/>
    <mergeCell ref="C4:D4"/>
    <mergeCell ref="E4:F4"/>
    <mergeCell ref="G4:H4"/>
    <mergeCell ref="A1:S1"/>
    <mergeCell ref="S13:S15"/>
    <mergeCell ref="S22:S24"/>
    <mergeCell ref="D10:D11"/>
    <mergeCell ref="F10:F11"/>
    <mergeCell ref="H10:H11"/>
    <mergeCell ref="J10:J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1"/>
  <headerFooter>
    <oddHeader>&amp;R&amp;"Arial,Normál"&amp;10 1. melléklet az 5/2018.(V.25.) önkormányzati rendelethez
"&amp;"Arial,Dőlt"1. melléklet a 2/2018.(III.12.) önkormányzati rendelethez&amp;"Arial,Normál"
</oddHeader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6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I2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9" width="13.140625" style="16" customWidth="1"/>
    <col min="10" max="16384" width="9.140625" style="16" customWidth="1"/>
  </cols>
  <sheetData>
    <row r="1" spans="1:9" ht="15.75" customHeight="1">
      <c r="A1" s="266" t="s">
        <v>558</v>
      </c>
      <c r="B1" s="266"/>
      <c r="C1" s="266"/>
      <c r="D1" s="266"/>
      <c r="E1" s="266"/>
      <c r="F1" s="266"/>
      <c r="G1" s="266"/>
      <c r="H1" s="266"/>
      <c r="I1" s="266"/>
    </row>
    <row r="2" spans="1:9" ht="15.75">
      <c r="A2" s="267" t="s">
        <v>518</v>
      </c>
      <c r="B2" s="267"/>
      <c r="C2" s="267"/>
      <c r="D2" s="267"/>
      <c r="E2" s="267"/>
      <c r="F2" s="267"/>
      <c r="G2" s="267"/>
      <c r="H2" s="267"/>
      <c r="I2" s="267"/>
    </row>
    <row r="3" ht="15.75"/>
    <row r="4" spans="1:9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226" t="s">
        <v>47</v>
      </c>
      <c r="H4" s="1" t="s">
        <v>48</v>
      </c>
      <c r="I4" s="1" t="s">
        <v>49</v>
      </c>
    </row>
    <row r="5" spans="1:9" s="3" customFormat="1" ht="15.75">
      <c r="A5" s="1">
        <v>1</v>
      </c>
      <c r="B5" s="262" t="s">
        <v>9</v>
      </c>
      <c r="C5" s="262" t="s">
        <v>140</v>
      </c>
      <c r="D5" s="264" t="s">
        <v>14</v>
      </c>
      <c r="E5" s="265"/>
      <c r="F5" s="264" t="s">
        <v>15</v>
      </c>
      <c r="G5" s="265"/>
      <c r="H5" s="264" t="s">
        <v>16</v>
      </c>
      <c r="I5" s="265"/>
    </row>
    <row r="6" spans="1:9" s="3" customFormat="1" ht="31.5">
      <c r="A6" s="1">
        <v>2</v>
      </c>
      <c r="B6" s="262"/>
      <c r="C6" s="262"/>
      <c r="D6" s="38" t="s">
        <v>4</v>
      </c>
      <c r="E6" s="38" t="s">
        <v>615</v>
      </c>
      <c r="F6" s="38" t="s">
        <v>4</v>
      </c>
      <c r="G6" s="38" t="s">
        <v>615</v>
      </c>
      <c r="H6" s="38" t="s">
        <v>4</v>
      </c>
      <c r="I6" s="38" t="s">
        <v>615</v>
      </c>
    </row>
    <row r="7" spans="1:9" s="3" customFormat="1" ht="15.75">
      <c r="A7" s="1">
        <v>3</v>
      </c>
      <c r="B7" s="102" t="s">
        <v>110</v>
      </c>
      <c r="C7" s="97"/>
      <c r="D7" s="14"/>
      <c r="E7" s="14"/>
      <c r="F7" s="14"/>
      <c r="G7" s="14"/>
      <c r="H7" s="14"/>
      <c r="I7" s="14"/>
    </row>
    <row r="8" spans="1:9" s="3" customFormat="1" ht="15.75" hidden="1">
      <c r="A8" s="1"/>
      <c r="B8" s="7"/>
      <c r="C8" s="97"/>
      <c r="D8" s="5"/>
      <c r="E8" s="5"/>
      <c r="F8" s="5"/>
      <c r="G8" s="5"/>
      <c r="H8" s="5">
        <f>D8+F8</f>
        <v>0</v>
      </c>
      <c r="I8" s="5">
        <f>E8+G8</f>
        <v>0</v>
      </c>
    </row>
    <row r="9" spans="1:9" s="3" customFormat="1" ht="31.5" hidden="1">
      <c r="A9" s="1"/>
      <c r="B9" s="7" t="s">
        <v>199</v>
      </c>
      <c r="C9" s="97"/>
      <c r="D9" s="5">
        <f>SUM(D8)</f>
        <v>0</v>
      </c>
      <c r="E9" s="5">
        <f>SUM(E8)</f>
        <v>0</v>
      </c>
      <c r="F9" s="113"/>
      <c r="G9" s="113"/>
      <c r="H9" s="113"/>
      <c r="I9" s="113"/>
    </row>
    <row r="10" spans="1:9" s="3" customFormat="1" ht="15.75" hidden="1">
      <c r="A10" s="1">
        <v>4</v>
      </c>
      <c r="B10" s="118" t="s">
        <v>572</v>
      </c>
      <c r="C10" s="97">
        <v>2</v>
      </c>
      <c r="D10" s="5"/>
      <c r="E10" s="5"/>
      <c r="F10" s="5"/>
      <c r="G10" s="5"/>
      <c r="H10" s="5">
        <f aca="true" t="shared" si="0" ref="H10:I13">D10+F10</f>
        <v>0</v>
      </c>
      <c r="I10" s="5">
        <f t="shared" si="0"/>
        <v>0</v>
      </c>
    </row>
    <row r="11" spans="1:9" s="3" customFormat="1" ht="15.75" hidden="1">
      <c r="A11" s="1"/>
      <c r="B11" s="7"/>
      <c r="C11" s="97">
        <v>2</v>
      </c>
      <c r="D11" s="5"/>
      <c r="E11" s="5"/>
      <c r="F11" s="5"/>
      <c r="G11" s="5"/>
      <c r="H11" s="5">
        <f t="shared" si="0"/>
        <v>0</v>
      </c>
      <c r="I11" s="5">
        <f t="shared" si="0"/>
        <v>0</v>
      </c>
    </row>
    <row r="12" spans="1:9" s="3" customFormat="1" ht="15.75" hidden="1">
      <c r="A12" s="1">
        <v>5</v>
      </c>
      <c r="B12" s="118" t="s">
        <v>572</v>
      </c>
      <c r="C12" s="97">
        <v>2</v>
      </c>
      <c r="D12" s="5"/>
      <c r="E12" s="5"/>
      <c r="F12" s="5"/>
      <c r="G12" s="5"/>
      <c r="H12" s="5">
        <f t="shared" si="0"/>
        <v>0</v>
      </c>
      <c r="I12" s="5">
        <f t="shared" si="0"/>
        <v>0</v>
      </c>
    </row>
    <row r="13" spans="1:9" s="3" customFormat="1" ht="15.75" hidden="1">
      <c r="A13" s="1"/>
      <c r="B13" s="118"/>
      <c r="C13" s="97"/>
      <c r="D13" s="5"/>
      <c r="E13" s="5"/>
      <c r="F13" s="5"/>
      <c r="G13" s="5"/>
      <c r="H13" s="5">
        <f t="shared" si="0"/>
        <v>0</v>
      </c>
      <c r="I13" s="5">
        <f t="shared" si="0"/>
        <v>0</v>
      </c>
    </row>
    <row r="14" spans="1:9" s="3" customFormat="1" ht="31.5" hidden="1">
      <c r="A14" s="1">
        <v>6</v>
      </c>
      <c r="B14" s="7" t="s">
        <v>198</v>
      </c>
      <c r="C14" s="97"/>
      <c r="D14" s="5">
        <f>SUM(D10:D13)</f>
        <v>0</v>
      </c>
      <c r="E14" s="5">
        <f>SUM(E10:E13)</f>
        <v>0</v>
      </c>
      <c r="F14" s="113"/>
      <c r="G14" s="113"/>
      <c r="H14" s="113"/>
      <c r="I14" s="113"/>
    </row>
    <row r="15" spans="1:9" s="3" customFormat="1" ht="15.75" hidden="1">
      <c r="A15" s="1"/>
      <c r="B15" s="7"/>
      <c r="C15" s="97"/>
      <c r="D15" s="5"/>
      <c r="E15" s="5"/>
      <c r="F15" s="5"/>
      <c r="G15" s="5"/>
      <c r="H15" s="5">
        <f>D15+F15</f>
        <v>0</v>
      </c>
      <c r="I15" s="5">
        <f>E15+G15</f>
        <v>0</v>
      </c>
    </row>
    <row r="16" spans="1:9" s="3" customFormat="1" ht="31.5" hidden="1">
      <c r="A16" s="1"/>
      <c r="B16" s="7" t="s">
        <v>197</v>
      </c>
      <c r="C16" s="97"/>
      <c r="D16" s="5">
        <f>SUM(D15)</f>
        <v>0</v>
      </c>
      <c r="E16" s="5">
        <f>SUM(E15)</f>
        <v>0</v>
      </c>
      <c r="F16" s="113"/>
      <c r="G16" s="113"/>
      <c r="H16" s="113"/>
      <c r="I16" s="113"/>
    </row>
    <row r="17" spans="1:9" s="3" customFormat="1" ht="31.5">
      <c r="A17" s="1">
        <v>4</v>
      </c>
      <c r="B17" s="118" t="s">
        <v>529</v>
      </c>
      <c r="C17" s="97">
        <v>2</v>
      </c>
      <c r="D17" s="5">
        <v>3628400</v>
      </c>
      <c r="E17" s="5">
        <v>3628400</v>
      </c>
      <c r="F17" s="5">
        <v>979668</v>
      </c>
      <c r="G17" s="5">
        <v>979668</v>
      </c>
      <c r="H17" s="5">
        <f aca="true" t="shared" si="1" ref="H17:I22">D17+F17</f>
        <v>4608068</v>
      </c>
      <c r="I17" s="5">
        <f t="shared" si="1"/>
        <v>4608068</v>
      </c>
    </row>
    <row r="18" spans="1:9" s="3" customFormat="1" ht="15.75">
      <c r="A18" s="1">
        <v>5</v>
      </c>
      <c r="B18" s="118" t="s">
        <v>522</v>
      </c>
      <c r="C18" s="97">
        <v>2</v>
      </c>
      <c r="D18" s="5">
        <v>957000</v>
      </c>
      <c r="E18" s="5">
        <v>0</v>
      </c>
      <c r="F18" s="5">
        <v>258390</v>
      </c>
      <c r="G18" s="5">
        <v>0</v>
      </c>
      <c r="H18" s="5">
        <f t="shared" si="1"/>
        <v>1215390</v>
      </c>
      <c r="I18" s="5">
        <f t="shared" si="1"/>
        <v>0</v>
      </c>
    </row>
    <row r="19" spans="1:9" s="3" customFormat="1" ht="15.75">
      <c r="A19" s="1">
        <v>6</v>
      </c>
      <c r="B19" s="118" t="s">
        <v>528</v>
      </c>
      <c r="C19" s="97">
        <v>2</v>
      </c>
      <c r="D19" s="5">
        <v>3600000</v>
      </c>
      <c r="E19" s="5">
        <v>0</v>
      </c>
      <c r="F19" s="5">
        <v>972000</v>
      </c>
      <c r="G19" s="5">
        <v>0</v>
      </c>
      <c r="H19" s="5">
        <f t="shared" si="1"/>
        <v>4572000</v>
      </c>
      <c r="I19" s="5">
        <f t="shared" si="1"/>
        <v>0</v>
      </c>
    </row>
    <row r="20" spans="1:9" s="3" customFormat="1" ht="15.75">
      <c r="A20" s="1">
        <v>7</v>
      </c>
      <c r="B20" s="118" t="s">
        <v>527</v>
      </c>
      <c r="C20" s="97">
        <v>2</v>
      </c>
      <c r="D20" s="5">
        <v>1180000</v>
      </c>
      <c r="E20" s="5">
        <v>0</v>
      </c>
      <c r="F20" s="5">
        <v>318600</v>
      </c>
      <c r="G20" s="5">
        <v>0</v>
      </c>
      <c r="H20" s="5">
        <f t="shared" si="1"/>
        <v>1498600</v>
      </c>
      <c r="I20" s="5">
        <f t="shared" si="1"/>
        <v>0</v>
      </c>
    </row>
    <row r="21" spans="1:9" s="3" customFormat="1" ht="15.75">
      <c r="A21" s="1">
        <v>8</v>
      </c>
      <c r="B21" s="7" t="s">
        <v>574</v>
      </c>
      <c r="C21" s="97">
        <v>2</v>
      </c>
      <c r="D21" s="5">
        <v>120000</v>
      </c>
      <c r="E21" s="5">
        <v>200780</v>
      </c>
      <c r="F21" s="5">
        <v>32400</v>
      </c>
      <c r="G21" s="5">
        <v>54210</v>
      </c>
      <c r="H21" s="5">
        <f t="shared" si="1"/>
        <v>152400</v>
      </c>
      <c r="I21" s="5">
        <f t="shared" si="1"/>
        <v>254990</v>
      </c>
    </row>
    <row r="22" spans="1:9" s="3" customFormat="1" ht="15.75" hidden="1">
      <c r="A22" s="1"/>
      <c r="B22" s="7" t="s">
        <v>554</v>
      </c>
      <c r="C22" s="97">
        <v>2</v>
      </c>
      <c r="D22" s="5"/>
      <c r="E22" s="5"/>
      <c r="F22" s="5"/>
      <c r="G22" s="5"/>
      <c r="H22" s="5">
        <f t="shared" si="1"/>
        <v>0</v>
      </c>
      <c r="I22" s="5">
        <f t="shared" si="1"/>
        <v>0</v>
      </c>
    </row>
    <row r="23" spans="1:9" s="3" customFormat="1" ht="47.25">
      <c r="A23" s="1">
        <v>9</v>
      </c>
      <c r="B23" s="7" t="s">
        <v>200</v>
      </c>
      <c r="C23" s="97"/>
      <c r="D23" s="5">
        <f>SUM(D17:D22)</f>
        <v>9485400</v>
      </c>
      <c r="E23" s="5">
        <f>SUM(E17:E22)</f>
        <v>3829180</v>
      </c>
      <c r="F23" s="113"/>
      <c r="G23" s="113"/>
      <c r="H23" s="113"/>
      <c r="I23" s="113"/>
    </row>
    <row r="24" spans="1:9" s="3" customFormat="1" ht="15.75" hidden="1">
      <c r="A24" s="1"/>
      <c r="B24" s="7" t="s">
        <v>201</v>
      </c>
      <c r="C24" s="97"/>
      <c r="D24" s="5"/>
      <c r="E24" s="5"/>
      <c r="F24" s="113"/>
      <c r="G24" s="113"/>
      <c r="H24" s="113"/>
      <c r="I24" s="113"/>
    </row>
    <row r="25" spans="1:9" s="3" customFormat="1" ht="31.5" hidden="1">
      <c r="A25" s="1"/>
      <c r="B25" s="7" t="s">
        <v>202</v>
      </c>
      <c r="C25" s="97"/>
      <c r="D25" s="5"/>
      <c r="E25" s="5"/>
      <c r="F25" s="113"/>
      <c r="G25" s="113"/>
      <c r="H25" s="113"/>
      <c r="I25" s="113"/>
    </row>
    <row r="26" spans="1:9" s="3" customFormat="1" ht="47.25">
      <c r="A26" s="1">
        <v>10</v>
      </c>
      <c r="B26" s="7" t="s">
        <v>221</v>
      </c>
      <c r="C26" s="97"/>
      <c r="D26" s="113"/>
      <c r="E26" s="113"/>
      <c r="F26" s="5">
        <f>SUM(F7:F25)</f>
        <v>2561058</v>
      </c>
      <c r="G26" s="5">
        <f>SUM(G7:G25)</f>
        <v>1033878</v>
      </c>
      <c r="H26" s="113"/>
      <c r="I26" s="113"/>
    </row>
    <row r="27" spans="1:9" s="3" customFormat="1" ht="15.75">
      <c r="A27" s="1">
        <v>11</v>
      </c>
      <c r="B27" s="9" t="s">
        <v>110</v>
      </c>
      <c r="C27" s="97"/>
      <c r="D27" s="14">
        <f>SUM(D28:D30)</f>
        <v>9485400</v>
      </c>
      <c r="E27" s="14">
        <f>SUM(E28:E30)</f>
        <v>3829180</v>
      </c>
      <c r="F27" s="14">
        <f>SUM(F28:F30)</f>
        <v>2561058</v>
      </c>
      <c r="G27" s="14">
        <f>SUM(G28:G30)</f>
        <v>1033878</v>
      </c>
      <c r="H27" s="14">
        <f aca="true" t="shared" si="2" ref="H27:I30">D27+F27</f>
        <v>12046458</v>
      </c>
      <c r="I27" s="14">
        <f t="shared" si="2"/>
        <v>4863058</v>
      </c>
    </row>
    <row r="28" spans="1:9" s="3" customFormat="1" ht="31.5">
      <c r="A28" s="1">
        <v>12</v>
      </c>
      <c r="B28" s="85" t="s">
        <v>387</v>
      </c>
      <c r="C28" s="97">
        <v>1</v>
      </c>
      <c r="D28" s="5">
        <f>SUMIF($C$7:$C$27,"1",D$7:D$27)</f>
        <v>0</v>
      </c>
      <c r="E28" s="5">
        <f>SUMIF($C$7:$C$27,"1",E$7:E$27)</f>
        <v>0</v>
      </c>
      <c r="F28" s="5">
        <f>SUMIF($C$7:$C$27,"1",F$7:F$27)</f>
        <v>0</v>
      </c>
      <c r="G28" s="5">
        <f>SUMIF($C$7:$C$27,"1",G$7:G$27)</f>
        <v>0</v>
      </c>
      <c r="H28" s="5">
        <f t="shared" si="2"/>
        <v>0</v>
      </c>
      <c r="I28" s="5">
        <f t="shared" si="2"/>
        <v>0</v>
      </c>
    </row>
    <row r="29" spans="1:9" s="3" customFormat="1" ht="15.75">
      <c r="A29" s="1">
        <v>13</v>
      </c>
      <c r="B29" s="85" t="s">
        <v>232</v>
      </c>
      <c r="C29" s="97">
        <v>2</v>
      </c>
      <c r="D29" s="5">
        <f>SUMIF($C$7:$C$27,"2",D$7:D$27)</f>
        <v>9485400</v>
      </c>
      <c r="E29" s="5">
        <f>SUMIF($C$7:$C$27,"2",E$7:E$27)</f>
        <v>3829180</v>
      </c>
      <c r="F29" s="5">
        <f>SUMIF($C$7:$C$27,"2",F$7:F$27)</f>
        <v>2561058</v>
      </c>
      <c r="G29" s="5">
        <f>SUMIF($C$7:$C$27,"2",G$7:G$27)</f>
        <v>1033878</v>
      </c>
      <c r="H29" s="5">
        <f t="shared" si="2"/>
        <v>12046458</v>
      </c>
      <c r="I29" s="5">
        <f t="shared" si="2"/>
        <v>4863058</v>
      </c>
    </row>
    <row r="30" spans="1:9" s="3" customFormat="1" ht="15.75">
      <c r="A30" s="1">
        <v>14</v>
      </c>
      <c r="B30" s="85" t="s">
        <v>124</v>
      </c>
      <c r="C30" s="97">
        <v>3</v>
      </c>
      <c r="D30" s="5">
        <f>SUMIF($C$7:$C$27,"3",D$7:D$27)</f>
        <v>0</v>
      </c>
      <c r="E30" s="5">
        <f>SUMIF($C$7:$C$27,"3",E$7:E$27)</f>
        <v>0</v>
      </c>
      <c r="F30" s="5">
        <f>SUMIF($C$7:$C$27,"3",F$7:F$27)</f>
        <v>0</v>
      </c>
      <c r="G30" s="5">
        <f>SUMIF($C$7:$C$27,"3",G$7:G$27)</f>
        <v>0</v>
      </c>
      <c r="H30" s="5">
        <f t="shared" si="2"/>
        <v>0</v>
      </c>
      <c r="I30" s="5">
        <f t="shared" si="2"/>
        <v>0</v>
      </c>
    </row>
    <row r="31" spans="1:9" s="3" customFormat="1" ht="15.75">
      <c r="A31" s="1">
        <v>15</v>
      </c>
      <c r="B31" s="102" t="s">
        <v>45</v>
      </c>
      <c r="C31" s="97"/>
      <c r="D31" s="14"/>
      <c r="E31" s="14"/>
      <c r="F31" s="14"/>
      <c r="G31" s="14"/>
      <c r="H31" s="14"/>
      <c r="I31" s="14"/>
    </row>
    <row r="32" spans="1:9" s="3" customFormat="1" ht="15.75">
      <c r="A32" s="1">
        <v>16</v>
      </c>
      <c r="B32" s="118" t="s">
        <v>476</v>
      </c>
      <c r="C32" s="97">
        <v>2</v>
      </c>
      <c r="D32" s="5">
        <v>2190790</v>
      </c>
      <c r="E32" s="5">
        <v>2190790</v>
      </c>
      <c r="F32" s="5">
        <v>591513</v>
      </c>
      <c r="G32" s="5">
        <v>591513</v>
      </c>
      <c r="H32" s="5">
        <f aca="true" t="shared" si="3" ref="H32:I36">D32+F32</f>
        <v>2782303</v>
      </c>
      <c r="I32" s="5">
        <f t="shared" si="3"/>
        <v>2782303</v>
      </c>
    </row>
    <row r="33" spans="1:9" s="3" customFormat="1" ht="15.75" hidden="1">
      <c r="A33" s="1">
        <v>19</v>
      </c>
      <c r="B33" s="118" t="s">
        <v>499</v>
      </c>
      <c r="C33" s="97">
        <v>2</v>
      </c>
      <c r="D33" s="5"/>
      <c r="E33" s="5"/>
      <c r="F33" s="5"/>
      <c r="G33" s="5"/>
      <c r="H33" s="5">
        <f t="shared" si="3"/>
        <v>0</v>
      </c>
      <c r="I33" s="5">
        <f t="shared" si="3"/>
        <v>0</v>
      </c>
    </row>
    <row r="34" spans="1:9" s="3" customFormat="1" ht="31.5">
      <c r="A34" s="1">
        <v>17</v>
      </c>
      <c r="B34" s="7" t="s">
        <v>570</v>
      </c>
      <c r="C34" s="97">
        <v>2</v>
      </c>
      <c r="D34" s="5">
        <v>743700</v>
      </c>
      <c r="E34" s="5">
        <v>743700</v>
      </c>
      <c r="F34" s="5">
        <v>106300</v>
      </c>
      <c r="G34" s="5">
        <v>106300</v>
      </c>
      <c r="H34" s="5">
        <f t="shared" si="3"/>
        <v>850000</v>
      </c>
      <c r="I34" s="5">
        <f t="shared" si="3"/>
        <v>850000</v>
      </c>
    </row>
    <row r="35" spans="1:9" s="3" customFormat="1" ht="15.75">
      <c r="A35" s="1">
        <v>18</v>
      </c>
      <c r="B35" s="7" t="s">
        <v>584</v>
      </c>
      <c r="C35" s="97">
        <v>2</v>
      </c>
      <c r="D35" s="5">
        <v>694766</v>
      </c>
      <c r="E35" s="5">
        <v>694766</v>
      </c>
      <c r="F35" s="5">
        <v>187587</v>
      </c>
      <c r="G35" s="5">
        <v>187587</v>
      </c>
      <c r="H35" s="5">
        <f t="shared" si="3"/>
        <v>882353</v>
      </c>
      <c r="I35" s="5">
        <f t="shared" si="3"/>
        <v>882353</v>
      </c>
    </row>
    <row r="36" spans="1:9" s="3" customFormat="1" ht="15.75">
      <c r="A36" s="1">
        <v>19</v>
      </c>
      <c r="B36" s="7" t="s">
        <v>575</v>
      </c>
      <c r="C36" s="97">
        <v>2</v>
      </c>
      <c r="D36" s="5">
        <v>874267</v>
      </c>
      <c r="E36" s="5">
        <v>932177</v>
      </c>
      <c r="F36" s="5">
        <v>236052</v>
      </c>
      <c r="G36" s="5">
        <v>251687</v>
      </c>
      <c r="H36" s="5">
        <f t="shared" si="3"/>
        <v>1110319</v>
      </c>
      <c r="I36" s="5">
        <f t="shared" si="3"/>
        <v>1183864</v>
      </c>
    </row>
    <row r="37" spans="1:9" s="3" customFormat="1" ht="15.75">
      <c r="A37" s="1">
        <v>20</v>
      </c>
      <c r="B37" s="7" t="s">
        <v>203</v>
      </c>
      <c r="C37" s="97"/>
      <c r="D37" s="5">
        <f>SUM(D32:D36)</f>
        <v>4503523</v>
      </c>
      <c r="E37" s="5">
        <f>SUM(E32:E36)</f>
        <v>4561433</v>
      </c>
      <c r="F37" s="113"/>
      <c r="G37" s="113"/>
      <c r="H37" s="113"/>
      <c r="I37" s="113"/>
    </row>
    <row r="38" spans="1:9" s="3" customFormat="1" ht="31.5" hidden="1">
      <c r="A38" s="1"/>
      <c r="B38" s="7" t="s">
        <v>204</v>
      </c>
      <c r="C38" s="97"/>
      <c r="D38" s="5"/>
      <c r="E38" s="5"/>
      <c r="F38" s="113"/>
      <c r="G38" s="113"/>
      <c r="H38" s="113"/>
      <c r="I38" s="113"/>
    </row>
    <row r="39" spans="1:9" s="3" customFormat="1" ht="15.75" hidden="1">
      <c r="A39" s="1"/>
      <c r="B39" s="7"/>
      <c r="C39" s="97"/>
      <c r="D39" s="5"/>
      <c r="E39" s="5"/>
      <c r="F39" s="5"/>
      <c r="G39" s="5"/>
      <c r="H39" s="5">
        <f>D39+F39</f>
        <v>0</v>
      </c>
      <c r="I39" s="5">
        <f>E39+G39</f>
        <v>0</v>
      </c>
    </row>
    <row r="40" spans="1:9" s="3" customFormat="1" ht="15.75" hidden="1">
      <c r="A40" s="1"/>
      <c r="B40" s="7"/>
      <c r="C40" s="97"/>
      <c r="D40" s="5"/>
      <c r="E40" s="5"/>
      <c r="F40" s="5"/>
      <c r="G40" s="5"/>
      <c r="H40" s="5">
        <f>D40+F40</f>
        <v>0</v>
      </c>
      <c r="I40" s="5">
        <f>E40+G40</f>
        <v>0</v>
      </c>
    </row>
    <row r="41" spans="1:9" s="3" customFormat="1" ht="31.5" hidden="1">
      <c r="A41" s="1"/>
      <c r="B41" s="7" t="s">
        <v>205</v>
      </c>
      <c r="C41" s="97"/>
      <c r="D41" s="5">
        <f>SUM(D39:D40)</f>
        <v>0</v>
      </c>
      <c r="E41" s="5">
        <f>SUM(E39:E40)</f>
        <v>0</v>
      </c>
      <c r="F41" s="113"/>
      <c r="G41" s="113"/>
      <c r="H41" s="113"/>
      <c r="I41" s="113"/>
    </row>
    <row r="42" spans="1:9" s="3" customFormat="1" ht="47.25">
      <c r="A42" s="1">
        <v>21</v>
      </c>
      <c r="B42" s="7" t="s">
        <v>206</v>
      </c>
      <c r="C42" s="97"/>
      <c r="D42" s="113"/>
      <c r="E42" s="113"/>
      <c r="F42" s="5">
        <f>SUM(F31:F41)</f>
        <v>1121452</v>
      </c>
      <c r="G42" s="5">
        <f>SUM(G31:G41)</f>
        <v>1137087</v>
      </c>
      <c r="H42" s="113"/>
      <c r="I42" s="113"/>
    </row>
    <row r="43" spans="1:9" s="3" customFormat="1" ht="15.75">
      <c r="A43" s="1">
        <v>22</v>
      </c>
      <c r="B43" s="9" t="s">
        <v>45</v>
      </c>
      <c r="C43" s="97"/>
      <c r="D43" s="14">
        <f>SUM(D44:D46)</f>
        <v>4503523</v>
      </c>
      <c r="E43" s="14">
        <f>SUM(E44:E46)</f>
        <v>4561433</v>
      </c>
      <c r="F43" s="14">
        <f>SUM(F44:F46)</f>
        <v>1121452</v>
      </c>
      <c r="G43" s="14">
        <f>SUM(G44:G46)</f>
        <v>1137087</v>
      </c>
      <c r="H43" s="14">
        <f aca="true" t="shared" si="4" ref="H43:I46">D43+F43</f>
        <v>5624975</v>
      </c>
      <c r="I43" s="14">
        <f t="shared" si="4"/>
        <v>5698520</v>
      </c>
    </row>
    <row r="44" spans="1:9" s="3" customFormat="1" ht="31.5">
      <c r="A44" s="1">
        <v>23</v>
      </c>
      <c r="B44" s="85" t="s">
        <v>387</v>
      </c>
      <c r="C44" s="97">
        <v>1</v>
      </c>
      <c r="D44" s="5">
        <f>SUMIF($C$31:$C$43,"1",D$31:D$43)</f>
        <v>0</v>
      </c>
      <c r="E44" s="5">
        <f>SUMIF($C$31:$C$43,"1",E$31:E$43)</f>
        <v>0</v>
      </c>
      <c r="F44" s="5">
        <f>SUMIF($C$31:$C$43,"1",F$31:F$43)</f>
        <v>0</v>
      </c>
      <c r="G44" s="5">
        <f>SUMIF($C$31:$C$43,"1",G$31:G$43)</f>
        <v>0</v>
      </c>
      <c r="H44" s="5">
        <f t="shared" si="4"/>
        <v>0</v>
      </c>
      <c r="I44" s="5">
        <f t="shared" si="4"/>
        <v>0</v>
      </c>
    </row>
    <row r="45" spans="1:9" s="3" customFormat="1" ht="15.75">
      <c r="A45" s="1">
        <v>24</v>
      </c>
      <c r="B45" s="85" t="s">
        <v>232</v>
      </c>
      <c r="C45" s="97">
        <v>2</v>
      </c>
      <c r="D45" s="5">
        <f>SUMIF($C$31:$C$43,"2",D$31:D$43)</f>
        <v>4503523</v>
      </c>
      <c r="E45" s="5">
        <f>SUMIF($C$31:$C$43,"2",E$31:E$43)</f>
        <v>4561433</v>
      </c>
      <c r="F45" s="5">
        <f>SUMIF($C$31:$C$43,"2",F$31:F$43)</f>
        <v>1121452</v>
      </c>
      <c r="G45" s="5">
        <f>SUMIF($C$31:$C$43,"2",G$31:G$43)</f>
        <v>1137087</v>
      </c>
      <c r="H45" s="5">
        <f t="shared" si="4"/>
        <v>5624975</v>
      </c>
      <c r="I45" s="5">
        <f t="shared" si="4"/>
        <v>5698520</v>
      </c>
    </row>
    <row r="46" spans="1:9" s="3" customFormat="1" ht="15.75">
      <c r="A46" s="1">
        <v>25</v>
      </c>
      <c r="B46" s="85" t="s">
        <v>124</v>
      </c>
      <c r="C46" s="97">
        <v>3</v>
      </c>
      <c r="D46" s="5">
        <f>SUMIF($C$31:$C$43,"3",D$31:D$43)</f>
        <v>0</v>
      </c>
      <c r="E46" s="5">
        <f>SUMIF($C$31:$C$43,"3",E$31:E$43)</f>
        <v>0</v>
      </c>
      <c r="F46" s="5">
        <f>SUMIF($C$31:$C$43,"3",F$31:F$43)</f>
        <v>0</v>
      </c>
      <c r="G46" s="5">
        <f>SUMIF($C$31:$C$43,"3",G$31:G$43)</f>
        <v>0</v>
      </c>
      <c r="H46" s="5">
        <f t="shared" si="4"/>
        <v>0</v>
      </c>
      <c r="I46" s="5">
        <f t="shared" si="4"/>
        <v>0</v>
      </c>
    </row>
    <row r="47" spans="1:9" s="3" customFormat="1" ht="31.5">
      <c r="A47" s="1">
        <v>26</v>
      </c>
      <c r="B47" s="102" t="s">
        <v>207</v>
      </c>
      <c r="C47" s="97"/>
      <c r="D47" s="14"/>
      <c r="E47" s="14"/>
      <c r="F47" s="14"/>
      <c r="G47" s="14"/>
      <c r="H47" s="14"/>
      <c r="I47" s="14"/>
    </row>
    <row r="48" spans="1:9" s="3" customFormat="1" ht="47.25" hidden="1">
      <c r="A48" s="1"/>
      <c r="B48" s="61" t="s">
        <v>210</v>
      </c>
      <c r="C48" s="97"/>
      <c r="D48" s="5"/>
      <c r="E48" s="5"/>
      <c r="F48" s="113"/>
      <c r="G48" s="113"/>
      <c r="H48" s="5">
        <f aca="true" t="shared" si="5" ref="H48:I68">D48+F48</f>
        <v>0</v>
      </c>
      <c r="I48" s="5">
        <f t="shared" si="5"/>
        <v>0</v>
      </c>
    </row>
    <row r="49" spans="1:9" s="3" customFormat="1" ht="15.75" hidden="1">
      <c r="A49" s="1"/>
      <c r="B49" s="61"/>
      <c r="C49" s="97"/>
      <c r="D49" s="5"/>
      <c r="E49" s="5"/>
      <c r="F49" s="113"/>
      <c r="G49" s="113"/>
      <c r="H49" s="5">
        <f t="shared" si="5"/>
        <v>0</v>
      </c>
      <c r="I49" s="5">
        <f t="shared" si="5"/>
        <v>0</v>
      </c>
    </row>
    <row r="50" spans="1:9" s="3" customFormat="1" ht="47.25" hidden="1">
      <c r="A50" s="1"/>
      <c r="B50" s="61" t="s">
        <v>209</v>
      </c>
      <c r="C50" s="97"/>
      <c r="D50" s="5"/>
      <c r="E50" s="5"/>
      <c r="F50" s="113"/>
      <c r="G50" s="113"/>
      <c r="H50" s="5">
        <f t="shared" si="5"/>
        <v>0</v>
      </c>
      <c r="I50" s="5">
        <f t="shared" si="5"/>
        <v>0</v>
      </c>
    </row>
    <row r="51" spans="1:9" s="3" customFormat="1" ht="15.75" hidden="1">
      <c r="A51" s="1"/>
      <c r="B51" s="61"/>
      <c r="C51" s="97"/>
      <c r="D51" s="5"/>
      <c r="E51" s="5"/>
      <c r="F51" s="113"/>
      <c r="G51" s="113"/>
      <c r="H51" s="5">
        <f t="shared" si="5"/>
        <v>0</v>
      </c>
      <c r="I51" s="5">
        <f t="shared" si="5"/>
        <v>0</v>
      </c>
    </row>
    <row r="52" spans="1:9" s="3" customFormat="1" ht="47.25" hidden="1">
      <c r="A52" s="1"/>
      <c r="B52" s="61" t="s">
        <v>208</v>
      </c>
      <c r="C52" s="97"/>
      <c r="D52" s="5"/>
      <c r="E52" s="5"/>
      <c r="F52" s="113"/>
      <c r="G52" s="113"/>
      <c r="H52" s="5">
        <f t="shared" si="5"/>
        <v>0</v>
      </c>
      <c r="I52" s="5">
        <f t="shared" si="5"/>
        <v>0</v>
      </c>
    </row>
    <row r="53" spans="1:9" s="3" customFormat="1" ht="47.25" hidden="1">
      <c r="A53" s="1">
        <v>27</v>
      </c>
      <c r="B53" s="85" t="s">
        <v>531</v>
      </c>
      <c r="C53" s="97">
        <v>2</v>
      </c>
      <c r="D53" s="5"/>
      <c r="E53" s="5"/>
      <c r="F53" s="113"/>
      <c r="G53" s="113"/>
      <c r="H53" s="5">
        <f t="shared" si="5"/>
        <v>0</v>
      </c>
      <c r="I53" s="5">
        <f t="shared" si="5"/>
        <v>0</v>
      </c>
    </row>
    <row r="54" spans="1:9" s="3" customFormat="1" ht="31.5">
      <c r="A54" s="1">
        <v>27</v>
      </c>
      <c r="B54" s="85" t="s">
        <v>585</v>
      </c>
      <c r="C54" s="97">
        <v>2</v>
      </c>
      <c r="D54" s="5">
        <v>15639</v>
      </c>
      <c r="E54" s="5">
        <v>15639</v>
      </c>
      <c r="F54" s="113"/>
      <c r="G54" s="113"/>
      <c r="H54" s="5">
        <f t="shared" si="5"/>
        <v>15639</v>
      </c>
      <c r="I54" s="5">
        <f t="shared" si="5"/>
        <v>15639</v>
      </c>
    </row>
    <row r="55" spans="1:9" s="3" customFormat="1" ht="63">
      <c r="A55" s="1">
        <v>28</v>
      </c>
      <c r="B55" s="61" t="s">
        <v>375</v>
      </c>
      <c r="C55" s="97"/>
      <c r="D55" s="5">
        <f>SUM(D53:D54)</f>
        <v>15639</v>
      </c>
      <c r="E55" s="5">
        <f>SUM(E53:E54)</f>
        <v>15639</v>
      </c>
      <c r="F55" s="113"/>
      <c r="G55" s="113"/>
      <c r="H55" s="5">
        <f t="shared" si="5"/>
        <v>15639</v>
      </c>
      <c r="I55" s="5">
        <f t="shared" si="5"/>
        <v>15639</v>
      </c>
    </row>
    <row r="56" spans="1:9" s="3" customFormat="1" ht="47.25" hidden="1">
      <c r="A56" s="1"/>
      <c r="B56" s="61" t="s">
        <v>211</v>
      </c>
      <c r="C56" s="97"/>
      <c r="D56" s="5"/>
      <c r="E56" s="5"/>
      <c r="F56" s="113"/>
      <c r="G56" s="113"/>
      <c r="H56" s="5">
        <f t="shared" si="5"/>
        <v>0</v>
      </c>
      <c r="I56" s="5">
        <f t="shared" si="5"/>
        <v>0</v>
      </c>
    </row>
    <row r="57" spans="1:9" s="3" customFormat="1" ht="15.75" hidden="1">
      <c r="A57" s="1"/>
      <c r="B57" s="61"/>
      <c r="C57" s="97"/>
      <c r="D57" s="5"/>
      <c r="E57" s="5"/>
      <c r="F57" s="113"/>
      <c r="G57" s="113"/>
      <c r="H57" s="5">
        <f t="shared" si="5"/>
        <v>0</v>
      </c>
      <c r="I57" s="5">
        <f t="shared" si="5"/>
        <v>0</v>
      </c>
    </row>
    <row r="58" spans="1:9" s="3" customFormat="1" ht="47.25" hidden="1">
      <c r="A58" s="1"/>
      <c r="B58" s="61" t="s">
        <v>212</v>
      </c>
      <c r="C58" s="97"/>
      <c r="D58" s="5"/>
      <c r="E58" s="5"/>
      <c r="F58" s="113"/>
      <c r="G58" s="113"/>
      <c r="H58" s="5">
        <f t="shared" si="5"/>
        <v>0</v>
      </c>
      <c r="I58" s="5">
        <f t="shared" si="5"/>
        <v>0</v>
      </c>
    </row>
    <row r="59" spans="1:9" s="3" customFormat="1" ht="15.75" hidden="1">
      <c r="A59" s="1"/>
      <c r="B59" s="61"/>
      <c r="C59" s="97"/>
      <c r="D59" s="5"/>
      <c r="E59" s="5"/>
      <c r="F59" s="113"/>
      <c r="G59" s="113"/>
      <c r="H59" s="5">
        <f t="shared" si="5"/>
        <v>0</v>
      </c>
      <c r="I59" s="5">
        <f t="shared" si="5"/>
        <v>0</v>
      </c>
    </row>
    <row r="60" spans="1:9" s="3" customFormat="1" ht="15.75" hidden="1">
      <c r="A60" s="1"/>
      <c r="B60" s="61" t="s">
        <v>213</v>
      </c>
      <c r="C60" s="97"/>
      <c r="D60" s="5"/>
      <c r="E60" s="5"/>
      <c r="F60" s="113"/>
      <c r="G60" s="113"/>
      <c r="H60" s="5">
        <f t="shared" si="5"/>
        <v>0</v>
      </c>
      <c r="I60" s="5">
        <f t="shared" si="5"/>
        <v>0</v>
      </c>
    </row>
    <row r="61" spans="1:9" s="3" customFormat="1" ht="15.75" hidden="1">
      <c r="A61" s="1"/>
      <c r="B61" s="132"/>
      <c r="C61" s="97"/>
      <c r="D61" s="5"/>
      <c r="E61" s="5"/>
      <c r="F61" s="113"/>
      <c r="G61" s="113"/>
      <c r="H61" s="5">
        <f t="shared" si="5"/>
        <v>0</v>
      </c>
      <c r="I61" s="5">
        <f t="shared" si="5"/>
        <v>0</v>
      </c>
    </row>
    <row r="62" spans="1:9" s="3" customFormat="1" ht="15.75" hidden="1">
      <c r="A62" s="1" t="s">
        <v>546</v>
      </c>
      <c r="B62" s="225" t="s">
        <v>545</v>
      </c>
      <c r="C62" s="97">
        <v>2</v>
      </c>
      <c r="D62" s="5"/>
      <c r="E62" s="5"/>
      <c r="F62" s="113"/>
      <c r="G62" s="113"/>
      <c r="H62" s="5">
        <f t="shared" si="5"/>
        <v>0</v>
      </c>
      <c r="I62" s="5">
        <f t="shared" si="5"/>
        <v>0</v>
      </c>
    </row>
    <row r="63" spans="1:9" s="3" customFormat="1" ht="31.5" hidden="1">
      <c r="A63" s="1" t="s">
        <v>547</v>
      </c>
      <c r="B63" s="61" t="s">
        <v>214</v>
      </c>
      <c r="C63" s="97"/>
      <c r="D63" s="5">
        <f>SUM(D61:D62)</f>
        <v>0</v>
      </c>
      <c r="E63" s="5">
        <f>SUM(E61:E62)</f>
        <v>0</v>
      </c>
      <c r="F63" s="113"/>
      <c r="G63" s="113"/>
      <c r="H63" s="5">
        <f t="shared" si="5"/>
        <v>0</v>
      </c>
      <c r="I63" s="5">
        <f t="shared" si="5"/>
        <v>0</v>
      </c>
    </row>
    <row r="64" spans="1:9" s="3" customFormat="1" ht="31.5">
      <c r="A64" s="1">
        <v>29</v>
      </c>
      <c r="B64" s="9" t="s">
        <v>46</v>
      </c>
      <c r="C64" s="97"/>
      <c r="D64" s="14">
        <f>SUM(D65:D67)</f>
        <v>15639</v>
      </c>
      <c r="E64" s="14">
        <f>SUM(E65:E67)</f>
        <v>15639</v>
      </c>
      <c r="F64" s="14">
        <f>SUM(F65:F67)</f>
        <v>0</v>
      </c>
      <c r="G64" s="14">
        <f>SUM(G65:G67)</f>
        <v>0</v>
      </c>
      <c r="H64" s="14">
        <f t="shared" si="5"/>
        <v>15639</v>
      </c>
      <c r="I64" s="14">
        <f t="shared" si="5"/>
        <v>15639</v>
      </c>
    </row>
    <row r="65" spans="1:9" s="3" customFormat="1" ht="31.5">
      <c r="A65" s="1">
        <v>30</v>
      </c>
      <c r="B65" s="85" t="s">
        <v>387</v>
      </c>
      <c r="C65" s="97">
        <v>1</v>
      </c>
      <c r="D65" s="5">
        <f>SUMIF($C$47:$C$64,"1",D$47:D$64)</f>
        <v>0</v>
      </c>
      <c r="E65" s="5">
        <f>SUMIF($C$47:$C$64,"1",E$47:E$64)</f>
        <v>0</v>
      </c>
      <c r="F65" s="5">
        <f>SUMIF($C$47:$C$64,"1",F$47:F$64)</f>
        <v>0</v>
      </c>
      <c r="G65" s="5">
        <f>SUMIF($C$47:$C$64,"1",G$47:G$64)</f>
        <v>0</v>
      </c>
      <c r="H65" s="5">
        <f t="shared" si="5"/>
        <v>0</v>
      </c>
      <c r="I65" s="5">
        <f t="shared" si="5"/>
        <v>0</v>
      </c>
    </row>
    <row r="66" spans="1:9" s="3" customFormat="1" ht="15.75">
      <c r="A66" s="1">
        <v>31</v>
      </c>
      <c r="B66" s="85" t="s">
        <v>232</v>
      </c>
      <c r="C66" s="97">
        <v>2</v>
      </c>
      <c r="D66" s="5">
        <f>SUMIF($C$47:$C$64,"2",D$47:D$64)</f>
        <v>15639</v>
      </c>
      <c r="E66" s="5">
        <f>SUMIF($C$47:$C$64,"2",E$47:E$64)</f>
        <v>15639</v>
      </c>
      <c r="F66" s="5">
        <f>SUMIF($C$47:$C$64,"2",F$47:F$64)</f>
        <v>0</v>
      </c>
      <c r="G66" s="5">
        <f>SUMIF($C$47:$C$64,"2",G$47:G$64)</f>
        <v>0</v>
      </c>
      <c r="H66" s="5">
        <f t="shared" si="5"/>
        <v>15639</v>
      </c>
      <c r="I66" s="5">
        <f t="shared" si="5"/>
        <v>15639</v>
      </c>
    </row>
    <row r="67" spans="1:9" s="3" customFormat="1" ht="15.75">
      <c r="A67" s="1">
        <v>32</v>
      </c>
      <c r="B67" s="85" t="s">
        <v>124</v>
      </c>
      <c r="C67" s="97">
        <v>3</v>
      </c>
      <c r="D67" s="5">
        <f>SUMIF($C$47:$C$64,"3",D$47:D$64)</f>
        <v>0</v>
      </c>
      <c r="E67" s="5">
        <f>SUMIF($C$47:$C$64,"3",E$47:E$64)</f>
        <v>0</v>
      </c>
      <c r="F67" s="5">
        <f>SUMIF($C$47:$C$64,"3",F$47:F$64)</f>
        <v>0</v>
      </c>
      <c r="G67" s="5">
        <f>SUMIF($C$47:$C$64,"3",G$47:G$64)</f>
        <v>0</v>
      </c>
      <c r="H67" s="5">
        <f t="shared" si="5"/>
        <v>0</v>
      </c>
      <c r="I67" s="5">
        <f t="shared" si="5"/>
        <v>0</v>
      </c>
    </row>
    <row r="68" spans="1:9" s="3" customFormat="1" ht="31.5">
      <c r="A68" s="1">
        <v>33</v>
      </c>
      <c r="B68" s="9" t="s">
        <v>167</v>
      </c>
      <c r="C68" s="97"/>
      <c r="D68" s="14">
        <f>D27+D43+D64</f>
        <v>14004562</v>
      </c>
      <c r="E68" s="14">
        <f>E27+E43+E64</f>
        <v>8406252</v>
      </c>
      <c r="F68" s="14">
        <f>F27+F43+F64</f>
        <v>3682510</v>
      </c>
      <c r="G68" s="14">
        <f>G27+G43+G64</f>
        <v>2170965</v>
      </c>
      <c r="H68" s="14">
        <f t="shared" si="5"/>
        <v>17687072</v>
      </c>
      <c r="I68" s="14">
        <f t="shared" si="5"/>
        <v>10577217</v>
      </c>
    </row>
    <row r="69" ht="15.75">
      <c r="I69" s="242" t="s">
        <v>616</v>
      </c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5" ht="15.75"/>
    <row r="106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/>
  <mergeCells count="7">
    <mergeCell ref="B5:B6"/>
    <mergeCell ref="C5:C6"/>
    <mergeCell ref="D5:E5"/>
    <mergeCell ref="F5:G5"/>
    <mergeCell ref="H5:I5"/>
    <mergeCell ref="A1:I1"/>
    <mergeCell ref="A2:I2"/>
  </mergeCells>
  <printOptions horizontalCentered="1"/>
  <pageMargins left="0.31496062992125984" right="0.07874015748031496" top="0.7480314960629921" bottom="0.35433070866141736" header="0.31496062992125984" footer="0.31496062992125984"/>
  <pageSetup fitToHeight="1" fitToWidth="1" horizontalDpi="600" verticalDpi="600" orientation="portrait" paperSize="9" scale="79" r:id="rId3"/>
  <headerFooter>
    <oddHeader>&amp;R&amp;"Arial,Normál"&amp;10 2. melléklet az 5/2018.(V.25.) önkormányzati rendelethez
"&amp;"Arial,Dőlt"2. melléklet a 2/2018.(III.12.) önkormányzati rendelethez&amp;"Arial,Normál"
</oddHeader>
    <oddFooter>&amp;C&amp;P. oldal, összesen: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4">
      <selection activeCell="J33" sqref="J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2.28125" style="21" customWidth="1"/>
    <col min="4" max="4" width="12.28125" style="21" hidden="1" customWidth="1"/>
    <col min="5" max="6" width="11.7109375" style="21" customWidth="1"/>
    <col min="7" max="8" width="9.140625" style="21" customWidth="1"/>
    <col min="9" max="10" width="11.7109375" style="21" customWidth="1"/>
    <col min="11" max="11" width="9.8515625" style="21" bestFit="1" customWidth="1"/>
    <col min="12" max="16384" width="9.140625" style="21" customWidth="1"/>
  </cols>
  <sheetData>
    <row r="1" spans="1:10" s="16" customFormat="1" ht="15.75">
      <c r="A1" s="270" t="s">
        <v>510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s="16" customFormat="1" ht="15.75">
      <c r="A2" s="267" t="s">
        <v>578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s="16" customFormat="1" ht="15.75">
      <c r="A3" s="267" t="s">
        <v>166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5.75">
      <c r="A4" s="267" t="s">
        <v>474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5.75">
      <c r="A5" s="41"/>
      <c r="B5" s="41"/>
      <c r="C5" s="41"/>
      <c r="D5" s="41"/>
      <c r="E5" s="16"/>
      <c r="F5" s="16"/>
      <c r="G5" s="16"/>
      <c r="H5" s="16"/>
      <c r="I5" s="16"/>
      <c r="J5" s="16"/>
    </row>
    <row r="6" spans="1:10" s="3" customFormat="1" ht="15.75">
      <c r="A6" s="1"/>
      <c r="B6" s="1" t="s">
        <v>0</v>
      </c>
      <c r="C6" s="226" t="s">
        <v>1</v>
      </c>
      <c r="D6" s="43" t="s">
        <v>2</v>
      </c>
      <c r="E6" s="43" t="s">
        <v>2</v>
      </c>
      <c r="F6" s="43" t="s">
        <v>3</v>
      </c>
      <c r="G6" s="43" t="s">
        <v>6</v>
      </c>
      <c r="H6" s="43" t="s">
        <v>47</v>
      </c>
      <c r="I6" s="43" t="s">
        <v>48</v>
      </c>
      <c r="J6" s="43" t="s">
        <v>49</v>
      </c>
    </row>
    <row r="7" spans="1:10" s="3" customFormat="1" ht="15.75">
      <c r="A7" s="1">
        <v>1</v>
      </c>
      <c r="B7" s="268" t="s">
        <v>9</v>
      </c>
      <c r="C7" s="248" t="s">
        <v>393</v>
      </c>
      <c r="D7" s="249"/>
      <c r="E7" s="264" t="s">
        <v>475</v>
      </c>
      <c r="F7" s="265"/>
      <c r="G7" s="4" t="s">
        <v>526</v>
      </c>
      <c r="H7" s="4" t="s">
        <v>576</v>
      </c>
      <c r="I7" s="264" t="s">
        <v>5</v>
      </c>
      <c r="J7" s="265"/>
    </row>
    <row r="8" spans="1:10" s="3" customFormat="1" ht="47.25">
      <c r="A8" s="1">
        <v>2</v>
      </c>
      <c r="B8" s="269"/>
      <c r="C8" s="6" t="s">
        <v>4</v>
      </c>
      <c r="D8" s="6" t="s">
        <v>615</v>
      </c>
      <c r="E8" s="6" t="s">
        <v>4</v>
      </c>
      <c r="F8" s="6" t="s">
        <v>617</v>
      </c>
      <c r="G8" s="6" t="s">
        <v>4</v>
      </c>
      <c r="H8" s="6" t="s">
        <v>4</v>
      </c>
      <c r="I8" s="6" t="s">
        <v>4</v>
      </c>
      <c r="J8" s="6" t="s">
        <v>617</v>
      </c>
    </row>
    <row r="9" spans="1:10" ht="15.75">
      <c r="A9" s="1">
        <v>3</v>
      </c>
      <c r="B9" s="44" t="s">
        <v>388</v>
      </c>
      <c r="C9" s="15">
        <f>Bevételek!C135+Bevételek!C136+Bevételek!C138+Bevételek!C139+Bevételek!C144</f>
        <v>2148000</v>
      </c>
      <c r="D9" s="15">
        <f>Bevételek!D135+Bevételek!D136+Bevételek!D138+Bevételek!D139+Bevételek!D144</f>
        <v>2148000</v>
      </c>
      <c r="E9" s="15">
        <v>2000000</v>
      </c>
      <c r="F9" s="15">
        <v>2000000</v>
      </c>
      <c r="G9" s="45"/>
      <c r="H9" s="45"/>
      <c r="I9" s="45"/>
      <c r="J9" s="45"/>
    </row>
    <row r="10" spans="1:10" ht="30">
      <c r="A10" s="1">
        <v>4</v>
      </c>
      <c r="B10" s="44" t="s">
        <v>389</v>
      </c>
      <c r="C10" s="15">
        <f>Bevételek!C186+Bevételek!C187+Bevételek!C188</f>
        <v>0</v>
      </c>
      <c r="D10" s="15">
        <f>Bevételek!D186+Bevételek!D187+Bevételek!D188</f>
        <v>0</v>
      </c>
      <c r="E10" s="15">
        <v>0</v>
      </c>
      <c r="F10" s="15">
        <v>0</v>
      </c>
      <c r="G10" s="45"/>
      <c r="H10" s="45"/>
      <c r="I10" s="45"/>
      <c r="J10" s="45"/>
    </row>
    <row r="11" spans="1:10" ht="15.75">
      <c r="A11" s="1">
        <v>5</v>
      </c>
      <c r="B11" s="44" t="s">
        <v>29</v>
      </c>
      <c r="C11" s="15">
        <f>Bevételek!C142+Bevételek!C156+Bevételek!C171</f>
        <v>31000</v>
      </c>
      <c r="D11" s="15">
        <f>Bevételek!D142+Bevételek!D156+Bevételek!D171</f>
        <v>31000</v>
      </c>
      <c r="E11" s="15">
        <v>2000</v>
      </c>
      <c r="F11" s="15">
        <v>2000</v>
      </c>
      <c r="G11" s="45"/>
      <c r="H11" s="45"/>
      <c r="I11" s="45"/>
      <c r="J11" s="45"/>
    </row>
    <row r="12" spans="1:10" ht="45">
      <c r="A12" s="1">
        <v>6</v>
      </c>
      <c r="B12" s="44" t="s">
        <v>30</v>
      </c>
      <c r="C12" s="15">
        <f>Bevételek!C165+Bevételek!C183+Bevételek!C184+Bevételek!C185+Bevételek!C222+Bevételek!C227+Bevételek!C231</f>
        <v>610000</v>
      </c>
      <c r="D12" s="15">
        <f>Bevételek!D165+Bevételek!D183+Bevételek!D184+Bevételek!D185+Bevételek!D222+Bevételek!D227+Bevételek!D231</f>
        <v>610000</v>
      </c>
      <c r="E12" s="15">
        <v>610000</v>
      </c>
      <c r="F12" s="15">
        <v>610000</v>
      </c>
      <c r="G12" s="45"/>
      <c r="H12" s="45"/>
      <c r="I12" s="45"/>
      <c r="J12" s="45"/>
    </row>
    <row r="13" spans="1:10" ht="15.75">
      <c r="A13" s="1">
        <v>7</v>
      </c>
      <c r="B13" s="44" t="s">
        <v>31</v>
      </c>
      <c r="C13" s="15">
        <f>Bevételek!C233</f>
        <v>0</v>
      </c>
      <c r="D13" s="15">
        <f>Bevételek!D233</f>
        <v>0</v>
      </c>
      <c r="E13" s="15">
        <v>0</v>
      </c>
      <c r="F13" s="15">
        <v>0</v>
      </c>
      <c r="G13" s="45"/>
      <c r="H13" s="45"/>
      <c r="I13" s="45"/>
      <c r="J13" s="45"/>
    </row>
    <row r="14" spans="1:10" ht="30">
      <c r="A14" s="1">
        <v>8</v>
      </c>
      <c r="B14" s="44" t="s">
        <v>32</v>
      </c>
      <c r="C14" s="15">
        <f>Bevételek!C232</f>
        <v>0</v>
      </c>
      <c r="D14" s="15">
        <f>Bevételek!D232</f>
        <v>0</v>
      </c>
      <c r="E14" s="15">
        <v>0</v>
      </c>
      <c r="F14" s="15">
        <v>0</v>
      </c>
      <c r="G14" s="45"/>
      <c r="H14" s="45"/>
      <c r="I14" s="45"/>
      <c r="J14" s="45"/>
    </row>
    <row r="15" spans="1:10" ht="30">
      <c r="A15" s="1">
        <v>9</v>
      </c>
      <c r="B15" s="44" t="s">
        <v>390</v>
      </c>
      <c r="C15" s="15">
        <f>Bevételek!C51+Bevételek!C111+Bevételek!C242+Bevételek!C256</f>
        <v>0</v>
      </c>
      <c r="D15" s="15">
        <f>Bevételek!D51+Bevételek!D111+Bevételek!D242+Bevételek!D256</f>
        <v>0</v>
      </c>
      <c r="E15" s="15">
        <v>0</v>
      </c>
      <c r="F15" s="15">
        <v>0</v>
      </c>
      <c r="G15" s="45"/>
      <c r="H15" s="45"/>
      <c r="I15" s="45"/>
      <c r="J15" s="45"/>
    </row>
    <row r="16" spans="1:10" s="22" customFormat="1" ht="15.75">
      <c r="A16" s="1">
        <v>10</v>
      </c>
      <c r="B16" s="46" t="s">
        <v>51</v>
      </c>
      <c r="C16" s="18">
        <f>SUM(C9:C15)</f>
        <v>2789000</v>
      </c>
      <c r="D16" s="18">
        <f>SUM(D9:D15)</f>
        <v>2789000</v>
      </c>
      <c r="E16" s="18">
        <f>SUM(E9:E15)</f>
        <v>2612000</v>
      </c>
      <c r="F16" s="18">
        <f>SUM(F9:F15)</f>
        <v>2612000</v>
      </c>
      <c r="G16" s="45"/>
      <c r="H16" s="45"/>
      <c r="I16" s="45"/>
      <c r="J16" s="45"/>
    </row>
    <row r="17" spans="1:10" ht="15.75">
      <c r="A17" s="1">
        <v>11</v>
      </c>
      <c r="B17" s="46" t="s">
        <v>52</v>
      </c>
      <c r="C17" s="18">
        <f>ROUNDDOWN(C16*0.5,0)</f>
        <v>1394500</v>
      </c>
      <c r="D17" s="18">
        <f>ROUNDDOWN(D16*0.5,0)</f>
        <v>1394500</v>
      </c>
      <c r="E17" s="18">
        <f>ROUNDDOWN(E16*0.5,0)</f>
        <v>1306000</v>
      </c>
      <c r="F17" s="18">
        <f>ROUNDDOWN(F16*0.5,0)</f>
        <v>1306000</v>
      </c>
      <c r="G17" s="45"/>
      <c r="H17" s="45"/>
      <c r="I17" s="45"/>
      <c r="J17" s="45"/>
    </row>
    <row r="18" spans="1:10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C18+E18+G18+H18</f>
        <v>0</v>
      </c>
      <c r="J18" s="15">
        <f>C18+F18+G18+H18</f>
        <v>0</v>
      </c>
    </row>
    <row r="19" spans="1:10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15">
        <f aca="true" t="shared" si="1" ref="J19:J25">C19+F19+G19+H19</f>
        <v>0</v>
      </c>
    </row>
    <row r="20" spans="1:10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15">
        <f t="shared" si="1"/>
        <v>0</v>
      </c>
    </row>
    <row r="21" spans="1:10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15">
        <f t="shared" si="1"/>
        <v>0</v>
      </c>
    </row>
    <row r="22" spans="1:10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15">
        <f t="shared" si="1"/>
        <v>0</v>
      </c>
    </row>
    <row r="23" spans="1:10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15">
        <f t="shared" si="1"/>
        <v>0</v>
      </c>
    </row>
    <row r="24" spans="1:10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15">
        <f t="shared" si="1"/>
        <v>0</v>
      </c>
    </row>
    <row r="25" spans="1:10" s="22" customFormat="1" ht="15.75">
      <c r="A25" s="1">
        <v>19</v>
      </c>
      <c r="B25" s="46" t="s">
        <v>53</v>
      </c>
      <c r="C25" s="18">
        <f aca="true" t="shared" si="2" ref="C25:H25">SUM(C18:C24)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0"/>
        <v>0</v>
      </c>
      <c r="J25" s="18">
        <f t="shared" si="1"/>
        <v>0</v>
      </c>
    </row>
    <row r="26" spans="1:10" s="22" customFormat="1" ht="29.25">
      <c r="A26" s="1">
        <v>20</v>
      </c>
      <c r="B26" s="46" t="s">
        <v>54</v>
      </c>
      <c r="C26" s="18">
        <f>C17-C25</f>
        <v>1394500</v>
      </c>
      <c r="D26" s="18">
        <f>D17-D25</f>
        <v>1394500</v>
      </c>
      <c r="E26" s="18">
        <f>E17-E25</f>
        <v>1306000</v>
      </c>
      <c r="F26" s="18">
        <f>F17-F25</f>
        <v>1306000</v>
      </c>
      <c r="G26" s="45"/>
      <c r="H26" s="45"/>
      <c r="I26" s="45"/>
      <c r="J26" s="45"/>
    </row>
    <row r="27" spans="1:10" s="22" customFormat="1" ht="42.75">
      <c r="A27" s="1">
        <v>21</v>
      </c>
      <c r="B27" s="47" t="s">
        <v>385</v>
      </c>
      <c r="C27" s="18">
        <f aca="true" t="shared" si="3" ref="C27:I27">SUM(C28:C32)</f>
        <v>0</v>
      </c>
      <c r="D27" s="18">
        <f t="shared" si="3"/>
        <v>0</v>
      </c>
      <c r="E27" s="18">
        <f t="shared" si="3"/>
        <v>10296949</v>
      </c>
      <c r="F27" s="18">
        <f>SUM(F28:F32)</f>
        <v>4398721</v>
      </c>
      <c r="G27" s="18">
        <f t="shared" si="3"/>
        <v>0</v>
      </c>
      <c r="H27" s="18">
        <f t="shared" si="3"/>
        <v>0</v>
      </c>
      <c r="I27" s="18">
        <f t="shared" si="3"/>
        <v>10296949</v>
      </c>
      <c r="J27" s="18">
        <f>SUM(J28:J32)</f>
        <v>4398721</v>
      </c>
    </row>
    <row r="28" spans="1:10" ht="30">
      <c r="A28" s="1">
        <v>22</v>
      </c>
      <c r="B28" s="44" t="s">
        <v>392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C28+E28+G28+H28</f>
        <v>0</v>
      </c>
      <c r="J28" s="15">
        <f>C28+F28+G28+H28</f>
        <v>0</v>
      </c>
    </row>
    <row r="29" spans="1:11" ht="45">
      <c r="A29" s="1">
        <v>23</v>
      </c>
      <c r="B29" s="44" t="s">
        <v>121</v>
      </c>
      <c r="C29" s="15">
        <v>0</v>
      </c>
      <c r="D29" s="15">
        <v>0</v>
      </c>
      <c r="E29" s="15">
        <v>10296949</v>
      </c>
      <c r="F29" s="15">
        <v>4398721</v>
      </c>
      <c r="G29" s="15">
        <v>0</v>
      </c>
      <c r="H29" s="15">
        <v>0</v>
      </c>
      <c r="I29" s="15">
        <f>C29+E29+G29+H29</f>
        <v>10296949</v>
      </c>
      <c r="J29" s="15">
        <f>C29+F29+G29+H29</f>
        <v>4398721</v>
      </c>
      <c r="K29" s="30"/>
    </row>
    <row r="30" spans="1:10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C30+E30+G30+H30</f>
        <v>0</v>
      </c>
      <c r="J30" s="15">
        <f>C30+F30+G30+H30</f>
        <v>0</v>
      </c>
    </row>
    <row r="31" spans="1:10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C31+E31+G31+H31</f>
        <v>0</v>
      </c>
      <c r="J31" s="15">
        <f>C31+F31+G31+H31</f>
        <v>0</v>
      </c>
    </row>
    <row r="32" spans="1:10" ht="45">
      <c r="A32" s="1">
        <v>26</v>
      </c>
      <c r="B32" s="44" t="s">
        <v>384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C32+E32+G32+H32</f>
        <v>0</v>
      </c>
      <c r="J32" s="15">
        <f>C32+F32+G32+H32</f>
        <v>0</v>
      </c>
    </row>
    <row r="33" spans="9:10" ht="15">
      <c r="I33" s="133"/>
      <c r="J33" s="133" t="s">
        <v>616</v>
      </c>
    </row>
  </sheetData>
  <sheetProtection/>
  <mergeCells count="8">
    <mergeCell ref="E7:F7"/>
    <mergeCell ref="I7:J7"/>
    <mergeCell ref="B7:B8"/>
    <mergeCell ref="C7:D7"/>
    <mergeCell ref="A1:J1"/>
    <mergeCell ref="A2:J2"/>
    <mergeCell ref="A3:J3"/>
    <mergeCell ref="A4:J4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79" r:id="rId1"/>
  <headerFooter>
    <oddHeader>&amp;R&amp;"Arial,Normál"&amp;10 3. melléklet az 5/2018.(V.25.) önkormányzati rendelethez
"&amp;"Arial,Dőlt"3. melléklet a 2/2018.(III.12.) önkormányzati rendelethez&amp;"Arial,Normál"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1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5.7109375" style="0" customWidth="1"/>
    <col min="2" max="2" width="68.28125" style="0" customWidth="1"/>
    <col min="3" max="4" width="11.8515625" style="0" customWidth="1"/>
    <col min="5" max="6" width="9.140625" style="0" customWidth="1"/>
    <col min="7" max="7" width="11.57421875" style="0" customWidth="1"/>
    <col min="8" max="8" width="12.421875" style="0" customWidth="1"/>
  </cols>
  <sheetData>
    <row r="1" spans="1:8" s="2" customFormat="1" ht="15.75">
      <c r="A1" s="250" t="s">
        <v>512</v>
      </c>
      <c r="B1" s="250"/>
      <c r="C1" s="250"/>
      <c r="D1" s="250"/>
      <c r="E1" s="250"/>
      <c r="F1" s="250"/>
      <c r="G1" s="250"/>
      <c r="H1" s="250"/>
    </row>
    <row r="2" spans="1:8" s="2" customFormat="1" ht="15.75">
      <c r="A2" s="250" t="s">
        <v>473</v>
      </c>
      <c r="B2" s="250"/>
      <c r="C2" s="250"/>
      <c r="D2" s="250"/>
      <c r="E2" s="250"/>
      <c r="F2" s="250"/>
      <c r="G2" s="250"/>
      <c r="H2" s="250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8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</row>
    <row r="5" spans="1:8" s="10" customFormat="1" ht="15.75">
      <c r="A5" s="1">
        <v>1</v>
      </c>
      <c r="B5" s="271" t="s">
        <v>9</v>
      </c>
      <c r="C5" s="273" t="s">
        <v>393</v>
      </c>
      <c r="D5" s="274"/>
      <c r="E5" s="6" t="s">
        <v>475</v>
      </c>
      <c r="F5" s="6" t="s">
        <v>526</v>
      </c>
      <c r="G5" s="273" t="s">
        <v>5</v>
      </c>
      <c r="H5" s="274"/>
    </row>
    <row r="6" spans="1:8" s="10" customFormat="1" ht="31.5">
      <c r="A6" s="1">
        <v>2</v>
      </c>
      <c r="B6" s="272"/>
      <c r="C6" s="6" t="s">
        <v>4</v>
      </c>
      <c r="D6" s="6" t="s">
        <v>615</v>
      </c>
      <c r="E6" s="6" t="s">
        <v>4</v>
      </c>
      <c r="F6" s="6" t="s">
        <v>4</v>
      </c>
      <c r="G6" s="6" t="s">
        <v>4</v>
      </c>
      <c r="H6" s="6" t="s">
        <v>617</v>
      </c>
    </row>
    <row r="7" spans="1:8" s="10" customFormat="1" ht="31.5">
      <c r="A7" s="1">
        <v>3</v>
      </c>
      <c r="B7" s="7" t="s">
        <v>17</v>
      </c>
      <c r="C7" s="14">
        <f>C11</f>
        <v>12114058</v>
      </c>
      <c r="D7" s="14">
        <v>4887468</v>
      </c>
      <c r="E7" s="14">
        <f>E11</f>
        <v>0</v>
      </c>
      <c r="F7" s="14">
        <f>F11</f>
        <v>0</v>
      </c>
      <c r="G7" s="14">
        <f>C7+E7+F7</f>
        <v>12114058</v>
      </c>
      <c r="H7" s="14">
        <f>D7+E7+F7</f>
        <v>4887468</v>
      </c>
    </row>
    <row r="8" spans="1:8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f>C8+E8+F8</f>
        <v>0</v>
      </c>
      <c r="H8" s="14">
        <f>D8+E8+F8</f>
        <v>0</v>
      </c>
    </row>
    <row r="9" spans="1:8" s="10" customFormat="1" ht="15.75" hidden="1">
      <c r="A9" s="1"/>
      <c r="B9" s="7" t="s">
        <v>19</v>
      </c>
      <c r="C9" s="5"/>
      <c r="D9" s="5"/>
      <c r="E9" s="5"/>
      <c r="F9" s="5"/>
      <c r="G9" s="14"/>
      <c r="H9" s="14"/>
    </row>
    <row r="10" spans="1:8" s="10" customFormat="1" ht="31.5">
      <c r="A10" s="1">
        <v>5</v>
      </c>
      <c r="B10" s="7" t="s">
        <v>577</v>
      </c>
      <c r="C10" s="5"/>
      <c r="D10" s="5"/>
      <c r="E10" s="5"/>
      <c r="F10" s="5"/>
      <c r="G10" s="14"/>
      <c r="H10" s="14"/>
    </row>
    <row r="11" spans="1:8" s="10" customFormat="1" ht="15.75">
      <c r="A11" s="1">
        <v>6</v>
      </c>
      <c r="B11" s="7" t="s">
        <v>21</v>
      </c>
      <c r="C11" s="5">
        <v>12114058</v>
      </c>
      <c r="D11" s="5">
        <v>4887468</v>
      </c>
      <c r="E11" s="5">
        <v>0</v>
      </c>
      <c r="F11" s="5">
        <v>0</v>
      </c>
      <c r="G11" s="14">
        <f aca="true" t="shared" si="0" ref="G11:G17">C11+E11+F11</f>
        <v>12114058</v>
      </c>
      <c r="H11" s="14">
        <f>D11+E11+F11</f>
        <v>4887468</v>
      </c>
    </row>
    <row r="12" spans="1:8" s="10" customFormat="1" ht="15.75">
      <c r="A12" s="1">
        <v>7</v>
      </c>
      <c r="B12" s="7" t="s">
        <v>22</v>
      </c>
      <c r="C12" s="5">
        <f>SUM(C13:C14)</f>
        <v>1817109</v>
      </c>
      <c r="D12" s="5">
        <f>SUM(D13:D14)</f>
        <v>488747</v>
      </c>
      <c r="E12" s="5">
        <v>0</v>
      </c>
      <c r="F12" s="5">
        <v>0</v>
      </c>
      <c r="G12" s="14">
        <f t="shared" si="0"/>
        <v>1817109</v>
      </c>
      <c r="H12" s="14">
        <f aca="true" t="shared" si="1" ref="H12:H17">D12+E12+F12</f>
        <v>488747</v>
      </c>
    </row>
    <row r="13" spans="1:8" s="10" customFormat="1" ht="15.75">
      <c r="A13" s="1">
        <v>8</v>
      </c>
      <c r="B13" s="118" t="s">
        <v>582</v>
      </c>
      <c r="C13" s="5">
        <v>454278</v>
      </c>
      <c r="D13" s="5">
        <v>323747</v>
      </c>
      <c r="E13" s="5">
        <v>0</v>
      </c>
      <c r="F13" s="5">
        <v>0</v>
      </c>
      <c r="G13" s="14">
        <f t="shared" si="0"/>
        <v>454278</v>
      </c>
      <c r="H13" s="14">
        <f t="shared" si="1"/>
        <v>323747</v>
      </c>
    </row>
    <row r="14" spans="1:8" s="10" customFormat="1" ht="15.75">
      <c r="A14" s="1">
        <v>9</v>
      </c>
      <c r="B14" s="118" t="s">
        <v>583</v>
      </c>
      <c r="C14" s="5">
        <v>1362831</v>
      </c>
      <c r="D14" s="5">
        <v>165000</v>
      </c>
      <c r="E14" s="5">
        <v>0</v>
      </c>
      <c r="F14" s="5">
        <v>0</v>
      </c>
      <c r="G14" s="14">
        <f t="shared" si="0"/>
        <v>1362831</v>
      </c>
      <c r="H14" s="14">
        <f t="shared" si="1"/>
        <v>165000</v>
      </c>
    </row>
    <row r="15" spans="1:8" s="10" customFormat="1" ht="15.75">
      <c r="A15" s="1">
        <v>10</v>
      </c>
      <c r="B15" s="7" t="s">
        <v>25</v>
      </c>
      <c r="C15" s="5">
        <v>10296949</v>
      </c>
      <c r="D15" s="5">
        <v>4398721</v>
      </c>
      <c r="E15" s="5">
        <v>0</v>
      </c>
      <c r="F15" s="5">
        <v>0</v>
      </c>
      <c r="G15" s="14">
        <f t="shared" si="0"/>
        <v>10296949</v>
      </c>
      <c r="H15" s="14">
        <f t="shared" si="1"/>
        <v>4398721</v>
      </c>
    </row>
    <row r="16" spans="1:8" s="10" customFormat="1" ht="15.75">
      <c r="A16" s="1">
        <v>11</v>
      </c>
      <c r="B16" s="7" t="s">
        <v>23</v>
      </c>
      <c r="C16" s="5">
        <v>0</v>
      </c>
      <c r="D16" s="5"/>
      <c r="E16" s="5">
        <v>0</v>
      </c>
      <c r="F16" s="5">
        <v>0</v>
      </c>
      <c r="G16" s="14">
        <f t="shared" si="0"/>
        <v>0</v>
      </c>
      <c r="H16" s="14">
        <f t="shared" si="1"/>
        <v>0</v>
      </c>
    </row>
    <row r="17" spans="1:8" s="10" customFormat="1" ht="15.75">
      <c r="A17" s="1">
        <v>12</v>
      </c>
      <c r="B17" s="7" t="s">
        <v>24</v>
      </c>
      <c r="C17" s="5">
        <f>SUM(C12,C15)</f>
        <v>12114058</v>
      </c>
      <c r="D17" s="5">
        <f>SUM(D12,D15)</f>
        <v>4887468</v>
      </c>
      <c r="E17" s="5">
        <f>SUM(E12,E15)</f>
        <v>0</v>
      </c>
      <c r="F17" s="5">
        <f>SUM(F12,F15)</f>
        <v>0</v>
      </c>
      <c r="G17" s="14">
        <f t="shared" si="0"/>
        <v>12114058</v>
      </c>
      <c r="H17" s="14">
        <f t="shared" si="1"/>
        <v>4887468</v>
      </c>
    </row>
    <row r="18" spans="1:8" s="10" customFormat="1" ht="15.75" hidden="1">
      <c r="A18" s="1"/>
      <c r="B18" s="7" t="s">
        <v>26</v>
      </c>
      <c r="C18" s="5"/>
      <c r="D18" s="5"/>
      <c r="E18" s="5"/>
      <c r="F18" s="5"/>
      <c r="G18" s="14"/>
      <c r="H18" s="12"/>
    </row>
    <row r="19" spans="1:8" s="10" customFormat="1" ht="15.75" hidden="1">
      <c r="A19" s="1"/>
      <c r="B19" s="7" t="s">
        <v>20</v>
      </c>
      <c r="C19" s="5"/>
      <c r="D19" s="5"/>
      <c r="E19" s="5"/>
      <c r="F19" s="5"/>
      <c r="G19" s="14"/>
      <c r="H19" s="12"/>
    </row>
    <row r="20" spans="1:8" s="10" customFormat="1" ht="15.75" hidden="1">
      <c r="A20" s="1"/>
      <c r="B20" s="7" t="s">
        <v>27</v>
      </c>
      <c r="C20" s="5"/>
      <c r="D20" s="5"/>
      <c r="E20" s="5"/>
      <c r="F20" s="5"/>
      <c r="G20" s="14">
        <f>C20+E20+F20</f>
        <v>0</v>
      </c>
      <c r="H20" s="12"/>
    </row>
    <row r="21" spans="1:8" s="10" customFormat="1" ht="15.75" hidden="1">
      <c r="A21" s="1"/>
      <c r="B21" s="7"/>
      <c r="C21" s="5"/>
      <c r="D21" s="5"/>
      <c r="E21" s="5"/>
      <c r="F21" s="5"/>
      <c r="G21" s="14"/>
      <c r="H21" s="12"/>
    </row>
    <row r="22" spans="1:8" s="10" customFormat="1" ht="15.75" hidden="1">
      <c r="A22" s="1"/>
      <c r="B22" s="7"/>
      <c r="C22" s="5"/>
      <c r="D22" s="5"/>
      <c r="E22" s="5"/>
      <c r="F22" s="5"/>
      <c r="G22" s="14"/>
      <c r="H22" s="12"/>
    </row>
    <row r="23" spans="1:8" s="10" customFormat="1" ht="15.75" hidden="1">
      <c r="A23" s="1"/>
      <c r="B23" s="7"/>
      <c r="C23" s="5"/>
      <c r="D23" s="5"/>
      <c r="E23" s="5"/>
      <c r="F23" s="5"/>
      <c r="G23" s="14"/>
      <c r="H23" s="12"/>
    </row>
    <row r="24" spans="1:8" s="10" customFormat="1" ht="15.75" hidden="1">
      <c r="A24" s="1"/>
      <c r="B24" s="7"/>
      <c r="C24" s="5"/>
      <c r="D24" s="5"/>
      <c r="E24" s="5"/>
      <c r="F24" s="5"/>
      <c r="G24" s="14"/>
      <c r="H24" s="12"/>
    </row>
    <row r="25" spans="1:8" s="10" customFormat="1" ht="15.75" hidden="1">
      <c r="A25" s="1"/>
      <c r="B25" s="7"/>
      <c r="C25" s="5"/>
      <c r="D25" s="5"/>
      <c r="E25" s="5"/>
      <c r="F25" s="5"/>
      <c r="G25" s="14"/>
      <c r="H25" s="12"/>
    </row>
    <row r="26" spans="1:8" s="10" customFormat="1" ht="15.75" hidden="1">
      <c r="A26" s="1"/>
      <c r="B26" s="7"/>
      <c r="C26" s="5"/>
      <c r="D26" s="5"/>
      <c r="E26" s="5"/>
      <c r="F26" s="5"/>
      <c r="G26" s="14"/>
      <c r="H26" s="12"/>
    </row>
    <row r="27" spans="1:8" s="10" customFormat="1" ht="15.75" hidden="1">
      <c r="A27" s="1"/>
      <c r="B27" s="7"/>
      <c r="C27" s="5"/>
      <c r="D27" s="5"/>
      <c r="E27" s="5"/>
      <c r="F27" s="5"/>
      <c r="G27" s="14"/>
      <c r="H27" s="12"/>
    </row>
    <row r="28" spans="1:8" s="10" customFormat="1" ht="15.75" hidden="1">
      <c r="A28" s="1"/>
      <c r="B28" s="7"/>
      <c r="C28" s="5"/>
      <c r="D28" s="5"/>
      <c r="E28" s="5"/>
      <c r="F28" s="5"/>
      <c r="G28" s="14"/>
      <c r="H28" s="12"/>
    </row>
    <row r="29" spans="1:7" ht="15.75" hidden="1">
      <c r="A29" s="1"/>
      <c r="B29" s="7"/>
      <c r="C29" s="5"/>
      <c r="D29" s="5"/>
      <c r="E29" s="5"/>
      <c r="F29" s="5"/>
      <c r="G29" s="14"/>
    </row>
    <row r="30" spans="1:7" ht="15.75" hidden="1">
      <c r="A30" s="1"/>
      <c r="B30" s="7"/>
      <c r="C30" s="5"/>
      <c r="D30" s="5"/>
      <c r="E30" s="5"/>
      <c r="F30" s="5"/>
      <c r="G30" s="14"/>
    </row>
    <row r="31" ht="15">
      <c r="H31" s="241" t="s">
        <v>616</v>
      </c>
    </row>
  </sheetData>
  <sheetProtection/>
  <mergeCells count="5">
    <mergeCell ref="B5:B6"/>
    <mergeCell ref="C5:D5"/>
    <mergeCell ref="G5:H5"/>
    <mergeCell ref="A1:H1"/>
    <mergeCell ref="A2:H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Header>&amp;R&amp;"Arial,Normál"&amp;10 4. melléklet az 5/2018.(V.25.) önkormányzati rendelethez
"&amp;"Arial,Dőlt"4. melléklet a 2/2018.(III.12.)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6.7109375" style="0" customWidth="1"/>
    <col min="2" max="2" width="16.00390625" style="0" customWidth="1"/>
    <col min="3" max="3" width="14.7109375" style="0" customWidth="1"/>
    <col min="4" max="4" width="16.00390625" style="0" customWidth="1"/>
    <col min="5" max="5" width="15.57421875" style="0" hidden="1" customWidth="1"/>
    <col min="6" max="6" width="36.7109375" style="0" customWidth="1"/>
    <col min="7" max="7" width="14.28125" style="0" customWidth="1"/>
    <col min="8" max="8" width="15.57421875" style="0" customWidth="1"/>
    <col min="9" max="9" width="15.28125" style="0" customWidth="1"/>
    <col min="10" max="10" width="15.421875" style="0" hidden="1" customWidth="1"/>
  </cols>
  <sheetData>
    <row r="1" spans="1:10" s="2" customFormat="1" ht="15.75" customHeight="1">
      <c r="A1" s="275" t="s">
        <v>590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s="2" customFormat="1" ht="15.75">
      <c r="A2" s="250" t="s">
        <v>591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2:5" ht="15">
      <c r="B3" s="39"/>
      <c r="C3" s="39"/>
      <c r="D3" s="39"/>
      <c r="E3" s="39"/>
    </row>
    <row r="4" spans="1:10" s="11" customFormat="1" ht="31.5">
      <c r="A4" s="86" t="s">
        <v>9</v>
      </c>
      <c r="B4" s="4" t="s">
        <v>592</v>
      </c>
      <c r="C4" s="4" t="s">
        <v>593</v>
      </c>
      <c r="D4" s="4" t="s">
        <v>594</v>
      </c>
      <c r="E4" s="4" t="s">
        <v>530</v>
      </c>
      <c r="F4" s="86" t="s">
        <v>9</v>
      </c>
      <c r="G4" s="4" t="s">
        <v>592</v>
      </c>
      <c r="H4" s="4" t="s">
        <v>593</v>
      </c>
      <c r="I4" s="4" t="s">
        <v>594</v>
      </c>
      <c r="J4" s="4" t="s">
        <v>530</v>
      </c>
    </row>
    <row r="5" spans="1:10" s="93" customFormat="1" ht="16.5">
      <c r="A5" s="252" t="s">
        <v>44</v>
      </c>
      <c r="B5" s="252"/>
      <c r="C5" s="252"/>
      <c r="D5" s="252"/>
      <c r="E5" s="252"/>
      <c r="F5" s="256" t="s">
        <v>134</v>
      </c>
      <c r="G5" s="257"/>
      <c r="H5" s="257"/>
      <c r="I5" s="258"/>
      <c r="J5" s="124"/>
    </row>
    <row r="6" spans="1:10" s="11" customFormat="1" ht="31.5">
      <c r="A6" s="88" t="s">
        <v>288</v>
      </c>
      <c r="B6" s="5">
        <v>14025524</v>
      </c>
      <c r="C6" s="5">
        <v>13682004</v>
      </c>
      <c r="D6" s="5">
        <f>Összesen!I7</f>
        <v>13092632</v>
      </c>
      <c r="E6" s="5" t="e">
        <f>Összesen!#REF!</f>
        <v>#REF!</v>
      </c>
      <c r="F6" s="90" t="s">
        <v>39</v>
      </c>
      <c r="G6" s="5">
        <v>5770421</v>
      </c>
      <c r="H6" s="5">
        <v>6782391</v>
      </c>
      <c r="I6" s="5">
        <f>Összesen!R7</f>
        <v>6714000</v>
      </c>
      <c r="J6" s="5" t="e">
        <f>Összesen!#REF!</f>
        <v>#REF!</v>
      </c>
    </row>
    <row r="7" spans="1:10" s="11" customFormat="1" ht="30">
      <c r="A7" s="88" t="s">
        <v>310</v>
      </c>
      <c r="B7" s="5">
        <v>2822366</v>
      </c>
      <c r="C7" s="5">
        <v>2304397</v>
      </c>
      <c r="D7" s="5">
        <f>Összesen!I8</f>
        <v>2269000</v>
      </c>
      <c r="E7" s="5" t="e">
        <f>Összesen!#REF!</f>
        <v>#REF!</v>
      </c>
      <c r="F7" s="90" t="s">
        <v>80</v>
      </c>
      <c r="G7" s="5">
        <v>1205064</v>
      </c>
      <c r="H7" s="5">
        <v>1358513</v>
      </c>
      <c r="I7" s="5">
        <f>Összesen!R8</f>
        <v>1243250</v>
      </c>
      <c r="J7" s="5" t="e">
        <f>Összesen!#REF!</f>
        <v>#REF!</v>
      </c>
    </row>
    <row r="8" spans="1:10" s="11" customFormat="1" ht="15.75">
      <c r="A8" s="88" t="s">
        <v>44</v>
      </c>
      <c r="B8" s="5">
        <v>1388633</v>
      </c>
      <c r="C8" s="5">
        <v>3043440</v>
      </c>
      <c r="D8" s="5">
        <f>Összesen!I9</f>
        <v>1643800</v>
      </c>
      <c r="E8" s="5" t="e">
        <f>Összesen!#REF!</f>
        <v>#REF!</v>
      </c>
      <c r="F8" s="90" t="s">
        <v>81</v>
      </c>
      <c r="G8" s="5">
        <v>6573636</v>
      </c>
      <c r="H8" s="5">
        <v>5798360</v>
      </c>
      <c r="I8" s="5">
        <f>Összesen!R9</f>
        <v>6487560</v>
      </c>
      <c r="J8" s="5" t="e">
        <f>Összesen!#REF!</f>
        <v>#REF!</v>
      </c>
    </row>
    <row r="9" spans="1:10" s="11" customFormat="1" ht="15.75">
      <c r="A9" s="263" t="s">
        <v>368</v>
      </c>
      <c r="B9" s="254">
        <v>0</v>
      </c>
      <c r="C9" s="254">
        <v>0</v>
      </c>
      <c r="D9" s="254">
        <f>Összesen!I10</f>
        <v>0</v>
      </c>
      <c r="E9" s="276" t="e">
        <f>Összesen!#REF!</f>
        <v>#REF!</v>
      </c>
      <c r="F9" s="90" t="s">
        <v>82</v>
      </c>
      <c r="G9" s="5">
        <v>985000</v>
      </c>
      <c r="H9" s="5">
        <v>924800</v>
      </c>
      <c r="I9" s="5">
        <f>Összesen!R10</f>
        <v>627800</v>
      </c>
      <c r="J9" s="5" t="e">
        <f>Összesen!#REF!</f>
        <v>#REF!</v>
      </c>
    </row>
    <row r="10" spans="1:10" s="11" customFormat="1" ht="15.75">
      <c r="A10" s="263"/>
      <c r="B10" s="254"/>
      <c r="C10" s="254"/>
      <c r="D10" s="254"/>
      <c r="E10" s="277"/>
      <c r="F10" s="90" t="s">
        <v>83</v>
      </c>
      <c r="G10" s="5">
        <v>593203</v>
      </c>
      <c r="H10" s="5">
        <v>792067</v>
      </c>
      <c r="I10" s="5">
        <f>Összesen!R11</f>
        <v>945572</v>
      </c>
      <c r="J10" s="5" t="e">
        <f>Összesen!#REF!</f>
        <v>#REF!</v>
      </c>
    </row>
    <row r="11" spans="1:10" s="11" customFormat="1" ht="15.75">
      <c r="A11" s="89" t="s">
        <v>85</v>
      </c>
      <c r="B11" s="13">
        <f>SUM(B6:B10)</f>
        <v>18236523</v>
      </c>
      <c r="C11" s="13">
        <f>SUM(C6:C10)</f>
        <v>19029841</v>
      </c>
      <c r="D11" s="13">
        <f>SUM(D6:D10)</f>
        <v>17005432</v>
      </c>
      <c r="E11" s="13" t="e">
        <f>SUM(E6:E10)</f>
        <v>#REF!</v>
      </c>
      <c r="F11" s="89" t="s">
        <v>86</v>
      </c>
      <c r="G11" s="13">
        <f>SUM(G6:G10)</f>
        <v>15127324</v>
      </c>
      <c r="H11" s="13">
        <f>SUM(H6:H10)</f>
        <v>15656131</v>
      </c>
      <c r="I11" s="13">
        <f>SUM(I6:I10)</f>
        <v>16018182</v>
      </c>
      <c r="J11" s="13" t="e">
        <f>SUM(J6:J10)</f>
        <v>#REF!</v>
      </c>
    </row>
    <row r="12" spans="1:10" s="11" customFormat="1" ht="15.75">
      <c r="A12" s="91" t="s">
        <v>139</v>
      </c>
      <c r="B12" s="92">
        <f>B11-G11</f>
        <v>3109199</v>
      </c>
      <c r="C12" s="92">
        <f>C11-H11</f>
        <v>3373710</v>
      </c>
      <c r="D12" s="92">
        <f>D11-I11</f>
        <v>987250</v>
      </c>
      <c r="E12" s="92" t="e">
        <f>E11-J11</f>
        <v>#REF!</v>
      </c>
      <c r="F12" s="255" t="s">
        <v>132</v>
      </c>
      <c r="G12" s="251">
        <v>456824</v>
      </c>
      <c r="H12" s="251">
        <v>359725</v>
      </c>
      <c r="I12" s="251">
        <f>Összesen!R13</f>
        <v>478395</v>
      </c>
      <c r="J12" s="251" t="e">
        <f>Összesen!#REF!</f>
        <v>#REF!</v>
      </c>
    </row>
    <row r="13" spans="1:10" s="11" customFormat="1" ht="15.75">
      <c r="A13" s="91" t="s">
        <v>130</v>
      </c>
      <c r="B13" s="5">
        <v>1572307</v>
      </c>
      <c r="C13" s="5">
        <v>3303195</v>
      </c>
      <c r="D13" s="5">
        <f>Összesen!I14</f>
        <v>5683437</v>
      </c>
      <c r="E13" s="5" t="e">
        <f>Összesen!#REF!</f>
        <v>#REF!</v>
      </c>
      <c r="F13" s="255"/>
      <c r="G13" s="251"/>
      <c r="H13" s="251"/>
      <c r="I13" s="251"/>
      <c r="J13" s="251"/>
    </row>
    <row r="14" spans="1:10" s="11" customFormat="1" ht="15.75">
      <c r="A14" s="91" t="s">
        <v>131</v>
      </c>
      <c r="B14" s="5">
        <v>359725</v>
      </c>
      <c r="C14" s="5">
        <v>478395</v>
      </c>
      <c r="D14" s="5">
        <f>Összesen!I15</f>
        <v>0</v>
      </c>
      <c r="E14" s="5" t="e">
        <f>Összesen!#REF!</f>
        <v>#REF!</v>
      </c>
      <c r="F14" s="255"/>
      <c r="G14" s="251"/>
      <c r="H14" s="251"/>
      <c r="I14" s="251"/>
      <c r="J14" s="251"/>
    </row>
    <row r="15" spans="1:10" s="11" customFormat="1" ht="15.75">
      <c r="A15" s="61" t="s">
        <v>164</v>
      </c>
      <c r="B15" s="5">
        <v>0</v>
      </c>
      <c r="C15" s="5">
        <v>0</v>
      </c>
      <c r="D15" s="5">
        <v>0</v>
      </c>
      <c r="E15" s="5"/>
      <c r="F15" s="61" t="s">
        <v>165</v>
      </c>
      <c r="G15" s="80">
        <v>0</v>
      </c>
      <c r="H15" s="80">
        <v>0</v>
      </c>
      <c r="I15" s="80">
        <v>0</v>
      </c>
      <c r="J15" s="80"/>
    </row>
    <row r="16" spans="1:10" s="11" customFormat="1" ht="15.75">
      <c r="A16" s="89" t="s">
        <v>10</v>
      </c>
      <c r="B16" s="14">
        <f>B11+B13+B14+B15</f>
        <v>20168555</v>
      </c>
      <c r="C16" s="14">
        <f>C11+C13+C14+C15</f>
        <v>22811431</v>
      </c>
      <c r="D16" s="14">
        <f>D11+D13+D14+D15</f>
        <v>22688869</v>
      </c>
      <c r="E16" s="14" t="e">
        <f>E11+E13+E14+E15</f>
        <v>#REF!</v>
      </c>
      <c r="F16" s="89" t="s">
        <v>11</v>
      </c>
      <c r="G16" s="14">
        <f>G11+G12+G15</f>
        <v>15584148</v>
      </c>
      <c r="H16" s="14">
        <f>H11+H12+H15</f>
        <v>16015856</v>
      </c>
      <c r="I16" s="14">
        <f>I11+I12+I15</f>
        <v>16496577</v>
      </c>
      <c r="J16" s="14" t="e">
        <f>J11+J12+J15</f>
        <v>#REF!</v>
      </c>
    </row>
    <row r="17" spans="1:10" s="93" customFormat="1" ht="16.5">
      <c r="A17" s="253" t="s">
        <v>133</v>
      </c>
      <c r="B17" s="253"/>
      <c r="C17" s="253"/>
      <c r="D17" s="253"/>
      <c r="E17" s="253"/>
      <c r="F17" s="256" t="s">
        <v>112</v>
      </c>
      <c r="G17" s="257"/>
      <c r="H17" s="257"/>
      <c r="I17" s="258"/>
      <c r="J17" s="124"/>
    </row>
    <row r="18" spans="1:10" s="11" customFormat="1" ht="31.5">
      <c r="A18" s="88" t="s">
        <v>297</v>
      </c>
      <c r="B18" s="5">
        <v>2690531</v>
      </c>
      <c r="C18" s="5">
        <v>0</v>
      </c>
      <c r="D18" s="5">
        <f>Összesen!I18</f>
        <v>1197831</v>
      </c>
      <c r="E18" s="5" t="e">
        <f>Összesen!#REF!</f>
        <v>#REF!</v>
      </c>
      <c r="F18" s="88" t="s">
        <v>110</v>
      </c>
      <c r="G18" s="5">
        <v>4004201</v>
      </c>
      <c r="H18" s="5">
        <v>1106386</v>
      </c>
      <c r="I18" s="5">
        <f>Összesen!R18</f>
        <v>12046458</v>
      </c>
      <c r="J18" s="5" t="e">
        <f>Összesen!#REF!</f>
        <v>#REF!</v>
      </c>
    </row>
    <row r="19" spans="1:10" s="11" customFormat="1" ht="15.75">
      <c r="A19" s="88" t="s">
        <v>133</v>
      </c>
      <c r="B19" s="5">
        <v>54500</v>
      </c>
      <c r="C19" s="5">
        <v>182850</v>
      </c>
      <c r="D19" s="5">
        <f>Összesen!I19</f>
        <v>0</v>
      </c>
      <c r="E19" s="5" t="e">
        <f>Összesen!#REF!</f>
        <v>#REF!</v>
      </c>
      <c r="F19" s="88" t="s">
        <v>45</v>
      </c>
      <c r="G19" s="5">
        <v>7042</v>
      </c>
      <c r="H19" s="5">
        <v>958114</v>
      </c>
      <c r="I19" s="5">
        <f>Összesen!R19</f>
        <v>5624975</v>
      </c>
      <c r="J19" s="5" t="e">
        <f>Összesen!#REF!</f>
        <v>#REF!</v>
      </c>
    </row>
    <row r="20" spans="1:10" s="11" customFormat="1" ht="15.75">
      <c r="A20" s="88" t="s">
        <v>369</v>
      </c>
      <c r="B20" s="5">
        <v>0</v>
      </c>
      <c r="C20" s="5">
        <v>800000</v>
      </c>
      <c r="D20" s="5">
        <f>Összesen!I20</f>
        <v>0</v>
      </c>
      <c r="E20" s="5" t="e">
        <f>Összesen!#REF!</f>
        <v>#REF!</v>
      </c>
      <c r="F20" s="88" t="s">
        <v>207</v>
      </c>
      <c r="G20" s="5">
        <v>15000</v>
      </c>
      <c r="H20" s="5">
        <v>30488</v>
      </c>
      <c r="I20" s="5">
        <f>Összesen!R20</f>
        <v>15639</v>
      </c>
      <c r="J20" s="5" t="e">
        <f>Összesen!#REF!</f>
        <v>#REF!</v>
      </c>
    </row>
    <row r="21" spans="1:10" s="11" customFormat="1" ht="15.75">
      <c r="A21" s="89" t="s">
        <v>85</v>
      </c>
      <c r="B21" s="13">
        <f>SUM(B18:B20)</f>
        <v>2745031</v>
      </c>
      <c r="C21" s="13">
        <f>SUM(C18:C20)</f>
        <v>982850</v>
      </c>
      <c r="D21" s="13">
        <f>SUM(D18:D20)</f>
        <v>1197831</v>
      </c>
      <c r="E21" s="13" t="e">
        <f>SUM(E18:E20)</f>
        <v>#REF!</v>
      </c>
      <c r="F21" s="89" t="s">
        <v>86</v>
      </c>
      <c r="G21" s="13">
        <f>SUM(G18:G20)</f>
        <v>4026243</v>
      </c>
      <c r="H21" s="13">
        <f>SUM(H18:H20)</f>
        <v>2094988</v>
      </c>
      <c r="I21" s="13">
        <f>SUM(I18:I20)</f>
        <v>17687072</v>
      </c>
      <c r="J21" s="13" t="e">
        <f>SUM(J18:J20)</f>
        <v>#REF!</v>
      </c>
    </row>
    <row r="22" spans="1:10" s="11" customFormat="1" ht="15.75">
      <c r="A22" s="91" t="s">
        <v>139</v>
      </c>
      <c r="B22" s="92">
        <f>B21-G21</f>
        <v>-1281212</v>
      </c>
      <c r="C22" s="92">
        <f>C21-H21</f>
        <v>-1112138</v>
      </c>
      <c r="D22" s="92">
        <f>D21-I21</f>
        <v>-16489241</v>
      </c>
      <c r="E22" s="92" t="e">
        <f>E21-J21</f>
        <v>#REF!</v>
      </c>
      <c r="F22" s="255" t="s">
        <v>132</v>
      </c>
      <c r="G22" s="251">
        <v>0</v>
      </c>
      <c r="H22" s="251">
        <v>0</v>
      </c>
      <c r="I22" s="251">
        <f>Összesen!R22</f>
        <v>0</v>
      </c>
      <c r="J22" s="251" t="e">
        <f>Összesen!#REF!</f>
        <v>#REF!</v>
      </c>
    </row>
    <row r="23" spans="1:10" s="11" customFormat="1" ht="15.75">
      <c r="A23" s="91" t="s">
        <v>130</v>
      </c>
      <c r="B23" s="5">
        <v>0</v>
      </c>
      <c r="C23" s="5">
        <v>0</v>
      </c>
      <c r="D23" s="5">
        <f>Összesen!I23</f>
        <v>0</v>
      </c>
      <c r="E23" s="5" t="e">
        <f>Összesen!#REF!</f>
        <v>#REF!</v>
      </c>
      <c r="F23" s="255"/>
      <c r="G23" s="251"/>
      <c r="H23" s="251"/>
      <c r="I23" s="251"/>
      <c r="J23" s="251"/>
    </row>
    <row r="24" spans="1:10" s="11" customFormat="1" ht="15.75">
      <c r="A24" s="91" t="s">
        <v>131</v>
      </c>
      <c r="B24" s="5">
        <v>0</v>
      </c>
      <c r="C24" s="5">
        <v>0</v>
      </c>
      <c r="D24" s="5">
        <f>Összesen!I24</f>
        <v>10296949</v>
      </c>
      <c r="E24" s="5" t="e">
        <f>Összesen!#REF!</f>
        <v>#REF!</v>
      </c>
      <c r="F24" s="255"/>
      <c r="G24" s="251"/>
      <c r="H24" s="251"/>
      <c r="I24" s="251"/>
      <c r="J24" s="251"/>
    </row>
    <row r="25" spans="1:10" s="11" customFormat="1" ht="31.5">
      <c r="A25" s="89" t="s">
        <v>12</v>
      </c>
      <c r="B25" s="14">
        <f>B21+B23+B24</f>
        <v>2745031</v>
      </c>
      <c r="C25" s="14">
        <f>C21+C23+C24</f>
        <v>982850</v>
      </c>
      <c r="D25" s="14">
        <f>D21+D23+D24</f>
        <v>11494780</v>
      </c>
      <c r="E25" s="14" t="e">
        <f>E21+E23+E24</f>
        <v>#REF!</v>
      </c>
      <c r="F25" s="89" t="s">
        <v>13</v>
      </c>
      <c r="G25" s="14">
        <f>G21+G22</f>
        <v>4026243</v>
      </c>
      <c r="H25" s="14">
        <f>H21+H22</f>
        <v>2094988</v>
      </c>
      <c r="I25" s="14">
        <f>I21+I22</f>
        <v>17687072</v>
      </c>
      <c r="J25" s="14" t="e">
        <f>J21+J22</f>
        <v>#REF!</v>
      </c>
    </row>
    <row r="26" spans="1:10" s="93" customFormat="1" ht="16.5">
      <c r="A26" s="252" t="s">
        <v>135</v>
      </c>
      <c r="B26" s="252"/>
      <c r="C26" s="252"/>
      <c r="D26" s="252"/>
      <c r="E26" s="252"/>
      <c r="F26" s="256" t="s">
        <v>136</v>
      </c>
      <c r="G26" s="257"/>
      <c r="H26" s="257"/>
      <c r="I26" s="258"/>
      <c r="J26" s="124"/>
    </row>
    <row r="27" spans="1:10" s="11" customFormat="1" ht="15.75">
      <c r="A27" s="88" t="s">
        <v>137</v>
      </c>
      <c r="B27" s="5">
        <f>B11+B21</f>
        <v>20981554</v>
      </c>
      <c r="C27" s="5">
        <f>C11+C21</f>
        <v>20012691</v>
      </c>
      <c r="D27" s="5">
        <f>D11+D21</f>
        <v>18203263</v>
      </c>
      <c r="E27" s="5" t="e">
        <f>E11+E21</f>
        <v>#REF!</v>
      </c>
      <c r="F27" s="88" t="s">
        <v>138</v>
      </c>
      <c r="G27" s="5">
        <f aca="true" t="shared" si="0" ref="G27:J28">G11+G21</f>
        <v>19153567</v>
      </c>
      <c r="H27" s="5">
        <f t="shared" si="0"/>
        <v>17751119</v>
      </c>
      <c r="I27" s="5">
        <f>I11+I21</f>
        <v>33705254</v>
      </c>
      <c r="J27" s="5" t="e">
        <f t="shared" si="0"/>
        <v>#REF!</v>
      </c>
    </row>
    <row r="28" spans="1:10" s="11" customFormat="1" ht="15.75">
      <c r="A28" s="91" t="s">
        <v>139</v>
      </c>
      <c r="B28" s="92">
        <f>B27-G27</f>
        <v>1827987</v>
      </c>
      <c r="C28" s="92">
        <f>C27-H27</f>
        <v>2261572</v>
      </c>
      <c r="D28" s="92">
        <f>D27-I27</f>
        <v>-15501991</v>
      </c>
      <c r="E28" s="92" t="e">
        <f>E27-J27</f>
        <v>#REF!</v>
      </c>
      <c r="F28" s="255" t="s">
        <v>132</v>
      </c>
      <c r="G28" s="251">
        <f t="shared" si="0"/>
        <v>456824</v>
      </c>
      <c r="H28" s="251">
        <f t="shared" si="0"/>
        <v>359725</v>
      </c>
      <c r="I28" s="251">
        <f>I12+I22</f>
        <v>478395</v>
      </c>
      <c r="J28" s="251" t="e">
        <f t="shared" si="0"/>
        <v>#REF!</v>
      </c>
    </row>
    <row r="29" spans="1:10" s="11" customFormat="1" ht="15.75">
      <c r="A29" s="91" t="s">
        <v>130</v>
      </c>
      <c r="B29" s="5">
        <f aca="true" t="shared" si="1" ref="B29:E30">B13+B23</f>
        <v>1572307</v>
      </c>
      <c r="C29" s="5">
        <f t="shared" si="1"/>
        <v>3303195</v>
      </c>
      <c r="D29" s="5">
        <f>D13+D23</f>
        <v>5683437</v>
      </c>
      <c r="E29" s="5" t="e">
        <f t="shared" si="1"/>
        <v>#REF!</v>
      </c>
      <c r="F29" s="255"/>
      <c r="G29" s="251"/>
      <c r="H29" s="251"/>
      <c r="I29" s="251"/>
      <c r="J29" s="251"/>
    </row>
    <row r="30" spans="1:10" s="11" customFormat="1" ht="15.75">
      <c r="A30" s="91" t="s">
        <v>131</v>
      </c>
      <c r="B30" s="5">
        <f t="shared" si="1"/>
        <v>359725</v>
      </c>
      <c r="C30" s="5">
        <f t="shared" si="1"/>
        <v>478395</v>
      </c>
      <c r="D30" s="5">
        <f>D14+D24</f>
        <v>10296949</v>
      </c>
      <c r="E30" s="5" t="e">
        <f t="shared" si="1"/>
        <v>#REF!</v>
      </c>
      <c r="F30" s="255"/>
      <c r="G30" s="251"/>
      <c r="H30" s="251"/>
      <c r="I30" s="251"/>
      <c r="J30" s="251"/>
    </row>
    <row r="31" spans="1:10" s="11" customFormat="1" ht="15.75">
      <c r="A31" s="61" t="s">
        <v>164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1" t="s">
        <v>165</v>
      </c>
      <c r="G31" s="80">
        <f>G15</f>
        <v>0</v>
      </c>
      <c r="H31" s="80">
        <f>H15</f>
        <v>0</v>
      </c>
      <c r="I31" s="80">
        <f>I15</f>
        <v>0</v>
      </c>
      <c r="J31" s="80">
        <f>J15</f>
        <v>0</v>
      </c>
    </row>
    <row r="32" spans="1:10" s="11" customFormat="1" ht="15.75">
      <c r="A32" s="87" t="s">
        <v>7</v>
      </c>
      <c r="B32" s="14">
        <f>B27+B29+B30+B31</f>
        <v>22913586</v>
      </c>
      <c r="C32" s="14">
        <f>C27+C29+C30+C31</f>
        <v>23794281</v>
      </c>
      <c r="D32" s="14">
        <f>D27+D29+D30+D31</f>
        <v>34183649</v>
      </c>
      <c r="E32" s="14" t="e">
        <f>E27+E29+E30+E31</f>
        <v>#REF!</v>
      </c>
      <c r="F32" s="87" t="s">
        <v>8</v>
      </c>
      <c r="G32" s="14">
        <f>SUM(G27:G31)</f>
        <v>19610391</v>
      </c>
      <c r="H32" s="14">
        <f>SUM(H27:H31)</f>
        <v>18110844</v>
      </c>
      <c r="I32" s="14">
        <f>SUM(I27:I31)</f>
        <v>34183649</v>
      </c>
      <c r="J32" s="14" t="e">
        <f>SUM(J27:J31)</f>
        <v>#REF!</v>
      </c>
    </row>
    <row r="33" spans="4:9" ht="15">
      <c r="D33" s="39">
        <f>Összesen!I31</f>
        <v>34183649</v>
      </c>
      <c r="I33" s="39">
        <f>Összesen!R31</f>
        <v>34183649</v>
      </c>
    </row>
  </sheetData>
  <sheetProtection/>
  <mergeCells count="28">
    <mergeCell ref="I28:I30"/>
    <mergeCell ref="A26:E26"/>
    <mergeCell ref="F28:F30"/>
    <mergeCell ref="G28:G30"/>
    <mergeCell ref="H28:H30"/>
    <mergeCell ref="J28:J30"/>
    <mergeCell ref="G22:G24"/>
    <mergeCell ref="H22:H24"/>
    <mergeCell ref="J22:J24"/>
    <mergeCell ref="D9:D10"/>
    <mergeCell ref="I12:I14"/>
    <mergeCell ref="I22:I24"/>
    <mergeCell ref="A9:A10"/>
    <mergeCell ref="B9:B10"/>
    <mergeCell ref="C9:C10"/>
    <mergeCell ref="E9:E10"/>
    <mergeCell ref="A17:E17"/>
    <mergeCell ref="F22:F24"/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F5" activePane="bottomRight" state="frozen"/>
      <selection pane="topLeft" activeCell="A2" sqref="A2:D2"/>
      <selection pane="topRight" activeCell="A2" sqref="A2:D2"/>
      <selection pane="bottomLeft" activeCell="A2" sqref="A2:D2"/>
      <selection pane="bottomRight" activeCell="A2" sqref="A2:D2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8" width="10.57421875" style="71" customWidth="1"/>
    <col min="9" max="9" width="11.8515625" style="71" customWidth="1"/>
    <col min="10" max="10" width="11.421875" style="71" customWidth="1"/>
    <col min="11" max="14" width="10.57421875" style="71" customWidth="1"/>
    <col min="15" max="15" width="12.421875" style="71" customWidth="1"/>
    <col min="16" max="17" width="9.57421875" style="129" hidden="1" customWidth="1"/>
    <col min="18" max="18" width="11.28125" style="71" bestFit="1" customWidth="1"/>
    <col min="19" max="19" width="12.28125" style="71" customWidth="1"/>
    <col min="20" max="16384" width="9.140625" style="71" customWidth="1"/>
  </cols>
  <sheetData>
    <row r="1" spans="1:17" s="16" customFormat="1" ht="15.75">
      <c r="A1" s="278" t="s">
        <v>595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126"/>
      <c r="Q1" s="126"/>
    </row>
    <row r="2" spans="16:17" s="16" customFormat="1" ht="15.75">
      <c r="P2" s="126"/>
      <c r="Q2" s="126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27"/>
      <c r="Q3" s="127"/>
    </row>
    <row r="4" spans="1:17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  <c r="P4" s="127"/>
      <c r="Q4" s="127"/>
    </row>
    <row r="5" spans="1:19" s="10" customFormat="1" ht="25.5">
      <c r="A5" s="1">
        <v>2</v>
      </c>
      <c r="B5" s="116" t="s">
        <v>288</v>
      </c>
      <c r="C5" s="5">
        <v>1085404</v>
      </c>
      <c r="D5" s="5">
        <v>1085404</v>
      </c>
      <c r="E5" s="5">
        <v>1085404</v>
      </c>
      <c r="F5" s="5">
        <v>1153185</v>
      </c>
      <c r="G5" s="5">
        <v>1085405</v>
      </c>
      <c r="H5" s="5">
        <v>1085405</v>
      </c>
      <c r="I5" s="5">
        <v>1085405</v>
      </c>
      <c r="J5" s="5">
        <v>1085404</v>
      </c>
      <c r="K5" s="5">
        <v>1085404</v>
      </c>
      <c r="L5" s="5">
        <v>1085404</v>
      </c>
      <c r="M5" s="5">
        <v>1085404</v>
      </c>
      <c r="N5" s="5">
        <v>1085404</v>
      </c>
      <c r="O5" s="14">
        <f>SUM(C5:N5)</f>
        <v>13092632</v>
      </c>
      <c r="P5" s="128" t="e">
        <f>Összesen!#REF!</f>
        <v>#REF!</v>
      </c>
      <c r="Q5" s="128" t="e">
        <f>O5-P5</f>
        <v>#REF!</v>
      </c>
      <c r="R5" s="12">
        <f>Összesen!I7</f>
        <v>13092632</v>
      </c>
      <c r="S5" s="12">
        <f>R5-O5</f>
        <v>0</v>
      </c>
    </row>
    <row r="6" spans="1:19" s="10" customFormat="1" ht="25.5">
      <c r="A6" s="1">
        <v>3</v>
      </c>
      <c r="B6" s="116" t="s">
        <v>297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1197831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1197831</v>
      </c>
      <c r="P6" s="128" t="e">
        <f>Összesen!#REF!</f>
        <v>#REF!</v>
      </c>
      <c r="Q6" s="128" t="e">
        <f aca="true" t="shared" si="0" ref="Q6:Q27">O6-P6</f>
        <v>#REF!</v>
      </c>
      <c r="R6" s="12">
        <f>Összesen!I18</f>
        <v>1197831</v>
      </c>
      <c r="S6" s="12">
        <f aca="true" t="shared" si="1" ref="S6:S28">R6-O6</f>
        <v>0</v>
      </c>
    </row>
    <row r="7" spans="1:19" s="10" customFormat="1" ht="15.75">
      <c r="A7" s="1">
        <v>4</v>
      </c>
      <c r="B7" s="116" t="s">
        <v>310</v>
      </c>
      <c r="C7" s="5"/>
      <c r="D7" s="5"/>
      <c r="E7" s="5">
        <v>635000</v>
      </c>
      <c r="F7" s="5"/>
      <c r="G7" s="5">
        <v>800000</v>
      </c>
      <c r="H7" s="5">
        <v>0</v>
      </c>
      <c r="I7" s="5">
        <v>0</v>
      </c>
      <c r="J7" s="5"/>
      <c r="K7" s="5">
        <v>634000</v>
      </c>
      <c r="L7" s="5">
        <v>0</v>
      </c>
      <c r="M7" s="5">
        <v>0</v>
      </c>
      <c r="N7" s="5">
        <v>200000</v>
      </c>
      <c r="O7" s="14">
        <f aca="true" t="shared" si="2" ref="O7:O15">SUM(C7:N7)</f>
        <v>2269000</v>
      </c>
      <c r="P7" s="128" t="e">
        <f>Összesen!#REF!</f>
        <v>#REF!</v>
      </c>
      <c r="Q7" s="128" t="e">
        <f t="shared" si="0"/>
        <v>#REF!</v>
      </c>
      <c r="R7" s="12">
        <f>Összesen!I8</f>
        <v>2269000</v>
      </c>
      <c r="S7" s="12">
        <f t="shared" si="1"/>
        <v>0</v>
      </c>
    </row>
    <row r="8" spans="1:19" s="10" customFormat="1" ht="15.75">
      <c r="A8" s="1">
        <v>5</v>
      </c>
      <c r="B8" s="116" t="s">
        <v>44</v>
      </c>
      <c r="C8" s="5">
        <v>60317</v>
      </c>
      <c r="D8" s="5">
        <v>60317</v>
      </c>
      <c r="E8" s="5">
        <v>260317</v>
      </c>
      <c r="F8" s="5">
        <v>60317</v>
      </c>
      <c r="G8" s="5">
        <v>160317</v>
      </c>
      <c r="H8" s="5">
        <v>200317</v>
      </c>
      <c r="I8" s="5">
        <v>110317</v>
      </c>
      <c r="J8" s="5">
        <v>160317</v>
      </c>
      <c r="K8" s="5">
        <v>290317</v>
      </c>
      <c r="L8" s="5">
        <v>60317</v>
      </c>
      <c r="M8" s="5">
        <v>60317</v>
      </c>
      <c r="N8" s="5">
        <v>160313</v>
      </c>
      <c r="O8" s="14">
        <f t="shared" si="2"/>
        <v>1643800</v>
      </c>
      <c r="P8" s="128" t="e">
        <f>Összesen!#REF!</f>
        <v>#REF!</v>
      </c>
      <c r="Q8" s="128" t="e">
        <f t="shared" si="0"/>
        <v>#REF!</v>
      </c>
      <c r="R8" s="12">
        <f>Összesen!I9</f>
        <v>1643800</v>
      </c>
      <c r="S8" s="12">
        <f t="shared" si="1"/>
        <v>0</v>
      </c>
    </row>
    <row r="9" spans="1:19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28" t="e">
        <f>Összesen!#REF!</f>
        <v>#REF!</v>
      </c>
      <c r="Q9" s="128" t="e">
        <f t="shared" si="0"/>
        <v>#REF!</v>
      </c>
      <c r="R9" s="12">
        <f>Összesen!I19</f>
        <v>0</v>
      </c>
      <c r="S9" s="12">
        <f t="shared" si="1"/>
        <v>0</v>
      </c>
    </row>
    <row r="10" spans="1:19" s="10" customFormat="1" ht="15.75">
      <c r="A10" s="1">
        <v>7</v>
      </c>
      <c r="B10" s="116" t="s">
        <v>368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2"/>
        <v>0</v>
      </c>
      <c r="P10" s="128" t="e">
        <f>Összesen!#REF!</f>
        <v>#REF!</v>
      </c>
      <c r="Q10" s="128" t="e">
        <f t="shared" si="0"/>
        <v>#REF!</v>
      </c>
      <c r="R10" s="12">
        <f>Összesen!I20</f>
        <v>0</v>
      </c>
      <c r="S10" s="12">
        <f t="shared" si="1"/>
        <v>0</v>
      </c>
    </row>
    <row r="11" spans="1:19" s="10" customFormat="1" ht="15.75">
      <c r="A11" s="1">
        <v>8</v>
      </c>
      <c r="B11" s="116" t="s">
        <v>369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2"/>
        <v>0</v>
      </c>
      <c r="P11" s="128" t="e">
        <f>Összesen!#REF!</f>
        <v>#REF!</v>
      </c>
      <c r="Q11" s="128" t="e">
        <f t="shared" si="0"/>
        <v>#REF!</v>
      </c>
      <c r="R11" s="12">
        <f>Összesen!I20</f>
        <v>0</v>
      </c>
      <c r="S11" s="12">
        <f t="shared" si="1"/>
        <v>0</v>
      </c>
    </row>
    <row r="12" spans="1:19" s="10" customFormat="1" ht="15.75">
      <c r="A12" s="1">
        <v>9</v>
      </c>
      <c r="B12" s="116" t="s">
        <v>378</v>
      </c>
      <c r="C12" s="5">
        <v>2000000</v>
      </c>
      <c r="D12" s="5">
        <v>0</v>
      </c>
      <c r="E12" s="5">
        <v>0</v>
      </c>
      <c r="F12" s="5"/>
      <c r="G12" s="5"/>
      <c r="H12" s="5">
        <v>1000000</v>
      </c>
      <c r="I12" s="5">
        <v>1000000</v>
      </c>
      <c r="J12" s="5">
        <v>1683437</v>
      </c>
      <c r="K12" s="5"/>
      <c r="L12" s="5"/>
      <c r="M12" s="5"/>
      <c r="N12" s="5"/>
      <c r="O12" s="14">
        <f t="shared" si="2"/>
        <v>5683437</v>
      </c>
      <c r="P12" s="128" t="e">
        <f>Összesen!#REF!</f>
        <v>#REF!</v>
      </c>
      <c r="Q12" s="128" t="e">
        <f t="shared" si="0"/>
        <v>#REF!</v>
      </c>
      <c r="R12" s="12">
        <f>Összesen!I14</f>
        <v>5683437</v>
      </c>
      <c r="S12" s="12">
        <f t="shared" si="1"/>
        <v>0</v>
      </c>
    </row>
    <row r="13" spans="1:19" s="10" customFormat="1" ht="15.75">
      <c r="A13" s="1">
        <v>10</v>
      </c>
      <c r="B13" s="116" t="s">
        <v>379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28" t="e">
        <f>Összesen!#REF!</f>
        <v>#REF!</v>
      </c>
      <c r="Q13" s="128" t="e">
        <f t="shared" si="0"/>
        <v>#REF!</v>
      </c>
      <c r="R13" s="12">
        <f>Összesen!I23</f>
        <v>0</v>
      </c>
      <c r="S13" s="12">
        <f t="shared" si="1"/>
        <v>0</v>
      </c>
    </row>
    <row r="14" spans="1:19" s="10" customFormat="1" ht="15.75">
      <c r="A14" s="1">
        <v>11</v>
      </c>
      <c r="B14" s="116" t="s">
        <v>376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28" t="e">
        <f>Összesen!#REF!</f>
        <v>#REF!</v>
      </c>
      <c r="Q14" s="128" t="e">
        <f t="shared" si="0"/>
        <v>#REF!</v>
      </c>
      <c r="R14" s="12">
        <f>Összesen!I15</f>
        <v>0</v>
      </c>
      <c r="S14" s="12">
        <f t="shared" si="1"/>
        <v>0</v>
      </c>
    </row>
    <row r="15" spans="1:19" s="10" customFormat="1" ht="15.75">
      <c r="A15" s="1">
        <v>12</v>
      </c>
      <c r="B15" s="116" t="s">
        <v>377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/>
      <c r="J15" s="5">
        <v>10296949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10296949</v>
      </c>
      <c r="P15" s="128" t="e">
        <f>Összesen!#REF!</f>
        <v>#REF!</v>
      </c>
      <c r="Q15" s="128" t="e">
        <f t="shared" si="0"/>
        <v>#REF!</v>
      </c>
      <c r="R15" s="12">
        <f>Összesen!I24</f>
        <v>10296949</v>
      </c>
      <c r="S15" s="12">
        <f t="shared" si="1"/>
        <v>0</v>
      </c>
    </row>
    <row r="16" spans="1:19" s="10" customFormat="1" ht="15.75">
      <c r="A16" s="1">
        <v>13</v>
      </c>
      <c r="B16" s="70" t="s">
        <v>7</v>
      </c>
      <c r="C16" s="14">
        <f aca="true" t="shared" si="3" ref="C16:O16">SUM(C5:C15)</f>
        <v>3145721</v>
      </c>
      <c r="D16" s="14">
        <f t="shared" si="3"/>
        <v>1145721</v>
      </c>
      <c r="E16" s="14">
        <f t="shared" si="3"/>
        <v>1980721</v>
      </c>
      <c r="F16" s="14">
        <f t="shared" si="3"/>
        <v>1213502</v>
      </c>
      <c r="G16" s="14">
        <f t="shared" si="3"/>
        <v>2045722</v>
      </c>
      <c r="H16" s="14">
        <f t="shared" si="3"/>
        <v>2285722</v>
      </c>
      <c r="I16" s="14">
        <f t="shared" si="3"/>
        <v>2195722</v>
      </c>
      <c r="J16" s="14">
        <f t="shared" si="3"/>
        <v>14423938</v>
      </c>
      <c r="K16" s="14">
        <f t="shared" si="3"/>
        <v>2009721</v>
      </c>
      <c r="L16" s="14">
        <f t="shared" si="3"/>
        <v>1145721</v>
      </c>
      <c r="M16" s="14">
        <f t="shared" si="3"/>
        <v>1145721</v>
      </c>
      <c r="N16" s="14">
        <f t="shared" si="3"/>
        <v>1445717</v>
      </c>
      <c r="O16" s="14">
        <f t="shared" si="3"/>
        <v>34183649</v>
      </c>
      <c r="P16" s="128" t="e">
        <f>Összesen!#REF!</f>
        <v>#REF!</v>
      </c>
      <c r="Q16" s="128" t="e">
        <f t="shared" si="0"/>
        <v>#REF!</v>
      </c>
      <c r="R16" s="12">
        <f>Összesen!I31</f>
        <v>34183649</v>
      </c>
      <c r="S16" s="12">
        <f t="shared" si="1"/>
        <v>0</v>
      </c>
    </row>
    <row r="17" spans="1:19" s="10" customFormat="1" ht="15.75">
      <c r="A17" s="1">
        <v>14</v>
      </c>
      <c r="B17" s="69" t="s">
        <v>39</v>
      </c>
      <c r="C17" s="5">
        <v>505334</v>
      </c>
      <c r="D17" s="5">
        <v>505334</v>
      </c>
      <c r="E17" s="5">
        <v>505334</v>
      </c>
      <c r="F17" s="5">
        <v>505334</v>
      </c>
      <c r="G17" s="5">
        <v>755334</v>
      </c>
      <c r="H17" s="5">
        <v>505334</v>
      </c>
      <c r="I17" s="5">
        <v>505334</v>
      </c>
      <c r="J17" s="5">
        <v>805334</v>
      </c>
      <c r="K17" s="5">
        <v>505334</v>
      </c>
      <c r="L17" s="5">
        <v>505334</v>
      </c>
      <c r="M17" s="5">
        <v>505328</v>
      </c>
      <c r="N17" s="5">
        <v>605332</v>
      </c>
      <c r="O17" s="14">
        <f aca="true" t="shared" si="4" ref="O17:O26">SUM(C17:N17)</f>
        <v>6714000</v>
      </c>
      <c r="P17" s="128" t="e">
        <f>Összesen!#REF!</f>
        <v>#REF!</v>
      </c>
      <c r="Q17" s="128" t="e">
        <f t="shared" si="0"/>
        <v>#REF!</v>
      </c>
      <c r="R17" s="12">
        <f>Összesen!R7</f>
        <v>6714000</v>
      </c>
      <c r="S17" s="12">
        <f t="shared" si="1"/>
        <v>0</v>
      </c>
    </row>
    <row r="18" spans="1:19" s="10" customFormat="1" ht="25.5">
      <c r="A18" s="1">
        <v>15</v>
      </c>
      <c r="B18" s="69" t="s">
        <v>80</v>
      </c>
      <c r="C18" s="5">
        <v>121173</v>
      </c>
      <c r="D18" s="5">
        <v>99840</v>
      </c>
      <c r="E18" s="5">
        <v>99840</v>
      </c>
      <c r="F18" s="5">
        <v>99840</v>
      </c>
      <c r="G18" s="5">
        <v>123677</v>
      </c>
      <c r="H18" s="5">
        <v>99840</v>
      </c>
      <c r="I18" s="5">
        <v>99840</v>
      </c>
      <c r="J18" s="5">
        <v>99840</v>
      </c>
      <c r="K18" s="5">
        <v>99840</v>
      </c>
      <c r="L18" s="5">
        <v>99840</v>
      </c>
      <c r="M18" s="5">
        <v>99840</v>
      </c>
      <c r="N18" s="5">
        <v>99840</v>
      </c>
      <c r="O18" s="14">
        <f t="shared" si="4"/>
        <v>1243250</v>
      </c>
      <c r="P18" s="128" t="e">
        <f>Összesen!#REF!</f>
        <v>#REF!</v>
      </c>
      <c r="Q18" s="128" t="e">
        <f t="shared" si="0"/>
        <v>#REF!</v>
      </c>
      <c r="R18" s="12">
        <f>Összesen!R8</f>
        <v>1243250</v>
      </c>
      <c r="S18" s="12">
        <f t="shared" si="1"/>
        <v>0</v>
      </c>
    </row>
    <row r="19" spans="1:19" s="10" customFormat="1" ht="15.75">
      <c r="A19" s="1">
        <v>16</v>
      </c>
      <c r="B19" s="69" t="s">
        <v>81</v>
      </c>
      <c r="C19" s="5">
        <v>398900</v>
      </c>
      <c r="D19" s="5">
        <v>426700</v>
      </c>
      <c r="E19" s="5">
        <v>432500</v>
      </c>
      <c r="F19" s="5">
        <v>528600</v>
      </c>
      <c r="G19" s="5">
        <v>728600</v>
      </c>
      <c r="H19" s="5">
        <v>622800</v>
      </c>
      <c r="I19" s="5">
        <v>591600</v>
      </c>
      <c r="J19" s="5">
        <v>847900</v>
      </c>
      <c r="K19" s="5">
        <v>519723</v>
      </c>
      <c r="L19" s="5">
        <v>414800</v>
      </c>
      <c r="M19" s="5">
        <v>492500</v>
      </c>
      <c r="N19" s="5">
        <v>482937</v>
      </c>
      <c r="O19" s="14">
        <f t="shared" si="4"/>
        <v>6487560</v>
      </c>
      <c r="P19" s="128" t="e">
        <f>Összesen!#REF!</f>
        <v>#REF!</v>
      </c>
      <c r="Q19" s="128" t="e">
        <f t="shared" si="0"/>
        <v>#REF!</v>
      </c>
      <c r="R19" s="12">
        <f>Összesen!R9</f>
        <v>6487560</v>
      </c>
      <c r="S19" s="12">
        <f t="shared" si="1"/>
        <v>0</v>
      </c>
    </row>
    <row r="20" spans="1:19" s="10" customFormat="1" ht="15.75">
      <c r="A20" s="1">
        <v>17</v>
      </c>
      <c r="B20" s="69" t="s">
        <v>82</v>
      </c>
      <c r="C20" s="5">
        <v>30567</v>
      </c>
      <c r="D20" s="5">
        <v>35567</v>
      </c>
      <c r="E20" s="5">
        <v>20567</v>
      </c>
      <c r="F20" s="5">
        <v>55567</v>
      </c>
      <c r="G20" s="5">
        <v>40563</v>
      </c>
      <c r="H20" s="5">
        <v>35567</v>
      </c>
      <c r="I20" s="5">
        <v>52567</v>
      </c>
      <c r="J20" s="5">
        <v>170567</v>
      </c>
      <c r="K20" s="5">
        <v>79567</v>
      </c>
      <c r="L20" s="5">
        <v>20567</v>
      </c>
      <c r="M20" s="5">
        <v>40567</v>
      </c>
      <c r="N20" s="5">
        <v>45567</v>
      </c>
      <c r="O20" s="14">
        <f t="shared" si="4"/>
        <v>627800</v>
      </c>
      <c r="P20" s="128" t="e">
        <f>Összesen!#REF!</f>
        <v>#REF!</v>
      </c>
      <c r="Q20" s="128" t="e">
        <f t="shared" si="0"/>
        <v>#REF!</v>
      </c>
      <c r="R20" s="12">
        <f>Összesen!R10</f>
        <v>627800</v>
      </c>
      <c r="S20" s="12">
        <f t="shared" si="1"/>
        <v>0</v>
      </c>
    </row>
    <row r="21" spans="1:19" s="10" customFormat="1" ht="15.75">
      <c r="A21" s="1">
        <v>18</v>
      </c>
      <c r="B21" s="69" t="s">
        <v>83</v>
      </c>
      <c r="C21" s="5"/>
      <c r="D21" s="5"/>
      <c r="E21" s="5">
        <v>219559</v>
      </c>
      <c r="F21" s="5"/>
      <c r="G21" s="5">
        <v>17335</v>
      </c>
      <c r="H21" s="5">
        <v>219559</v>
      </c>
      <c r="I21" s="5">
        <v>25000</v>
      </c>
      <c r="J21" s="5">
        <v>25000</v>
      </c>
      <c r="K21" s="5">
        <v>219560</v>
      </c>
      <c r="L21" s="5"/>
      <c r="M21" s="5"/>
      <c r="N21" s="5">
        <v>219559</v>
      </c>
      <c r="O21" s="14">
        <f t="shared" si="4"/>
        <v>945572</v>
      </c>
      <c r="P21" s="128" t="e">
        <f>Összesen!#REF!</f>
        <v>#REF!</v>
      </c>
      <c r="Q21" s="128" t="e">
        <f t="shared" si="0"/>
        <v>#REF!</v>
      </c>
      <c r="R21" s="12">
        <f>Összesen!R11</f>
        <v>945572</v>
      </c>
      <c r="S21" s="12">
        <f t="shared" si="1"/>
        <v>0</v>
      </c>
    </row>
    <row r="22" spans="1:19" s="10" customFormat="1" ht="15.75">
      <c r="A22" s="1">
        <v>19</v>
      </c>
      <c r="B22" s="69" t="s">
        <v>110</v>
      </c>
      <c r="C22" s="5">
        <v>0</v>
      </c>
      <c r="D22" s="5">
        <v>0</v>
      </c>
      <c r="E22" s="5"/>
      <c r="F22" s="5">
        <v>152400</v>
      </c>
      <c r="G22" s="5"/>
      <c r="H22" s="5"/>
      <c r="I22" s="5"/>
      <c r="J22" s="5">
        <v>11894058</v>
      </c>
      <c r="K22" s="5">
        <v>0</v>
      </c>
      <c r="L22" s="5">
        <v>0</v>
      </c>
      <c r="M22" s="5">
        <v>0</v>
      </c>
      <c r="N22" s="5">
        <v>0</v>
      </c>
      <c r="O22" s="14">
        <f t="shared" si="4"/>
        <v>12046458</v>
      </c>
      <c r="P22" s="128" t="e">
        <f>Összesen!#REF!</f>
        <v>#REF!</v>
      </c>
      <c r="Q22" s="128" t="e">
        <f t="shared" si="0"/>
        <v>#REF!</v>
      </c>
      <c r="R22" s="12">
        <f>Összesen!R18</f>
        <v>12046458</v>
      </c>
      <c r="S22" s="12">
        <f t="shared" si="1"/>
        <v>0</v>
      </c>
    </row>
    <row r="23" spans="1:19" s="10" customFormat="1" ht="15.75">
      <c r="A23" s="1">
        <v>20</v>
      </c>
      <c r="B23" s="69" t="s">
        <v>45</v>
      </c>
      <c r="C23" s="5">
        <v>0</v>
      </c>
      <c r="D23" s="5"/>
      <c r="E23" s="5">
        <v>850000</v>
      </c>
      <c r="F23" s="5">
        <v>985600</v>
      </c>
      <c r="G23" s="5">
        <v>228950</v>
      </c>
      <c r="H23" s="5">
        <v>882353</v>
      </c>
      <c r="I23" s="5">
        <v>1110319</v>
      </c>
      <c r="J23" s="5">
        <v>698530</v>
      </c>
      <c r="K23" s="5">
        <v>714520</v>
      </c>
      <c r="L23" s="5">
        <v>154703</v>
      </c>
      <c r="M23" s="5">
        <v>0</v>
      </c>
      <c r="N23" s="5">
        <v>0</v>
      </c>
      <c r="O23" s="14">
        <f t="shared" si="4"/>
        <v>5624975</v>
      </c>
      <c r="P23" s="128" t="e">
        <f>Összesen!#REF!</f>
        <v>#REF!</v>
      </c>
      <c r="Q23" s="128" t="e">
        <f t="shared" si="0"/>
        <v>#REF!</v>
      </c>
      <c r="R23" s="12">
        <f>Összesen!R19</f>
        <v>5624975</v>
      </c>
      <c r="S23" s="12">
        <f t="shared" si="1"/>
        <v>0</v>
      </c>
    </row>
    <row r="24" spans="1:19" s="10" customFormat="1" ht="15.75">
      <c r="A24" s="1">
        <v>21</v>
      </c>
      <c r="B24" s="69" t="s">
        <v>207</v>
      </c>
      <c r="C24" s="5">
        <v>0</v>
      </c>
      <c r="D24" s="5">
        <v>0</v>
      </c>
      <c r="E24" s="5">
        <v>0</v>
      </c>
      <c r="F24" s="5">
        <v>15639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15639</v>
      </c>
      <c r="P24" s="128" t="e">
        <f>Összesen!#REF!</f>
        <v>#REF!</v>
      </c>
      <c r="Q24" s="128" t="e">
        <f t="shared" si="0"/>
        <v>#REF!</v>
      </c>
      <c r="R24" s="12">
        <f>Összesen!R20</f>
        <v>15639</v>
      </c>
      <c r="S24" s="12">
        <f t="shared" si="1"/>
        <v>0</v>
      </c>
    </row>
    <row r="25" spans="1:19" s="10" customFormat="1" ht="15.75">
      <c r="A25" s="1">
        <v>22</v>
      </c>
      <c r="B25" s="69" t="s">
        <v>92</v>
      </c>
      <c r="C25" s="5">
        <v>478395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478395</v>
      </c>
      <c r="P25" s="128" t="e">
        <f>Összesen!#REF!</f>
        <v>#REF!</v>
      </c>
      <c r="Q25" s="128" t="e">
        <f t="shared" si="0"/>
        <v>#REF!</v>
      </c>
      <c r="R25" s="12">
        <f>Összesen!R13</f>
        <v>478395</v>
      </c>
      <c r="S25" s="12">
        <f t="shared" si="1"/>
        <v>0</v>
      </c>
    </row>
    <row r="26" spans="1:19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28" t="e">
        <f>Összesen!#REF!</f>
        <v>#REF!</v>
      </c>
      <c r="Q26" s="128" t="e">
        <f t="shared" si="0"/>
        <v>#REF!</v>
      </c>
      <c r="R26" s="12">
        <f>Összesen!R22</f>
        <v>0</v>
      </c>
      <c r="S26" s="12">
        <f t="shared" si="1"/>
        <v>0</v>
      </c>
    </row>
    <row r="27" spans="1:19" s="10" customFormat="1" ht="15.75">
      <c r="A27" s="1">
        <v>24</v>
      </c>
      <c r="B27" s="70" t="s">
        <v>8</v>
      </c>
      <c r="C27" s="14">
        <f>SUM(C17:C26)</f>
        <v>1534369</v>
      </c>
      <c r="D27" s="14">
        <f aca="true" t="shared" si="5" ref="D27:O27">SUM(D17:D26)</f>
        <v>1067441</v>
      </c>
      <c r="E27" s="14">
        <f t="shared" si="5"/>
        <v>2127800</v>
      </c>
      <c r="F27" s="14">
        <f t="shared" si="5"/>
        <v>2342980</v>
      </c>
      <c r="G27" s="14">
        <f t="shared" si="5"/>
        <v>1894459</v>
      </c>
      <c r="H27" s="14">
        <f t="shared" si="5"/>
        <v>2365453</v>
      </c>
      <c r="I27" s="14">
        <f t="shared" si="5"/>
        <v>2384660</v>
      </c>
      <c r="J27" s="14">
        <f t="shared" si="5"/>
        <v>14541229</v>
      </c>
      <c r="K27" s="14">
        <f t="shared" si="5"/>
        <v>2138544</v>
      </c>
      <c r="L27" s="14">
        <f t="shared" si="5"/>
        <v>1195244</v>
      </c>
      <c r="M27" s="14">
        <f t="shared" si="5"/>
        <v>1138235</v>
      </c>
      <c r="N27" s="14">
        <f t="shared" si="5"/>
        <v>1453235</v>
      </c>
      <c r="O27" s="14">
        <f t="shared" si="5"/>
        <v>34183649</v>
      </c>
      <c r="P27" s="128" t="e">
        <f>Összesen!#REF!</f>
        <v>#REF!</v>
      </c>
      <c r="Q27" s="128" t="e">
        <f t="shared" si="0"/>
        <v>#REF!</v>
      </c>
      <c r="R27" s="12">
        <f>Összesen!R31</f>
        <v>34183649</v>
      </c>
      <c r="S27" s="12">
        <f t="shared" si="1"/>
        <v>0</v>
      </c>
    </row>
    <row r="28" spans="1:19" ht="15.75">
      <c r="A28" s="1">
        <v>25</v>
      </c>
      <c r="B28" s="70" t="s">
        <v>114</v>
      </c>
      <c r="C28" s="14">
        <f>C16-C27</f>
        <v>1611352</v>
      </c>
      <c r="D28" s="14">
        <f>C28+D16-D27</f>
        <v>1689632</v>
      </c>
      <c r="E28" s="14">
        <f aca="true" t="shared" si="6" ref="E28:O28">D28+E16-E27</f>
        <v>1542553</v>
      </c>
      <c r="F28" s="14">
        <f t="shared" si="6"/>
        <v>413075</v>
      </c>
      <c r="G28" s="14">
        <f t="shared" si="6"/>
        <v>564338</v>
      </c>
      <c r="H28" s="14">
        <f t="shared" si="6"/>
        <v>484607</v>
      </c>
      <c r="I28" s="14">
        <f t="shared" si="6"/>
        <v>295669</v>
      </c>
      <c r="J28" s="14">
        <f t="shared" si="6"/>
        <v>178378</v>
      </c>
      <c r="K28" s="14">
        <f t="shared" si="6"/>
        <v>49555</v>
      </c>
      <c r="L28" s="14">
        <f t="shared" si="6"/>
        <v>32</v>
      </c>
      <c r="M28" s="14">
        <f t="shared" si="6"/>
        <v>7518</v>
      </c>
      <c r="N28" s="14">
        <f t="shared" si="6"/>
        <v>0</v>
      </c>
      <c r="O28" s="14">
        <f t="shared" si="6"/>
        <v>0</v>
      </c>
      <c r="S28" s="12">
        <f t="shared" si="1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75" t="s">
        <v>511</v>
      </c>
      <c r="B1" s="275"/>
      <c r="C1" s="275"/>
      <c r="D1" s="275"/>
      <c r="E1" s="275"/>
      <c r="F1" s="275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71" t="s">
        <v>9</v>
      </c>
      <c r="C4" s="6" t="s">
        <v>393</v>
      </c>
      <c r="D4" s="6" t="s">
        <v>475</v>
      </c>
      <c r="E4" s="6" t="s">
        <v>526</v>
      </c>
      <c r="F4" s="6" t="s">
        <v>576</v>
      </c>
    </row>
    <row r="5" spans="1:6" s="10" customFormat="1" ht="15.75">
      <c r="A5" s="1">
        <v>2</v>
      </c>
      <c r="B5" s="272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3" hidden="1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79" t="s">
        <v>589</v>
      </c>
      <c r="B1" s="279"/>
      <c r="C1" s="27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515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4" t="s">
        <v>61</v>
      </c>
      <c r="B7" s="56">
        <v>0</v>
      </c>
      <c r="C7" s="56">
        <v>0</v>
      </c>
    </row>
    <row r="8" spans="1:3" ht="31.5">
      <c r="A8" s="76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700000</v>
      </c>
      <c r="C12" s="57">
        <f>SUM(C13,C16,C19,C25,C22)</f>
        <v>350000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7" t="s">
        <v>67</v>
      </c>
      <c r="B13" s="58">
        <v>0</v>
      </c>
      <c r="C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700000</v>
      </c>
      <c r="C16" s="58">
        <f>SUM(C17:C18)</f>
        <v>350000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700000</v>
      </c>
      <c r="C17" s="59">
        <v>350000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8" t="s">
        <v>68</v>
      </c>
      <c r="B20" s="59">
        <v>0</v>
      </c>
      <c r="C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8" t="s">
        <v>68</v>
      </c>
      <c r="B23" s="59">
        <v>0</v>
      </c>
      <c r="C23" s="59">
        <v>0</v>
      </c>
    </row>
    <row r="24" spans="1:3" ht="25.5">
      <c r="A24" s="78" t="s">
        <v>69</v>
      </c>
      <c r="B24" s="59">
        <v>0</v>
      </c>
      <c r="C24" s="59">
        <v>0</v>
      </c>
    </row>
    <row r="25" spans="1:3" ht="18">
      <c r="A25" s="77" t="s">
        <v>72</v>
      </c>
      <c r="B25" s="58">
        <f>SUM(B26:B27)</f>
        <v>0</v>
      </c>
      <c r="C25" s="58">
        <f>SUM(C26:C27)</f>
        <v>0</v>
      </c>
    </row>
    <row r="26" spans="1:3" ht="18">
      <c r="A26" s="78" t="s">
        <v>68</v>
      </c>
      <c r="B26" s="59">
        <v>0</v>
      </c>
      <c r="C26" s="59">
        <v>0</v>
      </c>
    </row>
    <row r="27" spans="1:3" ht="25.5">
      <c r="A27" s="78" t="s">
        <v>69</v>
      </c>
      <c r="B27" s="59">
        <v>0</v>
      </c>
      <c r="C27" s="59">
        <v>0</v>
      </c>
    </row>
    <row r="28" spans="1:3" ht="31.5">
      <c r="A28" s="76" t="s">
        <v>73</v>
      </c>
      <c r="B28" s="57">
        <v>0</v>
      </c>
      <c r="C28" s="57">
        <v>0</v>
      </c>
    </row>
    <row r="29" spans="1:3" ht="18">
      <c r="A29" s="79" t="s">
        <v>74</v>
      </c>
      <c r="B29" s="57">
        <f>SUM(B8,B11,B12,B28,B4,B7)</f>
        <v>700000</v>
      </c>
      <c r="C29" s="57">
        <f>SUM(C8,C11,C12,C28,C4,C7)</f>
        <v>350000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2018-05-23T13:10:58Z</cp:lastPrinted>
  <dcterms:created xsi:type="dcterms:W3CDTF">2011-02-02T09:24:37Z</dcterms:created>
  <dcterms:modified xsi:type="dcterms:W3CDTF">2018-05-23T13:11:02Z</dcterms:modified>
  <cp:category/>
  <cp:version/>
  <cp:contentType/>
  <cp:contentStatus/>
</cp:coreProperties>
</file>