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ód.12.31." sheetId="1" r:id="rId1"/>
    <sheet name="Mód.10.. (2)" sheetId="2" r:id="rId2"/>
    <sheet name="Mód.05. ..." sheetId="3" r:id="rId3"/>
    <sheet name="Összesen" sheetId="4" r:id="rId4"/>
    <sheet name="Felh" sheetId="5" r:id="rId5"/>
    <sheet name="Adósságot kel.köt." sheetId="6" r:id="rId6"/>
    <sheet name="EU" sheetId="7" r:id="rId7"/>
    <sheet name="Egyensúly 2012-2014. " sheetId="8" r:id="rId8"/>
    <sheet name="utem" sheetId="9" r:id="rId9"/>
    <sheet name="tobbeves" sheetId="10" r:id="rId10"/>
    <sheet name="közvetett támog" sheetId="11" r:id="rId11"/>
    <sheet name="Adósságot kel.köt. (2)" sheetId="12" r:id="rId12"/>
    <sheet name="Bevételek" sheetId="13" r:id="rId13"/>
    <sheet name="Kiadás" sheetId="14" r:id="rId14"/>
    <sheet name="COFOG" sheetId="15" r:id="rId15"/>
    <sheet name="Határozat" sheetId="16" r:id="rId16"/>
    <sheet name="Határozat (2)" sheetId="17" state="hidden" r:id="rId17"/>
  </sheets>
  <definedNames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4">'Felh'!$1:$6</definedName>
    <definedName name="_xlnm.Print_Titles" localSheetId="13">'Kiadás'!$1:$4</definedName>
    <definedName name="_xlnm.Print_Titles" localSheetId="10">'közvetett támog'!$1:$3</definedName>
    <definedName name="_xlnm.Print_Titles" localSheetId="3">'Összesen'!$1:$4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<sst xmlns="http://schemas.openxmlformats.org/spreadsheetml/2006/main" count="1270" uniqueCount="735">
  <si>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</si>
  <si>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</si>
  <si>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</si>
  <si>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</si>
  <si>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</si>
  <si>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</si>
  <si>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</si>
  <si>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</si>
  <si>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</si>
  <si>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</si>
  <si>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</si>
  <si>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</si>
  <si>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</si>
  <si>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</si>
  <si>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</si>
  <si>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</si>
  <si>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</si>
  <si>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</si>
  <si>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</si>
  <si>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</si>
  <si>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</si>
  <si>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</si>
  <si>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</si>
  <si>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</si>
  <si>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</si>
  <si>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</si>
  <si>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</si>
  <si>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</si>
  <si>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</si>
  <si>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</si>
  <si>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</si>
  <si>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</si>
  <si>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</si>
  <si>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</si>
  <si>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</si>
  <si>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</si>
  <si>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</si>
  <si>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</si>
  <si>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</si>
  <si>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</si>
  <si>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</si>
  <si>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</si>
  <si>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</si>
  <si>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</si>
  <si>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</si>
  <si>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</si>
  <si>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</si>
  <si>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</si>
  <si>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</si>
  <si>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</si>
  <si>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</si>
  <si>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</si>
  <si>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</si>
  <si>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</si>
  <si>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</si>
  <si>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</si>
  <si>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</si>
  <si>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</si>
  <si>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</si>
  <si>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</si>
  <si>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</si>
  <si>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</si>
  <si>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</si>
  <si>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</si>
  <si>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</si>
  <si>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</si>
  <si>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</si>
  <si>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</si>
  <si>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</si>
  <si>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</si>
  <si>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</si>
  <si>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</si>
  <si>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</si>
  <si>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</si>
  <si>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</si>
  <si>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</si>
  <si>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</si>
  <si>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</si>
  <si>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</si>
  <si>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</si>
  <si>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</si>
  <si>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</si>
  <si>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</si>
  <si>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</si>
  <si>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</si>
  <si>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</si>
  <si>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</si>
  <si>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</si>
  <si>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</si>
  <si>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</si>
  <si>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</si>
  <si>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</si>
  <si>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</si>
  <si>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</si>
  <si>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</si>
  <si>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</si>
  <si>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</si>
  <si>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</si>
  <si>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</si>
  <si>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</si>
  <si>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</si>
  <si>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</si>
  <si>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</si>
  <si>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</si>
  <si>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</si>
  <si>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</si>
  <si>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</si>
  <si>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</si>
  <si>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</si>
  <si>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</si>
  <si>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</si>
  <si>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</si>
  <si>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</si>
  <si>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</si>
  <si>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</si>
  <si>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</si>
  <si>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</si>
  <si>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</si>
  <si>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</si>
  <si>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</si>
  <si>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</si>
  <si>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</si>
  <si>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</si>
  <si>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</si>
  <si>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</si>
  <si>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</si>
  <si>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</si>
  <si>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</si>
  <si>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</si>
  <si>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</si>
  <si>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</si>
  <si>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</si>
  <si>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</si>
  <si>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</si>
  <si>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</si>
  <si>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</si>
  <si>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</si>
  <si>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</si>
  <si>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</si>
  <si>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</si>
  <si>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</si>
  <si>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</si>
  <si>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</si>
  <si>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</si>
  <si>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</si>
  <si>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</si>
  <si>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</si>
  <si>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</si>
  <si>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</si>
  <si>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</si>
  <si>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</si>
  <si>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</si>
  <si>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</si>
  <si>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</si>
  <si>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</si>
  <si>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</si>
  <si>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</si>
  <si>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</si>
  <si>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</si>
  <si>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</si>
  <si>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</si>
  <si>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</si>
  <si>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</si>
  <si>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</si>
  <si>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</si>
  <si>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</si>
  <si>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</si>
  <si>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</si>
  <si>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</si>
  <si>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</si>
  <si>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</si>
  <si>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</si>
  <si>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</si>
  <si>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</si>
  <si>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</si>
  <si>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</si>
  <si>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</si>
  <si>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</si>
  <si>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</si>
  <si>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</si>
  <si>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</si>
  <si>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</si>
  <si>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</si>
  <si>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</si>
  <si>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</si>
  <si>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</si>
  <si>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</si>
  <si>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</si>
  <si>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</si>
  <si>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</si>
  <si>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</si>
  <si>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</si>
  <si>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</si>
  <si>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</si>
  <si>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</si>
  <si>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</si>
  <si>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</si>
  <si>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</si>
  <si>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</si>
  <si>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</si>
  <si>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</si>
  <si>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</si>
  <si>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</si>
  <si>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</si>
  <si>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</si>
  <si>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</si>
  <si>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</si>
  <si>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</si>
  <si>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</si>
  <si>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</si>
  <si>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</si>
  <si>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</si>
  <si>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</si>
  <si>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</si>
  <si>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</si>
  <si>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</si>
  <si>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</si>
  <si>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</si>
  <si>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</si>
  <si>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</si>
  <si>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</si>
  <si>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</si>
  <si>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</si>
  <si>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</si>
  <si>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</si>
  <si>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</si>
  <si>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</si>
  <si>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</si>
  <si>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</si>
  <si>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</si>
  <si>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</si>
  <si>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</si>
  <si>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</si>
  <si>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</si>
  <si>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</si>
  <si>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</si>
  <si>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</si>
  <si>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</si>
  <si>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</si>
  <si>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</si>
  <si>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</si>
  <si>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</si>
  <si>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</si>
  <si>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</si>
  <si>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</si>
  <si>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</si>
  <si>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</si>
  <si>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</si>
  <si>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</si>
  <si>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</si>
  <si>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</si>
  <si>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</si>
  <si>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</si>
  <si>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</si>
  <si>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</si>
  <si>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</si>
  <si>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</si>
  <si>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</si>
  <si>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</si>
  <si>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</si>
  <si>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</si>
  <si>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</si>
  <si>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</si>
  <si>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</si>
  <si>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</si>
  <si>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</si>
  <si>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</si>
  <si>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</si>
  <si>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</si>
  <si>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</si>
  <si>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</si>
  <si>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</si>
  <si>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</si>
  <si>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</si>
  <si>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</si>
  <si>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</si>
  <si>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</si>
  <si>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</si>
  <si>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</si>
  <si>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</si>
  <si>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</si>
  <si>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</si>
  <si>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</si>
  <si>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</si>
  <si>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</si>
  <si>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</si>
  <si>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</si>
  <si>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</si>
  <si>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</si>
  <si>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</si>
  <si>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</si>
  <si>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</si>
  <si>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</si>
  <si>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</si>
  <si>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</si>
  <si>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</si>
  <si>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</si>
  <si>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</si>
  <si>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</si>
  <si>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</si>
  <si>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</si>
  <si>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</si>
  <si>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</si>
  <si>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</si>
  <si>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</si>
  <si>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</si>
  <si>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</si>
  <si>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</si>
  <si>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</si>
  <si>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</si>
  <si>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</si>
  <si>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</si>
  <si>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</si>
  <si>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</si>
  <si>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</si>
  <si>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</si>
  <si>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</si>
  <si>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</si>
  <si>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</si>
  <si>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</si>
  <si>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</si>
  <si>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</si>
  <si>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</si>
  <si>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</si>
  <si>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</si>
  <si>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</si>
  <si>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</si>
  <si>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</si>
  <si>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</si>
  <si>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</si>
  <si>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</si>
  <si>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</si>
  <si>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</si>
  <si>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</si>
  <si>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</si>
  <si>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</si>
  <si>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</si>
  <si>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</si>
  <si>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</si>
  <si>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</si>
  <si>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</si>
  <si>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</si>
  <si>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</si>
  <si>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</si>
  <si>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</si>
  <si>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</si>
  <si>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</si>
  <si>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</si>
  <si>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</si>
  <si>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</si>
  <si>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</si>
  <si>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</si>
  <si>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</si>
  <si>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</si>
  <si>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</si>
  <si>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</si>
  <si>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</si>
  <si>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</si>
  <si>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</si>
  <si>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</si>
  <si>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</si>
  <si>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</si>
  <si>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</si>
  <si>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</si>
  <si>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</si>
  <si>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</si>
  <si>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</si>
  <si>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</si>
  <si>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</si>
  <si>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</si>
  <si>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</si>
  <si>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</si>
  <si>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</si>
  <si>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</si>
  <si>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</si>
  <si>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</si>
  <si>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</si>
  <si>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</si>
  <si>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</si>
  <si>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</si>
  <si>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</si>
  <si>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</si>
  <si>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</si>
  <si>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</si>
  <si>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</si>
  <si>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</si>
  <si>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</si>
  <si>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</si>
  <si>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</si>
  <si>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</si>
  <si>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</si>
  <si>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</si>
  <si>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</si>
  <si>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</si>
  <si>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</si>
  <si>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</si>
  <si>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</si>
  <si>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</si>
  <si>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</si>
  <si>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</si>
  <si>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</si>
  <si>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</si>
  <si>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</si>
  <si>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</si>
  <si>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</si>
  <si>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</si>
  <si>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</si>
  <si>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</si>
  <si>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</si>
  <si>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</si>
  <si>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</si>
  <si>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</si>
  <si>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</si>
  <si>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</si>
  <si>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</si>
  <si>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</si>
  <si>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</si>
  <si>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</si>
  <si>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</si>
  <si>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</si>
  <si>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</si>
  <si>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</si>
  <si>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</si>
  <si>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</si>
  <si>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</si>
  <si>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</si>
  <si>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</si>
  <si>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</si>
  <si>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</si>
  <si>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</si>
  <si>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</si>
  <si>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</si>
  <si>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</si>
  <si>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</si>
  <si>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</si>
  <si>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</si>
  <si>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</si>
  <si>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</si>
  <si>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</si>
  <si>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</si>
  <si>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</si>
  <si>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</si>
  <si>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</si>
  <si>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</si>
  <si>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</si>
  <si>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</si>
  <si>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</si>
  <si>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</si>
  <si>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</si>
  <si>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</si>
  <si>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</si>
  <si>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</si>
  <si>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</si>
  <si>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</si>
  <si>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</si>
  <si>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</si>
  <si>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</si>
  <si>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</si>
  <si>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</si>
  <si>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</si>
  <si>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</si>
  <si>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</si>
  <si>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</si>
  <si>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</si>
  <si>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</si>
  <si>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</si>
  <si>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</si>
  <si>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</si>
  <si>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</si>
  <si>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</si>
  <si>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</si>
  <si>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</si>
  <si>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</si>
  <si>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</si>
  <si>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</si>
  <si>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</si>
  <si>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</si>
  <si>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</si>
  <si>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</si>
  <si>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</si>
  <si>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</si>
  <si>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</si>
  <si>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</si>
  <si>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</si>
  <si>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</si>
  <si>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</si>
  <si>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</si>
  <si>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</si>
  <si>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</si>
  <si>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</si>
  <si>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</si>
  <si>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</si>
  <si>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</si>
  <si>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</si>
  <si>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</si>
  <si>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</si>
  <si>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</si>
  <si>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</si>
  <si>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</si>
  <si>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</si>
  <si>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</si>
  <si>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</si>
  <si>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</si>
  <si>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</si>
  <si>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</si>
  <si>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</si>
  <si>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</si>
  <si>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</si>
  <si>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</si>
  <si>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</si>
  <si>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</si>
  <si>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</si>
  <si>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</si>
  <si>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</si>
  <si>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</si>
  <si>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</si>
  <si>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</si>
  <si>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</si>
  <si>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</si>
  <si>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</si>
  <si>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</si>
  <si>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</si>
  <si>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</si>
  <si>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</si>
  <si>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személyhez nem köthető repr.</t>
  </si>
  <si>
    <t xml:space="preserve">SZIJÁRTÓHÁZA KÖZSÉG ÖNKORMÁNYZATA </t>
  </si>
  <si>
    <r>
      <t xml:space="preserve">SZIJÁRTÓHÁZA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</si>
  <si>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SZIJÁRTÓHÁZA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</si>
  <si>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Bán Lajos polgármester</t>
    </r>
  </si>
  <si>
    <t>(: Bán Lajos :)</t>
  </si>
  <si>
    <t>- Szennyvízkezelés megoldása</t>
  </si>
  <si>
    <t xml:space="preserve">   - Dr. Hetés Ferenc Rendelőintézet Lenti</t>
  </si>
  <si>
    <t>Tény 09.30.</t>
  </si>
  <si>
    <t>- szárzúzó értékesítés</t>
  </si>
  <si>
    <t>- Rendkívűli szociális támogatás</t>
  </si>
  <si>
    <t>SZIJÁRTÓHÁZA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</si>
  <si>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</si>
  <si>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</si>
  <si>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</si>
  <si>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</si>
  <si>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falugondnok 2017.</t>
  </si>
  <si>
    <t xml:space="preserve">   - településüzemeltetési feladatok pályázat működ.ktg.</t>
  </si>
  <si>
    <t xml:space="preserve"> - Önkormányzatnak átadás gép vásárlására pályázat</t>
  </si>
  <si>
    <t xml:space="preserve">   Lenti és térségeVidékfejl.Egyesület</t>
  </si>
  <si>
    <t>011130 Önkormányzatok és önkormányzati hivatalok jogalkotó és általános igazgatási tevékenysége  cafetéria</t>
  </si>
  <si>
    <t xml:space="preserve">2017. ÉVI SAJÁT BEVÉTELEI, TOVÁBBÁ ADÓSSÁGOT KELETKEZTETŐ </t>
  </si>
  <si>
    <t>2020.</t>
  </si>
  <si>
    <r>
      <t>SZIJÁRTÓHÁZA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</si>
  <si>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</si>
  <si>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</si>
  <si>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r>
      <t>Szijártóháza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</si>
  <si>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</si>
  <si>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</si>
  <si>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</si>
  <si>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 - Faluház raktárépület felújítás</t>
  </si>
  <si>
    <t>SZIJÁRTÓHÁZA KÖZSÉG ÖNKORMÁNYZATA 2015-2017. ÉVI MŰKÖDÉSI ÉS FELHALMOZÁSI</t>
  </si>
  <si>
    <t xml:space="preserve">2015. Tény </t>
  </si>
  <si>
    <t>2016. várható tény</t>
  </si>
  <si>
    <r>
      <t xml:space="preserve">SZIJÁRTÓHÁZA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</si>
  <si>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Szijártóháza Község Önkormányzata Képviselő-testületének  20/2017.(III.13.)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</si>
  <si>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Szijártóháza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</si>
  <si>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</si>
  <si>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</si>
  <si>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</si>
  <si>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</si>
  <si>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Belső átcsoportosítás:</t>
  </si>
  <si>
    <t>Terhelendő</t>
  </si>
  <si>
    <t>Jóváirandó</t>
  </si>
  <si>
    <t>Kiadás:</t>
  </si>
  <si>
    <t>Tartalék:</t>
  </si>
  <si>
    <t>Bevétel:</t>
  </si>
  <si>
    <t>(:Bán Lajos:)</t>
  </si>
  <si>
    <t>adatok  Ft-ban</t>
  </si>
  <si>
    <t>Előző évi költségvetési maradvány:</t>
  </si>
  <si>
    <t>K5021. A helyi önkormányzatok előző évi elszámolásából származó kiadások 2015. év</t>
  </si>
  <si>
    <t>A helyi önkormányzatok előző évi elszámolásából származó kiadások 2015. év</t>
  </si>
  <si>
    <t>A helyi önkormányzatok előző évi elszámolásából származó kiadások</t>
  </si>
  <si>
    <t>Rédics, 2017. május 22.</t>
  </si>
  <si>
    <t>lakáshoz jutást segítő települési támogatás (pénzbeli)</t>
  </si>
  <si>
    <t>karácsonyi támogatás (pénzbeli)</t>
  </si>
  <si>
    <t xml:space="preserve">Munkaerőpiaci Alap (közfoglalkoztatás) </t>
  </si>
  <si>
    <t>Összesen:</t>
  </si>
  <si>
    <t>Hosszabb időtartamú közfoglalkoztatás</t>
  </si>
  <si>
    <t>személyi juttatás</t>
  </si>
  <si>
    <t>mukált.terhelő járulék</t>
  </si>
  <si>
    <t>Egyéb felhalmozási célú támogatások államháztartáson kívülre</t>
  </si>
  <si>
    <t>- Medicopter Alapítvány támogatása</t>
  </si>
  <si>
    <t>Szijártóháza Község Önkormányzata 2017. évi költségvetésének módosítása 2017. május 30-tól</t>
  </si>
  <si>
    <t>- Medicopter Alapítvány</t>
  </si>
  <si>
    <t>23a</t>
  </si>
  <si>
    <t>23b</t>
  </si>
  <si>
    <t>O</t>
  </si>
  <si>
    <t>P</t>
  </si>
  <si>
    <t>Q</t>
  </si>
  <si>
    <t>R</t>
  </si>
  <si>
    <t>"</t>
  </si>
  <si>
    <t xml:space="preserve">  - Polgármesteri illetmény és tiszteletdíj különbözete</t>
  </si>
  <si>
    <t xml:space="preserve">  - előző évek pótlólagos támogatása</t>
  </si>
  <si>
    <t xml:space="preserve">   - áramdíj visszatérítés</t>
  </si>
  <si>
    <t>Müködési célú költségvetési tám.és kieg.támog.</t>
  </si>
  <si>
    <t>Rendkívűli szociális támogatás</t>
  </si>
  <si>
    <t>Könyvtári szolgáltatások</t>
  </si>
  <si>
    <t>személyi kiadás</t>
  </si>
  <si>
    <t>munkált.terhelő járulék</t>
  </si>
  <si>
    <t xml:space="preserve"> Polgármesteri illetmény különb.</t>
  </si>
  <si>
    <t>Szolgáltatások ellenértéke</t>
  </si>
  <si>
    <t>Földbérleti díj</t>
  </si>
  <si>
    <t>Biztosító kártérítés</t>
  </si>
  <si>
    <t>Áramdíj visszatérítés</t>
  </si>
  <si>
    <t>szociális étkeztetés</t>
  </si>
  <si>
    <t>dologi kiadás</t>
  </si>
  <si>
    <t>dologi kiadás áfa</t>
  </si>
  <si>
    <t>Közutak, hidak üzemeltetése</t>
  </si>
  <si>
    <t>Ár-és belvízvéd.tev.</t>
  </si>
  <si>
    <t>Közmüvelőd.közösségi és társ.fejleszt.</t>
  </si>
  <si>
    <t>dologi kiadás( viharkár helyreállítás)</t>
  </si>
  <si>
    <t>Háziorvosi alapellátás</t>
  </si>
  <si>
    <t>Rédics, 2017. október 19.</t>
  </si>
  <si>
    <t>Elszámolásból származó bevétel</t>
  </si>
  <si>
    <t>Előző év pótlólagos támogatás</t>
  </si>
  <si>
    <t>Önk.előző évi elszámolásból származó kiad.kamat</t>
  </si>
  <si>
    <t>Felújítás</t>
  </si>
  <si>
    <t>Harangláb felújítás nettó kiad</t>
  </si>
  <si>
    <t>Hősi emlékmű és környezetének felújítása nettó kiad</t>
  </si>
  <si>
    <t>Hősi emlékmű és környezetének felújítása áfa kiad</t>
  </si>
  <si>
    <t xml:space="preserve"> - Harangláb felújítása</t>
  </si>
  <si>
    <t>Beruházás</t>
  </si>
  <si>
    <t>Útjelző tábla nettó kiad.</t>
  </si>
  <si>
    <t>Útjelző tábla áfa kiad.</t>
  </si>
  <si>
    <t>Virágláda nettó kiadás</t>
  </si>
  <si>
    <t>Virágláda áfa kiadás</t>
  </si>
  <si>
    <t>Ár- és belvízvédelemmel összefüggő tevékenységek</t>
  </si>
  <si>
    <t>Szennyvízkez.megold.nettó kiad.</t>
  </si>
  <si>
    <t>Szennyvízkez.megold.áfa kiad.</t>
  </si>
  <si>
    <t>Faluház raktárép.felúj.nettó kiad.</t>
  </si>
  <si>
    <t>Faluház raktárép.felúj.áfa kiad.</t>
  </si>
  <si>
    <t xml:space="preserve">Rendkivűli telep.támog. </t>
  </si>
  <si>
    <t>Lakosságnak működ.visszatérít. kölcsön</t>
  </si>
  <si>
    <t>Tartalék</t>
  </si>
  <si>
    <t>Települési támogatás</t>
  </si>
  <si>
    <t>Fűtési támogatás (pénzbeli)</t>
  </si>
  <si>
    <t>Karácsonyi támogatás (pénzbeli)</t>
  </si>
  <si>
    <t>Lakáshoz jut.seg.telep.tám.(pénz.)</t>
  </si>
  <si>
    <t>Kórházi áp.tám. (pénzbeli)</t>
  </si>
  <si>
    <t>Felh.célú visszatér.tám.lakosságnak</t>
  </si>
  <si>
    <t>Szijártóháza Község Önkormányzata 2017. évi költségvetésének módosítása 2017. november   -tól</t>
  </si>
  <si>
    <t xml:space="preserve"> - Hősi emlékmű és környezetének felújítása</t>
  </si>
  <si>
    <t>13a</t>
  </si>
  <si>
    <t>13b</t>
  </si>
  <si>
    <t>- Útjelző tábla vásárlás</t>
  </si>
  <si>
    <t>- Virágláda vásárlás</t>
  </si>
  <si>
    <t>5a</t>
  </si>
  <si>
    <t>5b</t>
  </si>
  <si>
    <t xml:space="preserve">  - lakásfelújítási visszatérítendő támogatás lakosságnak</t>
  </si>
  <si>
    <t>23aa</t>
  </si>
  <si>
    <t>23ab</t>
  </si>
  <si>
    <t>5c</t>
  </si>
  <si>
    <t>S</t>
  </si>
  <si>
    <t>T</t>
  </si>
  <si>
    <t>U</t>
  </si>
  <si>
    <t>V</t>
  </si>
  <si>
    <t>W</t>
  </si>
  <si>
    <t>X</t>
  </si>
  <si>
    <t>Y</t>
  </si>
  <si>
    <t>Z</t>
  </si>
  <si>
    <t>Mód.11.10.</t>
  </si>
  <si>
    <t>Mód.12.31.</t>
  </si>
  <si>
    <t xml:space="preserve">  -Település Arculati Kézikönyv</t>
  </si>
  <si>
    <t xml:space="preserve">   - Kerekítési különbözet</t>
  </si>
  <si>
    <t xml:space="preserve"> - Harangláb környékének felújítása</t>
  </si>
  <si>
    <t>- Települési Arculati Kézikönyv</t>
  </si>
  <si>
    <t xml:space="preserve">  -Kistelep.önk.alacsony összegű fejleszt.tám.</t>
  </si>
  <si>
    <t xml:space="preserve"> - notebook vásárlás</t>
  </si>
  <si>
    <t>Müködési célú költségvetési tám.</t>
  </si>
  <si>
    <t>Településképi arculati kézikönyv készítés</t>
  </si>
  <si>
    <t>Felhalm.célú önk.tám</t>
  </si>
  <si>
    <t>Kistelep.önk.alacsony összegű tám.</t>
  </si>
  <si>
    <t>Államháztartáson belüli megelőlegezések</t>
  </si>
  <si>
    <t>Ellátási díjak bevétele szoc.étk.tér.dij</t>
  </si>
  <si>
    <t xml:space="preserve">Egyéb működési bevétel </t>
  </si>
  <si>
    <t>Államháztartáson belüli megelőlegezések visszafizetése</t>
  </si>
  <si>
    <t>Immateriális javak - Településképi Arculati Kézikönyv készítése</t>
  </si>
  <si>
    <t>Szociális étkeztetés</t>
  </si>
  <si>
    <t>Dologi kiadás</t>
  </si>
  <si>
    <t>Dologi kiadás ÁFA</t>
  </si>
  <si>
    <t>Sírhely ára</t>
  </si>
  <si>
    <t>Önk.vagyon.üzemelt.koncessz.származó bevétel</t>
  </si>
  <si>
    <t xml:space="preserve">   - Belterületi ingatlan értékesítés</t>
  </si>
  <si>
    <t>Belterületi ingatlan értékesítése</t>
  </si>
  <si>
    <t>Ravatalozó felújítás nettó kiad</t>
  </si>
  <si>
    <t>Ravatalozó felújítás áfa kiad</t>
  </si>
  <si>
    <t>Ivóvízhálózat felújatás nettó kiad.</t>
  </si>
  <si>
    <t>Ivóvízhálózat felújatás áfa kiad.</t>
  </si>
  <si>
    <t>Személyi juttatás</t>
  </si>
  <si>
    <t>Munkáltatót terhelő jár.</t>
  </si>
  <si>
    <t>Zöldterület kezelés</t>
  </si>
  <si>
    <t>Önk. Jog.és ált.ig.kötelező fel.</t>
  </si>
  <si>
    <t>Köztemető fenntartás</t>
  </si>
  <si>
    <t xml:space="preserve">dologi nettó kiadás </t>
  </si>
  <si>
    <t>Önk. átadás gép vásárlás</t>
  </si>
  <si>
    <t>mikrohullámú sűtő áfa kiad</t>
  </si>
  <si>
    <t>mikrohullámú sűtő nettókiad</t>
  </si>
  <si>
    <t>kávéfőző nettókiad</t>
  </si>
  <si>
    <t>kávéfőző áfa kiad</t>
  </si>
  <si>
    <t>Notebook vásárlás áfa</t>
  </si>
  <si>
    <t>Notebook vásárlás nettó kiad.</t>
  </si>
  <si>
    <t>Szijártóháza Község Önkormányzata 2017. évi költségvetésének módosítása 2017. december 31-től</t>
  </si>
  <si>
    <t>Rédics, 2018. február 20.</t>
  </si>
  <si>
    <t xml:space="preserve"> - Ravatalozó felújítása (kist.önk.tám)</t>
  </si>
  <si>
    <t>Virágláda vás. Nettó</t>
  </si>
  <si>
    <t>Virágláda vás. Áfa</t>
  </si>
  <si>
    <t>Harangláb felúj. Nettó</t>
  </si>
  <si>
    <t>Harangláb felúj. Áfa</t>
  </si>
  <si>
    <t>Hősi emlékmű körny f.nettó</t>
  </si>
  <si>
    <t>Hősi emlékmű körny f.áfa</t>
  </si>
  <si>
    <t>Faluház raktárép.fel.nettó</t>
  </si>
  <si>
    <t>Faluház raktárép.fel.áfa</t>
  </si>
  <si>
    <t>Útjelző tábla  nettó</t>
  </si>
  <si>
    <t>Harangláb környékének fel.nettó</t>
  </si>
  <si>
    <t>Harangláb környékének fel.áfa</t>
  </si>
  <si>
    <t>Ár-és belvizvéd.</t>
  </si>
  <si>
    <t xml:space="preserve">dologi kiad </t>
  </si>
  <si>
    <t>Faluház raktár f.nettó kiad</t>
  </si>
  <si>
    <t>5aa</t>
  </si>
  <si>
    <t>5ab</t>
  </si>
  <si>
    <t>5ac</t>
  </si>
  <si>
    <t>5ad</t>
  </si>
  <si>
    <t>3a</t>
  </si>
  <si>
    <t>3b</t>
  </si>
  <si>
    <t>13ba</t>
  </si>
  <si>
    <t>13aa</t>
  </si>
  <si>
    <t>- Mikrohullámú sűtő</t>
  </si>
  <si>
    <t>- Kávéfőző</t>
  </si>
  <si>
    <t>Mód. 11.10.</t>
  </si>
  <si>
    <t>Mód. 12.31.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</si>
</sst>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&quot;Ft&quot;"/>
    <numFmt numFmtId="170" formatCode="[$-40E]yyyy\.\ mmmm\ d\."/>
    <numFmt numFmtId="171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4" fillId="0" borderId="0" xfId="0" applyFont="1" applyAlignment="1">
      <alignment/>
    </xf>
    <xf numFmtId="0" fontId="85" fillId="0" borderId="0" xfId="64" applyFont="1" applyAlignment="1">
      <alignment wrapText="1"/>
      <protection/>
    </xf>
    <xf numFmtId="0" fontId="86" fillId="0" borderId="0" xfId="64" applyFont="1">
      <alignment/>
      <protection/>
    </xf>
    <xf numFmtId="0" fontId="87" fillId="0" borderId="10" xfId="64" applyFont="1" applyBorder="1">
      <alignment/>
      <protection/>
    </xf>
    <xf numFmtId="0" fontId="87" fillId="0" borderId="0" xfId="64" applyFont="1">
      <alignment/>
      <protection/>
    </xf>
    <xf numFmtId="3" fontId="88" fillId="0" borderId="0" xfId="64" applyNumberFormat="1" applyFont="1" applyAlignment="1">
      <alignment vertical="center"/>
      <protection/>
    </xf>
    <xf numFmtId="3" fontId="89" fillId="0" borderId="11" xfId="64" applyNumberFormat="1" applyFont="1" applyBorder="1" applyAlignment="1">
      <alignment horizontal="left" vertical="center" wrapText="1"/>
      <protection/>
    </xf>
    <xf numFmtId="3" fontId="90" fillId="0" borderId="10" xfId="64" applyNumberFormat="1" applyFont="1" applyBorder="1" applyAlignment="1">
      <alignment horizontal="center" vertical="center" wrapText="1"/>
      <protection/>
    </xf>
    <xf numFmtId="3" fontId="85" fillId="0" borderId="0" xfId="64" applyNumberFormat="1" applyFont="1" applyAlignment="1">
      <alignment wrapText="1"/>
      <protection/>
    </xf>
    <xf numFmtId="3" fontId="85" fillId="0" borderId="0" xfId="64" applyNumberFormat="1" applyFont="1">
      <alignment/>
      <protection/>
    </xf>
    <xf numFmtId="3" fontId="85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90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6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7" fillId="0" borderId="10" xfId="64" applyFont="1" applyBorder="1" applyAlignment="1">
      <alignment wrapText="1"/>
      <protection/>
    </xf>
    <xf numFmtId="0" fontId="87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6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0" fillId="0" borderId="0" xfId="64" applyNumberFormat="1" applyFont="1" applyBorder="1" applyAlignment="1">
      <alignment vertical="center" wrapText="1"/>
      <protection/>
    </xf>
    <xf numFmtId="3" fontId="87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1" fillId="0" borderId="10" xfId="70" applyFont="1" applyFill="1" applyBorder="1" applyAlignment="1" quotePrefix="1">
      <alignment wrapText="1"/>
      <protection/>
    </xf>
    <xf numFmtId="0" fontId="91" fillId="0" borderId="10" xfId="70" applyFont="1" applyFill="1" applyBorder="1" applyAlignment="1">
      <alignment wrapText="1"/>
      <protection/>
    </xf>
    <xf numFmtId="0" fontId="91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0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89" fillId="0" borderId="0" xfId="64" applyNumberFormat="1" applyFont="1" applyBorder="1" applyAlignment="1">
      <alignment horizontal="left" vertical="center" wrapText="1"/>
      <protection/>
    </xf>
    <xf numFmtId="3" fontId="89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9" fillId="0" borderId="0" xfId="64" applyNumberFormat="1" applyFont="1" applyBorder="1" applyAlignment="1">
      <alignment horizontal="left" vertical="center" wrapText="1"/>
      <protection/>
    </xf>
    <xf numFmtId="3" fontId="93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6" fillId="0" borderId="0" xfId="64" applyFont="1" applyAlignment="1">
      <alignment horizontal="right"/>
      <protection/>
    </xf>
    <xf numFmtId="3" fontId="92" fillId="33" borderId="10" xfId="70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 horizontal="center"/>
    </xf>
    <xf numFmtId="3" fontId="92" fillId="0" borderId="0" xfId="0" applyNumberFormat="1" applyFont="1" applyAlignment="1">
      <alignment horizontal="right"/>
    </xf>
    <xf numFmtId="0" fontId="29" fillId="0" borderId="0" xfId="69" applyFont="1">
      <alignment/>
      <protection/>
    </xf>
    <xf numFmtId="0" fontId="29" fillId="0" borderId="0" xfId="69" applyFont="1" applyAlignment="1">
      <alignment horizontal="right"/>
      <protection/>
    </xf>
    <xf numFmtId="0" fontId="22" fillId="0" borderId="0" xfId="69" applyFont="1" applyBorder="1">
      <alignment/>
      <protection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4" fillId="0" borderId="0" xfId="69" applyFont="1">
      <alignment/>
      <protection/>
    </xf>
    <xf numFmtId="3" fontId="83" fillId="0" borderId="0" xfId="0" applyNumberFormat="1" applyFont="1" applyAlignment="1">
      <alignment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96" fillId="0" borderId="0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3" fontId="83" fillId="0" borderId="0" xfId="0" applyNumberFormat="1" applyFont="1" applyBorder="1" applyAlignment="1">
      <alignment/>
    </xf>
    <xf numFmtId="0" fontId="5" fillId="0" borderId="0" xfId="69" applyFont="1" applyFill="1" applyBorder="1">
      <alignment/>
      <protection/>
    </xf>
    <xf numFmtId="0" fontId="97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95" fillId="0" borderId="0" xfId="0" applyNumberFormat="1" applyFont="1" applyBorder="1" applyAlignment="1">
      <alignment/>
    </xf>
    <xf numFmtId="0" fontId="4" fillId="0" borderId="11" xfId="69" applyFont="1" applyFill="1" applyBorder="1">
      <alignment/>
      <protection/>
    </xf>
    <xf numFmtId="0" fontId="96" fillId="0" borderId="11" xfId="0" applyFont="1" applyBorder="1" applyAlignment="1">
      <alignment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96" fillId="0" borderId="0" xfId="0" applyFont="1" applyAlignment="1">
      <alignment/>
    </xf>
    <xf numFmtId="0" fontId="98" fillId="0" borderId="0" xfId="0" applyFont="1" applyAlignment="1">
      <alignment/>
    </xf>
    <xf numFmtId="3" fontId="4" fillId="0" borderId="0" xfId="69" applyNumberFormat="1" applyFont="1">
      <alignment/>
      <protection/>
    </xf>
    <xf numFmtId="0" fontId="83" fillId="0" borderId="0" xfId="0" applyFont="1" applyBorder="1" applyAlignment="1">
      <alignment/>
    </xf>
    <xf numFmtId="3" fontId="4" fillId="0" borderId="0" xfId="69" applyNumberFormat="1" applyFont="1" applyBorder="1" applyAlignment="1">
      <alignment horizontal="right"/>
      <protection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3" fontId="4" fillId="0" borderId="11" xfId="69" applyNumberFormat="1" applyFont="1" applyBorder="1">
      <alignment/>
      <protection/>
    </xf>
    <xf numFmtId="0" fontId="4" fillId="0" borderId="0" xfId="69" applyFont="1" applyBorder="1" applyAlignment="1">
      <alignment horizontal="left"/>
      <protection/>
    </xf>
    <xf numFmtId="3" fontId="4" fillId="0" borderId="15" xfId="69" applyNumberFormat="1" applyFont="1" applyBorder="1">
      <alignment/>
      <protection/>
    </xf>
    <xf numFmtId="0" fontId="100" fillId="0" borderId="0" xfId="0" applyFont="1" applyAlignment="1">
      <alignment/>
    </xf>
    <xf numFmtId="0" fontId="83" fillId="0" borderId="15" xfId="0" applyFont="1" applyBorder="1" applyAlignment="1">
      <alignment/>
    </xf>
    <xf numFmtId="3" fontId="83" fillId="0" borderId="15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8" fillId="0" borderId="0" xfId="0" applyFont="1" applyBorder="1" applyAlignment="1">
      <alignment/>
    </xf>
    <xf numFmtId="3" fontId="88" fillId="0" borderId="0" xfId="0" applyNumberFormat="1" applyFont="1" applyBorder="1" applyAlignment="1">
      <alignment/>
    </xf>
    <xf numFmtId="0" fontId="78" fillId="0" borderId="0" xfId="0" applyFont="1" applyAlignment="1">
      <alignment/>
    </xf>
    <xf numFmtId="0" fontId="83" fillId="0" borderId="0" xfId="0" applyFont="1" applyBorder="1" applyAlignment="1">
      <alignment vertical="center" wrapText="1"/>
    </xf>
    <xf numFmtId="0" fontId="4" fillId="0" borderId="16" xfId="69" applyFont="1" applyFill="1" applyBorder="1" applyAlignment="1">
      <alignment vertical="center" wrapText="1"/>
      <protection/>
    </xf>
    <xf numFmtId="0" fontId="83" fillId="0" borderId="0" xfId="0" applyFont="1" applyBorder="1" applyAlignment="1" quotePrefix="1">
      <alignment vertical="center" wrapText="1"/>
    </xf>
    <xf numFmtId="0" fontId="4" fillId="0" borderId="0" xfId="6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83" fillId="0" borderId="0" xfId="0" applyFont="1" applyAlignment="1">
      <alignment horizontal="right"/>
    </xf>
    <xf numFmtId="0" fontId="4" fillId="0" borderId="17" xfId="70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/>
    </xf>
    <xf numFmtId="0" fontId="83" fillId="0" borderId="11" xfId="0" applyFont="1" applyFill="1" applyBorder="1" applyAlignment="1">
      <alignment horizontal="left"/>
    </xf>
    <xf numFmtId="0" fontId="96" fillId="0" borderId="15" xfId="0" applyFont="1" applyBorder="1" applyAlignment="1">
      <alignment/>
    </xf>
    <xf numFmtId="0" fontId="4" fillId="0" borderId="15" xfId="69" applyFont="1" applyFill="1" applyBorder="1" applyAlignment="1">
      <alignment horizontal="left" wrapText="1"/>
      <protection/>
    </xf>
    <xf numFmtId="0" fontId="83" fillId="0" borderId="11" xfId="0" applyFont="1" applyBorder="1" applyAlignment="1">
      <alignment horizontal="left" wrapText="1"/>
    </xf>
    <xf numFmtId="0" fontId="83" fillId="0" borderId="15" xfId="0" applyFont="1" applyBorder="1" applyAlignment="1">
      <alignment horizontal="left" wrapText="1"/>
    </xf>
    <xf numFmtId="3" fontId="29" fillId="0" borderId="0" xfId="69" applyNumberFormat="1" applyFont="1">
      <alignment/>
      <protection/>
    </xf>
    <xf numFmtId="0" fontId="83" fillId="0" borderId="0" xfId="0" applyFont="1" applyBorder="1" applyAlignment="1">
      <alignment horizontal="left" wrapText="1"/>
    </xf>
    <xf numFmtId="3" fontId="4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0" fontId="83" fillId="0" borderId="11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91" fillId="0" borderId="10" xfId="70" applyFont="1" applyFill="1" applyBorder="1" applyAlignment="1" quotePrefix="1">
      <alignment vertical="center" wrapText="1"/>
      <protection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78" fillId="0" borderId="0" xfId="0" applyFont="1" applyBorder="1" applyAlignment="1">
      <alignment/>
    </xf>
    <xf numFmtId="0" fontId="83" fillId="0" borderId="16" xfId="0" applyFont="1" applyBorder="1" applyAlignment="1">
      <alignment/>
    </xf>
    <xf numFmtId="3" fontId="83" fillId="0" borderId="16" xfId="0" applyNumberFormat="1" applyFont="1" applyBorder="1" applyAlignment="1">
      <alignment/>
    </xf>
    <xf numFmtId="0" fontId="83" fillId="0" borderId="15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4" fillId="0" borderId="11" xfId="69" applyFont="1" applyBorder="1">
      <alignment/>
      <protection/>
    </xf>
    <xf numFmtId="0" fontId="29" fillId="0" borderId="0" xfId="69" applyFont="1" applyFill="1" applyBorder="1">
      <alignment/>
      <protection/>
    </xf>
    <xf numFmtId="0" fontId="31" fillId="0" borderId="0" xfId="69" applyFont="1" applyFill="1" applyBorder="1">
      <alignment/>
      <protection/>
    </xf>
    <xf numFmtId="0" fontId="102" fillId="0" borderId="0" xfId="0" applyFont="1" applyBorder="1" applyAlignment="1">
      <alignment/>
    </xf>
    <xf numFmtId="3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left" wrapText="1"/>
      <protection/>
    </xf>
    <xf numFmtId="3" fontId="31" fillId="0" borderId="0" xfId="69" applyNumberFormat="1" applyFont="1" applyFill="1" applyBorder="1" applyAlignment="1">
      <alignment horizontal="left" wrapText="1"/>
      <protection/>
    </xf>
    <xf numFmtId="0" fontId="83" fillId="0" borderId="11" xfId="0" applyFont="1" applyFill="1" applyBorder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3" fontId="4" fillId="0" borderId="11" xfId="70" applyNumberFormat="1" applyFont="1" applyFill="1" applyBorder="1" applyAlignment="1">
      <alignment wrapText="1"/>
      <protection/>
    </xf>
    <xf numFmtId="0" fontId="4" fillId="0" borderId="15" xfId="69" applyFont="1" applyBorder="1">
      <alignment/>
      <protection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/>
    </xf>
    <xf numFmtId="3" fontId="4" fillId="0" borderId="11" xfId="69" applyNumberFormat="1" applyFont="1" applyBorder="1" applyAlignment="1">
      <alignment/>
      <protection/>
    </xf>
    <xf numFmtId="0" fontId="83" fillId="0" borderId="0" xfId="0" applyFont="1" applyAlignment="1">
      <alignment/>
    </xf>
    <xf numFmtId="3" fontId="4" fillId="0" borderId="0" xfId="69" applyNumberFormat="1" applyFont="1" applyBorder="1" applyAlignment="1">
      <alignment/>
      <protection/>
    </xf>
    <xf numFmtId="0" fontId="98" fillId="0" borderId="0" xfId="0" applyFont="1" applyAlignment="1">
      <alignment/>
    </xf>
    <xf numFmtId="0" fontId="83" fillId="0" borderId="11" xfId="0" applyFont="1" applyBorder="1" applyAlignment="1">
      <alignment/>
    </xf>
    <xf numFmtId="0" fontId="4" fillId="33" borderId="11" xfId="70" applyFont="1" applyFill="1" applyBorder="1" applyAlignment="1">
      <alignment horizontal="left" vertical="center"/>
      <protection/>
    </xf>
    <xf numFmtId="0" fontId="4" fillId="33" borderId="15" xfId="70" applyFont="1" applyFill="1" applyBorder="1" applyAlignment="1">
      <alignment horizontal="left" vertical="center"/>
      <protection/>
    </xf>
    <xf numFmtId="3" fontId="94" fillId="33" borderId="10" xfId="70" applyNumberFormat="1" applyFont="1" applyFill="1" applyBorder="1" applyAlignment="1">
      <alignment horizontal="right" vertical="center" wrapText="1"/>
      <protection/>
    </xf>
    <xf numFmtId="0" fontId="83" fillId="0" borderId="11" xfId="0" applyFont="1" applyBorder="1" applyAlignment="1">
      <alignment horizontal="left" wrapText="1"/>
    </xf>
    <xf numFmtId="0" fontId="83" fillId="0" borderId="15" xfId="0" applyFont="1" applyBorder="1" applyAlignment="1">
      <alignment horizontal="left" wrapText="1"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left" wrapText="1"/>
    </xf>
    <xf numFmtId="3" fontId="4" fillId="0" borderId="16" xfId="69" applyNumberFormat="1" applyFont="1" applyBorder="1">
      <alignment/>
      <protection/>
    </xf>
    <xf numFmtId="0" fontId="83" fillId="0" borderId="16" xfId="0" applyFont="1" applyBorder="1" applyAlignment="1">
      <alignment horizontal="left" wrapText="1"/>
    </xf>
    <xf numFmtId="0" fontId="83" fillId="0" borderId="16" xfId="0" applyFont="1" applyBorder="1" applyAlignment="1">
      <alignment horizontal="left"/>
    </xf>
    <xf numFmtId="0" fontId="83" fillId="0" borderId="0" xfId="0" applyFont="1" applyBorder="1" applyAlignment="1">
      <alignment/>
    </xf>
    <xf numFmtId="3" fontId="8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30" fillId="0" borderId="0" xfId="69" applyFont="1" applyAlignment="1">
      <alignment horizontal="center" vertical="center" wrapText="1"/>
      <protection/>
    </xf>
    <xf numFmtId="0" fontId="29" fillId="0" borderId="0" xfId="69" applyFont="1" applyAlignment="1">
      <alignment horizontal="right"/>
      <protection/>
    </xf>
    <xf numFmtId="0" fontId="83" fillId="0" borderId="11" xfId="0" applyFont="1" applyBorder="1" applyAlignment="1">
      <alignment horizontal="left" wrapText="1"/>
    </xf>
    <xf numFmtId="0" fontId="83" fillId="0" borderId="15" xfId="0" applyFont="1" applyBorder="1" applyAlignment="1">
      <alignment horizontal="left" wrapText="1"/>
    </xf>
    <xf numFmtId="0" fontId="4" fillId="0" borderId="11" xfId="69" applyFont="1" applyFill="1" applyBorder="1" applyAlignment="1" quotePrefix="1">
      <alignment vertical="center" wrapText="1"/>
      <protection/>
    </xf>
    <xf numFmtId="0" fontId="4" fillId="0" borderId="11" xfId="69" applyFont="1" applyBorder="1" applyAlignment="1">
      <alignment horizontal="left"/>
      <protection/>
    </xf>
    <xf numFmtId="0" fontId="28" fillId="0" borderId="0" xfId="69" applyFont="1" applyAlignment="1">
      <alignment horizontal="center" vertical="center" wrapText="1"/>
      <protection/>
    </xf>
    <xf numFmtId="0" fontId="4" fillId="0" borderId="11" xfId="69" applyFont="1" applyBorder="1" applyAlignment="1">
      <alignment horizontal="left" wrapText="1"/>
      <protection/>
    </xf>
    <xf numFmtId="0" fontId="4" fillId="0" borderId="15" xfId="69" applyFont="1" applyBorder="1" applyAlignment="1">
      <alignment horizontal="left" wrapText="1"/>
      <protection/>
    </xf>
    <xf numFmtId="0" fontId="4" fillId="0" borderId="16" xfId="69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88" fillId="0" borderId="0" xfId="0" applyFont="1" applyAlignment="1">
      <alignment horizontal="center"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88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89" fillId="0" borderId="11" xfId="64" applyNumberFormat="1" applyFont="1" applyBorder="1" applyAlignment="1">
      <alignment horizontal="justify" vertical="center" wrapText="1"/>
      <protection/>
    </xf>
    <xf numFmtId="3" fontId="89" fillId="0" borderId="0" xfId="64" applyNumberFormat="1" applyFont="1" applyBorder="1" applyAlignment="1">
      <alignment horizontal="justify" vertical="center" wrapText="1"/>
      <protection/>
    </xf>
    <xf numFmtId="3" fontId="84" fillId="0" borderId="0" xfId="64" applyNumberFormat="1" applyFont="1" applyBorder="1" applyAlignment="1">
      <alignment vertical="center" wrapText="1"/>
      <protection/>
    </xf>
    <xf numFmtId="3" fontId="89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22">
      <selection activeCell="A38" sqref="A38"/>
    </sheetView>
  </sheetViews>
  <sheetFormatPr defaultColWidth="9.140625" defaultRowHeight="15"/>
  <cols>
    <col min="1" max="1" width="6.8515625" style="0" customWidth="1"/>
    <col min="2" max="2" width="11.421875" style="0" customWidth="1"/>
    <col min="3" max="3" width="14.57421875" style="0" customWidth="1"/>
    <col min="4" max="4" width="9.57421875" style="0" bestFit="1" customWidth="1"/>
    <col min="5" max="5" width="2.28125" style="0" customWidth="1"/>
    <col min="6" max="6" width="4.421875" style="0" customWidth="1"/>
    <col min="7" max="7" width="18.421875" style="0" customWidth="1"/>
    <col min="8" max="8" width="13.8515625" style="0" customWidth="1"/>
    <col min="9" max="9" width="10.8515625" style="0" bestFit="1" customWidth="1"/>
    <col min="11" max="11" width="11.57421875" style="0" customWidth="1"/>
  </cols>
  <sheetData>
    <row r="1" spans="1:8" s="140" customFormat="1" ht="40.5" customHeight="1">
      <c r="A1" s="255" t="s">
        <v>706</v>
      </c>
      <c r="B1" s="255"/>
      <c r="C1" s="255"/>
      <c r="D1" s="255"/>
      <c r="E1" s="255"/>
      <c r="F1" s="255"/>
      <c r="G1" s="255"/>
      <c r="H1" s="255"/>
    </row>
    <row r="2" spans="1:8" s="140" customFormat="1" ht="18.75">
      <c r="A2" s="256" t="s">
        <v>572</v>
      </c>
      <c r="B2" s="256"/>
      <c r="C2" s="256"/>
      <c r="D2" s="256"/>
      <c r="E2" s="256"/>
      <c r="F2" s="256"/>
      <c r="G2" s="256"/>
      <c r="H2" s="256"/>
    </row>
    <row r="3" spans="1:9" s="140" customFormat="1" ht="19.5">
      <c r="A3" s="213" t="s">
        <v>570</v>
      </c>
      <c r="B3" s="213"/>
      <c r="C3" s="213"/>
      <c r="D3" s="213"/>
      <c r="E3" s="213"/>
      <c r="F3" s="214"/>
      <c r="G3" s="213"/>
      <c r="H3" s="213"/>
      <c r="I3" s="213"/>
    </row>
    <row r="4" spans="2:9" s="140" customFormat="1" ht="18.75">
      <c r="B4" s="2" t="s">
        <v>673</v>
      </c>
      <c r="C4" s="167"/>
      <c r="D4" s="167"/>
      <c r="E4" s="167"/>
      <c r="F4" s="168"/>
      <c r="G4" s="167"/>
      <c r="H4" s="167"/>
      <c r="I4" s="167"/>
    </row>
    <row r="5" spans="2:9" s="140" customFormat="1" ht="18.75">
      <c r="B5" s="215"/>
      <c r="C5" s="172" t="s">
        <v>674</v>
      </c>
      <c r="D5" s="172"/>
      <c r="E5" s="172"/>
      <c r="F5" s="154"/>
      <c r="G5" s="172"/>
      <c r="H5" s="172"/>
      <c r="I5" s="154">
        <v>1000000</v>
      </c>
    </row>
    <row r="6" spans="2:9" s="140" customFormat="1" ht="18.75">
      <c r="B6" s="172" t="s">
        <v>675</v>
      </c>
      <c r="C6" s="216"/>
      <c r="D6" s="216"/>
      <c r="E6" s="216"/>
      <c r="F6" s="217"/>
      <c r="G6" s="216"/>
      <c r="H6" s="216"/>
      <c r="I6" s="217"/>
    </row>
    <row r="7" spans="2:9" s="140" customFormat="1" ht="18.75">
      <c r="B7" s="215"/>
      <c r="C7" s="199" t="s">
        <v>676</v>
      </c>
      <c r="D7" s="147"/>
      <c r="E7" s="147"/>
      <c r="F7" s="148"/>
      <c r="G7" s="147"/>
      <c r="H7" s="147"/>
      <c r="I7" s="148">
        <v>500000</v>
      </c>
    </row>
    <row r="8" spans="2:9" s="140" customFormat="1" ht="18.75">
      <c r="B8" s="172" t="s">
        <v>605</v>
      </c>
      <c r="C8" s="172"/>
      <c r="D8" s="172"/>
      <c r="E8" s="172"/>
      <c r="F8" s="154"/>
      <c r="G8" s="154"/>
      <c r="H8" s="154"/>
      <c r="I8" s="154"/>
    </row>
    <row r="9" spans="2:9" s="140" customFormat="1" ht="18.75">
      <c r="B9" s="172"/>
      <c r="C9" s="147" t="s">
        <v>685</v>
      </c>
      <c r="D9" s="147"/>
      <c r="E9" s="147"/>
      <c r="F9" s="148"/>
      <c r="G9" s="148"/>
      <c r="H9" s="148"/>
      <c r="I9" s="148">
        <v>400</v>
      </c>
    </row>
    <row r="10" spans="2:9" s="140" customFormat="1" ht="18.75">
      <c r="B10" s="147" t="s">
        <v>686</v>
      </c>
      <c r="C10" s="147"/>
      <c r="D10" s="147"/>
      <c r="E10" s="147"/>
      <c r="F10" s="148"/>
      <c r="G10" s="148"/>
      <c r="H10" s="148"/>
      <c r="I10" s="184">
        <v>2026</v>
      </c>
    </row>
    <row r="11" spans="2:9" s="140" customFormat="1" ht="18.75">
      <c r="B11" s="183" t="s">
        <v>677</v>
      </c>
      <c r="C11" s="218"/>
      <c r="D11" s="183"/>
      <c r="E11" s="183"/>
      <c r="F11" s="184"/>
      <c r="G11" s="183"/>
      <c r="H11" s="183"/>
      <c r="I11" s="231">
        <v>547076</v>
      </c>
    </row>
    <row r="12" spans="2:9" s="140" customFormat="1" ht="18.75">
      <c r="B12" s="232" t="s">
        <v>688</v>
      </c>
      <c r="C12" s="147"/>
      <c r="D12" s="147"/>
      <c r="E12" s="147"/>
      <c r="F12" s="148"/>
      <c r="G12" s="147"/>
      <c r="H12" s="147"/>
      <c r="I12" s="148">
        <v>61280</v>
      </c>
    </row>
    <row r="13" spans="2:9" s="140" customFormat="1" ht="18.75">
      <c r="B13" s="220" t="s">
        <v>678</v>
      </c>
      <c r="C13" s="147"/>
      <c r="D13" s="147"/>
      <c r="E13" s="147"/>
      <c r="F13" s="148"/>
      <c r="G13" s="147"/>
      <c r="H13" s="147"/>
      <c r="I13" s="148">
        <v>51250</v>
      </c>
    </row>
    <row r="14" spans="1:9" s="140" customFormat="1" ht="18.75">
      <c r="A14" s="221"/>
      <c r="B14" s="147" t="s">
        <v>679</v>
      </c>
      <c r="C14" s="183"/>
      <c r="D14" s="183"/>
      <c r="E14" s="183"/>
      <c r="F14" s="184"/>
      <c r="G14" s="183"/>
      <c r="H14" s="183"/>
      <c r="I14" s="184">
        <v>8</v>
      </c>
    </row>
    <row r="15" spans="1:9" s="140" customFormat="1" ht="18.75">
      <c r="A15" s="221"/>
      <c r="B15" s="172"/>
      <c r="C15" s="172"/>
      <c r="D15" s="188" t="s">
        <v>581</v>
      </c>
      <c r="E15" s="188"/>
      <c r="F15" s="189"/>
      <c r="G15" s="188"/>
      <c r="H15" s="188"/>
      <c r="I15" s="189">
        <f>SUM(I5:I14)</f>
        <v>2162040</v>
      </c>
    </row>
    <row r="16" spans="1:9" s="140" customFormat="1" ht="19.5">
      <c r="A16" s="222" t="s">
        <v>568</v>
      </c>
      <c r="B16" s="223"/>
      <c r="C16" s="223"/>
      <c r="D16" s="223"/>
      <c r="E16" s="223"/>
      <c r="F16" s="224"/>
      <c r="G16" s="225"/>
      <c r="H16" s="225"/>
      <c r="I16" s="226"/>
    </row>
    <row r="17" spans="2:9" s="140" customFormat="1" ht="18.75">
      <c r="B17" s="147" t="s">
        <v>680</v>
      </c>
      <c r="C17" s="227"/>
      <c r="D17" s="227"/>
      <c r="E17" s="227"/>
      <c r="F17" s="163"/>
      <c r="G17" s="164"/>
      <c r="H17" s="164"/>
      <c r="I17" s="165">
        <v>547076</v>
      </c>
    </row>
    <row r="18" spans="2:9" s="140" customFormat="1" ht="18.75">
      <c r="B18" s="228" t="s">
        <v>626</v>
      </c>
      <c r="C18" s="219"/>
      <c r="D18" s="219"/>
      <c r="E18" s="219"/>
      <c r="F18" s="151"/>
      <c r="G18" s="152"/>
      <c r="H18" s="152"/>
      <c r="I18" s="185"/>
    </row>
    <row r="19" spans="3:9" s="140" customFormat="1" ht="18.75">
      <c r="C19" s="199" t="s">
        <v>681</v>
      </c>
      <c r="D19" s="199"/>
      <c r="E19" s="199"/>
      <c r="F19" s="163"/>
      <c r="G19" s="164"/>
      <c r="H19" s="164"/>
      <c r="I19" s="165">
        <v>1000000</v>
      </c>
    </row>
    <row r="20" spans="2:9" s="140" customFormat="1" ht="18.75">
      <c r="B20" s="229" t="s">
        <v>621</v>
      </c>
      <c r="C20" s="219"/>
      <c r="D20" s="219"/>
      <c r="E20" s="219"/>
      <c r="F20" s="151"/>
      <c r="G20" s="152"/>
      <c r="H20" s="152"/>
      <c r="I20" s="185"/>
    </row>
    <row r="21" spans="2:9" s="140" customFormat="1" ht="18.75">
      <c r="B21" s="228"/>
      <c r="C21" s="199" t="s">
        <v>689</v>
      </c>
      <c r="D21" s="199"/>
      <c r="E21" s="199"/>
      <c r="F21" s="163"/>
      <c r="G21" s="164"/>
      <c r="H21" s="164"/>
      <c r="I21" s="165">
        <v>393701</v>
      </c>
    </row>
    <row r="22" spans="2:9" s="140" customFormat="1" ht="18.75">
      <c r="B22" s="228"/>
      <c r="C22" s="218" t="s">
        <v>690</v>
      </c>
      <c r="D22" s="218"/>
      <c r="E22" s="218"/>
      <c r="F22" s="186"/>
      <c r="G22" s="201"/>
      <c r="H22" s="201"/>
      <c r="I22" s="187">
        <v>106299</v>
      </c>
    </row>
    <row r="23" spans="2:9" s="140" customFormat="1" ht="18.75">
      <c r="B23" s="228"/>
      <c r="C23" s="218" t="s">
        <v>691</v>
      </c>
      <c r="D23" s="218"/>
      <c r="E23" s="218"/>
      <c r="F23" s="186"/>
      <c r="G23" s="201"/>
      <c r="H23" s="201"/>
      <c r="I23" s="187">
        <v>1595</v>
      </c>
    </row>
    <row r="24" spans="2:9" s="140" customFormat="1" ht="18.75">
      <c r="B24" s="228"/>
      <c r="C24" s="218" t="s">
        <v>692</v>
      </c>
      <c r="D24" s="218"/>
      <c r="E24" s="218"/>
      <c r="F24" s="186"/>
      <c r="G24" s="201"/>
      <c r="H24" s="201"/>
      <c r="I24" s="187">
        <v>431</v>
      </c>
    </row>
    <row r="25" spans="2:9" s="140" customFormat="1" ht="18.75">
      <c r="B25" s="219" t="s">
        <v>682</v>
      </c>
      <c r="C25" s="230"/>
      <c r="D25" s="230"/>
      <c r="E25" s="219"/>
      <c r="F25" s="151"/>
      <c r="G25" s="152"/>
      <c r="H25" s="152"/>
      <c r="I25" s="185"/>
    </row>
    <row r="26" spans="2:9" s="140" customFormat="1" ht="18.75">
      <c r="B26" s="228"/>
      <c r="C26" s="199" t="s">
        <v>683</v>
      </c>
      <c r="D26" s="199"/>
      <c r="E26" s="199"/>
      <c r="F26" s="163"/>
      <c r="G26" s="164"/>
      <c r="H26" s="164"/>
      <c r="I26" s="165">
        <v>40354</v>
      </c>
    </row>
    <row r="27" spans="2:9" s="140" customFormat="1" ht="18.75">
      <c r="B27" s="228"/>
      <c r="C27" s="218" t="s">
        <v>684</v>
      </c>
      <c r="D27" s="218"/>
      <c r="E27" s="218"/>
      <c r="F27" s="186"/>
      <c r="G27" s="201"/>
      <c r="H27" s="201"/>
      <c r="I27" s="187">
        <v>10896</v>
      </c>
    </row>
    <row r="28" spans="2:9" s="140" customFormat="1" ht="18.75">
      <c r="B28" s="229" t="s">
        <v>582</v>
      </c>
      <c r="C28" s="219"/>
      <c r="D28" s="219"/>
      <c r="E28" s="219"/>
      <c r="F28" s="151"/>
      <c r="G28" s="152"/>
      <c r="H28" s="152"/>
      <c r="I28" s="185"/>
    </row>
    <row r="29" spans="2:9" s="140" customFormat="1" ht="18.75">
      <c r="B29" s="228"/>
      <c r="C29" s="199" t="s">
        <v>693</v>
      </c>
      <c r="D29" s="199"/>
      <c r="E29" s="199"/>
      <c r="F29" s="163"/>
      <c r="G29" s="164"/>
      <c r="H29" s="164"/>
      <c r="I29" s="165">
        <v>3</v>
      </c>
    </row>
    <row r="30" spans="2:9" s="140" customFormat="1" ht="18.75">
      <c r="B30" s="228"/>
      <c r="C30" s="218" t="s">
        <v>694</v>
      </c>
      <c r="D30" s="218"/>
      <c r="E30" s="218"/>
      <c r="F30" s="186"/>
      <c r="G30" s="201"/>
      <c r="H30" s="201"/>
      <c r="I30" s="187">
        <v>4</v>
      </c>
    </row>
    <row r="31" spans="2:9" s="140" customFormat="1" ht="18.75">
      <c r="B31" s="228"/>
      <c r="C31" s="218" t="s">
        <v>683</v>
      </c>
      <c r="D31" s="218"/>
      <c r="E31" s="218"/>
      <c r="F31" s="186"/>
      <c r="G31" s="201"/>
      <c r="H31" s="201"/>
      <c r="I31" s="187">
        <v>20276</v>
      </c>
    </row>
    <row r="32" spans="2:9" s="140" customFormat="1" ht="18.75">
      <c r="B32" s="228"/>
      <c r="C32" s="218" t="s">
        <v>684</v>
      </c>
      <c r="D32" s="218"/>
      <c r="E32" s="218"/>
      <c r="F32" s="186"/>
      <c r="G32" s="201"/>
      <c r="H32" s="201"/>
      <c r="I32" s="187">
        <v>5474</v>
      </c>
    </row>
    <row r="33" spans="2:9" s="140" customFormat="1" ht="18.75">
      <c r="B33" s="219" t="s">
        <v>695</v>
      </c>
      <c r="C33" s="230"/>
      <c r="D33" s="230"/>
      <c r="E33" s="219"/>
      <c r="F33" s="151"/>
      <c r="G33" s="152"/>
      <c r="H33" s="152"/>
      <c r="I33" s="185"/>
    </row>
    <row r="34" spans="2:9" s="140" customFormat="1" ht="18.75">
      <c r="B34" s="228"/>
      <c r="C34" s="199" t="s">
        <v>683</v>
      </c>
      <c r="D34" s="199"/>
      <c r="E34" s="199"/>
      <c r="F34" s="163"/>
      <c r="G34" s="164"/>
      <c r="H34" s="164"/>
      <c r="I34" s="165">
        <v>28292</v>
      </c>
    </row>
    <row r="35" spans="2:9" s="140" customFormat="1" ht="18.75">
      <c r="B35" s="228"/>
      <c r="C35" s="218" t="s">
        <v>684</v>
      </c>
      <c r="D35" s="218"/>
      <c r="E35" s="218"/>
      <c r="F35" s="186"/>
      <c r="G35" s="201"/>
      <c r="H35" s="201"/>
      <c r="I35" s="187">
        <v>7639</v>
      </c>
    </row>
    <row r="36" spans="2:9" s="140" customFormat="1" ht="18.75">
      <c r="B36" s="172"/>
      <c r="C36" s="172"/>
      <c r="D36" s="188" t="s">
        <v>581</v>
      </c>
      <c r="E36" s="188"/>
      <c r="F36" s="189"/>
      <c r="G36" s="188"/>
      <c r="H36" s="188"/>
      <c r="I36" s="189">
        <f>SUM(I17:I35)</f>
        <v>2162040</v>
      </c>
    </row>
    <row r="37" spans="1:9" s="140" customFormat="1" ht="15.75" customHeight="1">
      <c r="A37" s="166"/>
      <c r="B37" s="166"/>
      <c r="C37" s="166"/>
      <c r="D37" s="166"/>
      <c r="E37" s="166"/>
      <c r="F37" s="166"/>
      <c r="G37" s="166"/>
      <c r="H37" s="166"/>
      <c r="I37" s="145"/>
    </row>
    <row r="38" spans="1:9" ht="18.75">
      <c r="A38" s="182" t="s">
        <v>565</v>
      </c>
      <c r="B38" s="167"/>
      <c r="C38" s="167"/>
      <c r="D38" s="168"/>
      <c r="E38" s="167"/>
      <c r="F38" s="167"/>
      <c r="G38" s="167"/>
      <c r="H38" s="168"/>
      <c r="I38" s="169"/>
    </row>
    <row r="39" spans="1:9" ht="15.75">
      <c r="A39" s="143" t="s">
        <v>566</v>
      </c>
      <c r="B39" s="143"/>
      <c r="C39" s="143"/>
      <c r="D39" s="144"/>
      <c r="F39" s="143" t="s">
        <v>567</v>
      </c>
      <c r="G39" s="143"/>
      <c r="H39" s="144"/>
      <c r="I39" s="169"/>
    </row>
    <row r="40" spans="1:9" ht="15.75">
      <c r="A40" s="170" t="s">
        <v>568</v>
      </c>
      <c r="B40" s="143"/>
      <c r="C40" s="143"/>
      <c r="D40" s="171"/>
      <c r="E40" s="172"/>
      <c r="F40" s="172"/>
      <c r="G40" s="172"/>
      <c r="H40" s="160"/>
      <c r="I40" s="169"/>
    </row>
    <row r="41" spans="1:9" ht="15.75">
      <c r="A41" s="234" t="s">
        <v>696</v>
      </c>
      <c r="B41" s="234"/>
      <c r="C41" s="234"/>
      <c r="D41" s="234"/>
      <c r="E41" s="172"/>
      <c r="F41" s="219" t="s">
        <v>695</v>
      </c>
      <c r="G41" s="172"/>
      <c r="H41" s="160"/>
      <c r="I41" s="169"/>
    </row>
    <row r="42" spans="1:9" ht="24" customHeight="1">
      <c r="A42" s="235"/>
      <c r="B42" s="208" t="s">
        <v>583</v>
      </c>
      <c r="C42" s="208"/>
      <c r="D42" s="236">
        <v>100000</v>
      </c>
      <c r="E42" s="172"/>
      <c r="F42" s="172"/>
      <c r="G42" s="257" t="s">
        <v>610</v>
      </c>
      <c r="H42" s="257"/>
      <c r="I42" s="179">
        <v>450000</v>
      </c>
    </row>
    <row r="43" spans="1:9" ht="22.5" customHeight="1">
      <c r="A43" s="237" t="s">
        <v>697</v>
      </c>
      <c r="B43" s="233"/>
      <c r="C43" s="233"/>
      <c r="D43" s="238"/>
      <c r="E43" s="172"/>
      <c r="F43" s="172" t="s">
        <v>626</v>
      </c>
      <c r="G43" s="205"/>
      <c r="H43" s="205"/>
      <c r="I43" s="206"/>
    </row>
    <row r="44" spans="1:9" ht="22.5" customHeight="1">
      <c r="A44" s="239"/>
      <c r="B44" s="208" t="s">
        <v>698</v>
      </c>
      <c r="C44" s="208"/>
      <c r="D44" s="236">
        <v>10000</v>
      </c>
      <c r="E44" s="172"/>
      <c r="F44" s="172"/>
      <c r="G44" s="241" t="s">
        <v>701</v>
      </c>
      <c r="H44" s="244"/>
      <c r="I44" s="179">
        <v>28268</v>
      </c>
    </row>
    <row r="45" spans="1:9" ht="15" customHeight="1">
      <c r="A45" s="240" t="s">
        <v>699</v>
      </c>
      <c r="B45" s="208"/>
      <c r="C45" s="208"/>
      <c r="D45" s="236">
        <v>390000</v>
      </c>
      <c r="E45" s="172"/>
      <c r="F45" s="172"/>
      <c r="G45" s="242" t="s">
        <v>700</v>
      </c>
      <c r="H45" s="245"/>
      <c r="I45" s="181">
        <v>7632</v>
      </c>
    </row>
    <row r="46" spans="1:9" ht="22.5" customHeight="1">
      <c r="A46" s="251" t="s">
        <v>621</v>
      </c>
      <c r="B46" s="233"/>
      <c r="C46" s="233"/>
      <c r="D46" s="238"/>
      <c r="E46" s="172"/>
      <c r="F46" s="172"/>
      <c r="G46" s="242" t="s">
        <v>702</v>
      </c>
      <c r="H46" s="245"/>
      <c r="I46" s="181">
        <v>15661</v>
      </c>
    </row>
    <row r="47" spans="1:9" ht="16.5" customHeight="1">
      <c r="A47" s="170"/>
      <c r="B47" s="240" t="s">
        <v>722</v>
      </c>
      <c r="C47" s="208"/>
      <c r="D47" s="252">
        <v>16299</v>
      </c>
      <c r="E47" s="172"/>
      <c r="F47" s="172"/>
      <c r="G47" s="242" t="s">
        <v>703</v>
      </c>
      <c r="H47" s="245"/>
      <c r="I47" s="181">
        <v>4229</v>
      </c>
    </row>
    <row r="48" spans="1:9" ht="22.5" customHeight="1">
      <c r="A48" s="172" t="s">
        <v>626</v>
      </c>
      <c r="B48" s="205"/>
      <c r="C48" s="205"/>
      <c r="D48" s="206"/>
      <c r="E48" s="172"/>
      <c r="F48" s="172"/>
      <c r="G48" s="209" t="s">
        <v>705</v>
      </c>
      <c r="H48" s="245"/>
      <c r="I48" s="181">
        <v>148543</v>
      </c>
    </row>
    <row r="49" spans="1:9" ht="22.5" customHeight="1">
      <c r="A49" s="172"/>
      <c r="B49" s="208" t="s">
        <v>709</v>
      </c>
      <c r="C49" s="208"/>
      <c r="D49" s="179">
        <v>140268</v>
      </c>
      <c r="E49" s="172"/>
      <c r="F49" s="172"/>
      <c r="G49" s="209" t="s">
        <v>704</v>
      </c>
      <c r="H49" s="245"/>
      <c r="I49" s="181">
        <v>40107</v>
      </c>
    </row>
    <row r="50" spans="1:9" ht="22.5" customHeight="1">
      <c r="A50" s="172"/>
      <c r="B50" s="246" t="s">
        <v>710</v>
      </c>
      <c r="C50" s="247"/>
      <c r="D50" s="181">
        <v>37873</v>
      </c>
      <c r="E50" s="172"/>
      <c r="F50" s="172"/>
      <c r="G50" s="250"/>
      <c r="H50" s="249"/>
      <c r="I50" s="248"/>
    </row>
    <row r="51" spans="1:9" ht="15.75" customHeight="1">
      <c r="A51" s="172"/>
      <c r="B51" s="205"/>
      <c r="C51" s="205"/>
      <c r="D51" s="206"/>
      <c r="E51" s="172"/>
      <c r="F51" s="172"/>
      <c r="G51" s="233"/>
      <c r="H51" s="205"/>
      <c r="I51" s="206"/>
    </row>
    <row r="52" spans="1:9" ht="15.75" customHeight="1">
      <c r="A52" s="172" t="s">
        <v>626</v>
      </c>
      <c r="B52" s="205"/>
      <c r="C52" s="205"/>
      <c r="D52" s="206"/>
      <c r="E52" s="172"/>
      <c r="F52" s="172" t="s">
        <v>621</v>
      </c>
      <c r="G52" s="233"/>
      <c r="H52" s="205"/>
      <c r="I52" s="206"/>
    </row>
    <row r="53" spans="1:9" ht="22.5" customHeight="1">
      <c r="A53" s="172"/>
      <c r="B53" s="208" t="s">
        <v>717</v>
      </c>
      <c r="C53" s="244"/>
      <c r="D53" s="179">
        <v>92204</v>
      </c>
      <c r="E53" s="172"/>
      <c r="F53" s="172"/>
      <c r="G53" s="208" t="s">
        <v>718</v>
      </c>
      <c r="H53" s="244"/>
      <c r="I53" s="179">
        <v>1438668</v>
      </c>
    </row>
    <row r="54" spans="1:9" ht="22.5" customHeight="1">
      <c r="A54" s="172" t="s">
        <v>621</v>
      </c>
      <c r="B54" s="205"/>
      <c r="C54" s="205"/>
      <c r="D54" s="206"/>
      <c r="E54" s="172"/>
      <c r="F54" s="172"/>
      <c r="G54" s="246" t="s">
        <v>719</v>
      </c>
      <c r="H54" s="247"/>
      <c r="I54" s="181">
        <v>329040</v>
      </c>
    </row>
    <row r="55" spans="1:9" ht="22.5" customHeight="1">
      <c r="A55" s="172"/>
      <c r="B55" s="208" t="s">
        <v>711</v>
      </c>
      <c r="C55" s="244"/>
      <c r="D55" s="179">
        <v>300000</v>
      </c>
      <c r="E55" s="172"/>
      <c r="F55" s="172"/>
      <c r="G55" s="233"/>
      <c r="H55" s="205"/>
      <c r="I55" s="206"/>
    </row>
    <row r="56" spans="1:9" ht="22.5" customHeight="1">
      <c r="A56" s="172"/>
      <c r="B56" s="246" t="s">
        <v>712</v>
      </c>
      <c r="C56" s="247"/>
      <c r="D56" s="181">
        <v>81000</v>
      </c>
      <c r="E56" s="172"/>
      <c r="F56" s="172"/>
      <c r="G56" s="233"/>
      <c r="H56" s="205"/>
      <c r="I56" s="206"/>
    </row>
    <row r="57" spans="1:9" ht="22.5" customHeight="1">
      <c r="A57" s="172"/>
      <c r="B57" s="246" t="s">
        <v>713</v>
      </c>
      <c r="C57" s="247"/>
      <c r="D57" s="181">
        <v>490956</v>
      </c>
      <c r="E57" s="172"/>
      <c r="F57" s="172"/>
      <c r="G57" s="233"/>
      <c r="H57" s="205"/>
      <c r="I57" s="206"/>
    </row>
    <row r="58" spans="1:9" ht="22.5" customHeight="1">
      <c r="A58" s="172"/>
      <c r="B58" s="246" t="s">
        <v>714</v>
      </c>
      <c r="C58" s="247"/>
      <c r="D58" s="181">
        <v>132558</v>
      </c>
      <c r="E58" s="172"/>
      <c r="F58" s="172"/>
      <c r="G58" s="233"/>
      <c r="H58" s="205"/>
      <c r="I58" s="206"/>
    </row>
    <row r="59" spans="1:9" ht="22.5" customHeight="1">
      <c r="A59" s="172"/>
      <c r="B59" s="246" t="s">
        <v>715</v>
      </c>
      <c r="C59" s="247"/>
      <c r="D59" s="181">
        <v>503701</v>
      </c>
      <c r="E59" s="172"/>
      <c r="F59" s="172"/>
      <c r="G59" s="233"/>
      <c r="H59" s="205"/>
      <c r="I59" s="206"/>
    </row>
    <row r="60" spans="1:9" ht="22.5" customHeight="1">
      <c r="A60" s="172"/>
      <c r="B60" s="246" t="s">
        <v>716</v>
      </c>
      <c r="C60" s="247"/>
      <c r="D60" s="181">
        <v>140400</v>
      </c>
      <c r="E60" s="172"/>
      <c r="F60" s="172"/>
      <c r="G60" s="233"/>
      <c r="H60" s="205"/>
      <c r="I60" s="206"/>
    </row>
    <row r="61" spans="1:9" ht="22.5" customHeight="1">
      <c r="A61" s="219" t="s">
        <v>720</v>
      </c>
      <c r="B61" s="172"/>
      <c r="C61" s="160"/>
      <c r="D61" s="206"/>
      <c r="E61" s="172"/>
      <c r="F61" s="172"/>
      <c r="G61" s="233"/>
      <c r="H61" s="205"/>
      <c r="I61" s="206"/>
    </row>
    <row r="62" spans="1:9" ht="22.5" customHeight="1">
      <c r="A62" s="172"/>
      <c r="B62" s="257" t="s">
        <v>610</v>
      </c>
      <c r="C62" s="257"/>
      <c r="D62" s="179">
        <v>26889</v>
      </c>
      <c r="E62" s="172"/>
      <c r="F62" s="172"/>
      <c r="G62" s="233"/>
      <c r="H62" s="205"/>
      <c r="I62" s="206"/>
    </row>
    <row r="63" spans="1:9" ht="18.75" customHeight="1">
      <c r="A63" s="172"/>
      <c r="B63" s="205"/>
      <c r="C63" s="205"/>
      <c r="D63" s="206"/>
      <c r="E63" s="172"/>
      <c r="F63" s="172"/>
      <c r="G63" s="233"/>
      <c r="H63" s="205"/>
      <c r="I63" s="206"/>
    </row>
    <row r="64" spans="1:9" ht="22.5" customHeight="1">
      <c r="A64" s="219" t="s">
        <v>720</v>
      </c>
      <c r="B64" s="172"/>
      <c r="C64" s="160"/>
      <c r="D64" s="206"/>
      <c r="E64" s="172"/>
      <c r="F64" s="234" t="s">
        <v>696</v>
      </c>
      <c r="G64" s="234"/>
      <c r="H64" s="205"/>
      <c r="I64" s="206"/>
    </row>
    <row r="65" spans="1:9" ht="22.5" customHeight="1">
      <c r="A65" s="172"/>
      <c r="B65" s="257" t="s">
        <v>610</v>
      </c>
      <c r="C65" s="257"/>
      <c r="D65" s="179">
        <v>40134</v>
      </c>
      <c r="E65" s="172"/>
      <c r="F65" s="235"/>
      <c r="G65" s="208" t="s">
        <v>721</v>
      </c>
      <c r="H65" s="244"/>
      <c r="I65" s="179">
        <v>40134</v>
      </c>
    </row>
    <row r="66" spans="1:10" ht="15">
      <c r="A66" s="207"/>
      <c r="B66" s="207"/>
      <c r="C66" s="207"/>
      <c r="D66" s="207"/>
      <c r="E66" s="207"/>
      <c r="F66" s="207"/>
      <c r="G66" s="207"/>
      <c r="H66" s="207"/>
      <c r="I66" s="207"/>
      <c r="J66" s="207"/>
    </row>
    <row r="67" spans="1:10" ht="16.5">
      <c r="A67" s="174" t="s">
        <v>707</v>
      </c>
      <c r="B67" s="142"/>
      <c r="C67" s="142"/>
      <c r="D67" s="142"/>
      <c r="E67" s="142"/>
      <c r="F67" s="175"/>
      <c r="G67" s="142"/>
      <c r="H67" s="176"/>
      <c r="I67" s="207"/>
      <c r="J67" s="207"/>
    </row>
    <row r="68" spans="1:8" ht="16.5">
      <c r="A68" s="174"/>
      <c r="B68" s="142"/>
      <c r="C68" s="142"/>
      <c r="D68" s="142"/>
      <c r="E68" s="142"/>
      <c r="F68" s="175"/>
      <c r="G68" s="254" t="s">
        <v>571</v>
      </c>
      <c r="H68" s="254"/>
    </row>
    <row r="69" spans="1:8" ht="16.5">
      <c r="A69" s="174"/>
      <c r="B69" s="142"/>
      <c r="C69" s="142"/>
      <c r="D69" s="142"/>
      <c r="E69" s="142"/>
      <c r="F69" s="175"/>
      <c r="G69" s="254" t="s">
        <v>87</v>
      </c>
      <c r="H69" s="254"/>
    </row>
  </sheetData>
  <sheetProtection/>
  <mergeCells count="7">
    <mergeCell ref="G68:H68"/>
    <mergeCell ref="G69:H69"/>
    <mergeCell ref="A1:H1"/>
    <mergeCell ref="A2:H2"/>
    <mergeCell ref="G42:H42"/>
    <mergeCell ref="B62:C62"/>
    <mergeCell ref="B65:C65"/>
  </mergeCells>
  <printOptions horizontalCentered="1"/>
  <pageMargins left="0.7086614173228347" right="0.5118110236220472" top="0.4724409448818898" bottom="0.5118110236220472" header="0.31496062992125984" footer="0.1968503937007874"/>
  <pageSetup fitToHeight="0" fitToWidth="1" horizontalDpi="600" verticalDpi="600" orientation="portrait" paperSize="9" scale="97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85" t="s">
        <v>526</v>
      </c>
      <c r="B1" s="285"/>
      <c r="C1" s="285"/>
      <c r="D1" s="285"/>
      <c r="E1" s="285"/>
      <c r="F1" s="28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80" t="s">
        <v>9</v>
      </c>
      <c r="C4" s="6" t="s">
        <v>389</v>
      </c>
      <c r="D4" s="6" t="s">
        <v>412</v>
      </c>
      <c r="E4" s="6" t="s">
        <v>496</v>
      </c>
      <c r="F4" s="6" t="s">
        <v>546</v>
      </c>
    </row>
    <row r="5" spans="1:6" s="10" customFormat="1" ht="15.75">
      <c r="A5" s="1">
        <v>2</v>
      </c>
      <c r="B5" s="281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89" t="s">
        <v>560</v>
      </c>
      <c r="B1" s="289"/>
      <c r="C1" s="28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532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183199</v>
      </c>
      <c r="C12" s="60">
        <f>SUM(C13,C16,C19,C25,C22)</f>
        <v>137000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170000</v>
      </c>
      <c r="C16" s="61">
        <f>SUM(C17:C18)</f>
        <v>127000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170000</v>
      </c>
      <c r="C17" s="62">
        <v>127000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13199</v>
      </c>
      <c r="C25" s="61">
        <f>SUM(C26:C27)</f>
        <v>10000</v>
      </c>
    </row>
    <row r="26" spans="1:3" ht="18">
      <c r="A26" s="81" t="s">
        <v>77</v>
      </c>
      <c r="B26" s="62">
        <v>13199</v>
      </c>
      <c r="C26" s="62">
        <v>10000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183199</v>
      </c>
      <c r="C29" s="60">
        <f>SUM(C8,C11,C12,C28,C4,C7)</f>
        <v>137000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A28" sqref="A28:IV3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278" t="s">
        <v>525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16" customFormat="1" ht="15.75">
      <c r="A2" s="279" t="s">
        <v>397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16" customFormat="1" ht="15.75">
      <c r="A3" s="279" t="s">
        <v>396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5.75">
      <c r="A4" s="279" t="s">
        <v>561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73" t="s">
        <v>9</v>
      </c>
      <c r="C7" s="276" t="s">
        <v>412</v>
      </c>
      <c r="D7" s="276"/>
      <c r="E7" s="276"/>
      <c r="F7" s="277"/>
      <c r="G7" s="275" t="s">
        <v>496</v>
      </c>
      <c r="H7" s="276"/>
      <c r="I7" s="276"/>
      <c r="J7" s="277"/>
      <c r="K7" s="276" t="s">
        <v>546</v>
      </c>
      <c r="L7" s="277"/>
    </row>
    <row r="8" spans="1:12" s="3" customFormat="1" ht="31.5">
      <c r="A8" s="1"/>
      <c r="B8" s="290"/>
      <c r="C8" s="4" t="s">
        <v>500</v>
      </c>
      <c r="D8" s="4" t="s">
        <v>501</v>
      </c>
      <c r="E8" s="4" t="s">
        <v>562</v>
      </c>
      <c r="F8" s="4" t="s">
        <v>563</v>
      </c>
      <c r="G8" s="4" t="s">
        <v>500</v>
      </c>
      <c r="H8" s="4" t="s">
        <v>501</v>
      </c>
      <c r="I8" s="4" t="s">
        <v>562</v>
      </c>
      <c r="J8" s="4" t="s">
        <v>563</v>
      </c>
      <c r="K8" s="4" t="s">
        <v>562</v>
      </c>
      <c r="L8" s="4" t="s">
        <v>563</v>
      </c>
    </row>
    <row r="9" spans="1:12" s="3" customFormat="1" ht="15.75">
      <c r="A9" s="1">
        <v>2</v>
      </c>
      <c r="B9" s="274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407</v>
      </c>
      <c r="C10" s="15">
        <v>150000</v>
      </c>
      <c r="D10" s="15">
        <v>150000</v>
      </c>
      <c r="E10" s="15">
        <v>150000</v>
      </c>
      <c r="F10" s="15">
        <v>150000</v>
      </c>
      <c r="G10" s="15">
        <v>155000</v>
      </c>
      <c r="H10" s="15">
        <v>155000</v>
      </c>
      <c r="I10" s="15">
        <v>155000</v>
      </c>
      <c r="J10" s="15">
        <v>155000</v>
      </c>
      <c r="K10" s="15">
        <v>155000</v>
      </c>
      <c r="L10" s="15">
        <v>155000</v>
      </c>
    </row>
    <row r="11" spans="1:12" ht="30">
      <c r="A11" s="1">
        <v>4</v>
      </c>
      <c r="B11" s="47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13000</v>
      </c>
      <c r="D12" s="15">
        <v>13000</v>
      </c>
      <c r="E12" s="15">
        <v>13000</v>
      </c>
      <c r="F12" s="15">
        <v>13000</v>
      </c>
      <c r="G12" s="15">
        <v>6000</v>
      </c>
      <c r="H12" s="15">
        <v>6000</v>
      </c>
      <c r="I12" s="15">
        <v>6000</v>
      </c>
      <c r="J12" s="15">
        <v>6000</v>
      </c>
      <c r="K12" s="15">
        <v>6000</v>
      </c>
      <c r="L12" s="15">
        <v>6000</v>
      </c>
    </row>
    <row r="13" spans="1:12" ht="45">
      <c r="A13" s="1">
        <v>6</v>
      </c>
      <c r="B13" s="47" t="s">
        <v>32</v>
      </c>
      <c r="C13" s="15">
        <v>52000</v>
      </c>
      <c r="D13" s="15">
        <v>52000</v>
      </c>
      <c r="E13" s="15">
        <v>52000</v>
      </c>
      <c r="F13" s="15">
        <v>52000</v>
      </c>
      <c r="G13" s="15">
        <v>47000</v>
      </c>
      <c r="H13" s="15">
        <v>47000</v>
      </c>
      <c r="I13" s="15">
        <v>47000</v>
      </c>
      <c r="J13" s="15">
        <v>47000</v>
      </c>
      <c r="K13" s="15">
        <v>47000</v>
      </c>
      <c r="L13" s="15">
        <v>47000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215000</v>
      </c>
      <c r="D17" s="18">
        <f>SUM(D10:D16)</f>
        <v>215000</v>
      </c>
      <c r="E17" s="18">
        <f aca="true" t="shared" si="0" ref="E17:K17">SUM(E10:E16)</f>
        <v>215000</v>
      </c>
      <c r="F17" s="18">
        <f>SUM(F10:F16)</f>
        <v>215000</v>
      </c>
      <c r="G17" s="18">
        <f t="shared" si="0"/>
        <v>208000</v>
      </c>
      <c r="H17" s="18">
        <f>SUM(H10:H16)</f>
        <v>208000</v>
      </c>
      <c r="I17" s="18">
        <f t="shared" si="0"/>
        <v>208000</v>
      </c>
      <c r="J17" s="18">
        <f>SUM(J10:J16)</f>
        <v>208000</v>
      </c>
      <c r="K17" s="18">
        <f t="shared" si="0"/>
        <v>208000</v>
      </c>
      <c r="L17" s="18">
        <f>SUM(L10:L16)</f>
        <v>208000</v>
      </c>
    </row>
    <row r="18" spans="1:12" ht="15.75">
      <c r="A18" s="1">
        <v>11</v>
      </c>
      <c r="B18" s="49" t="s">
        <v>61</v>
      </c>
      <c r="C18" s="18">
        <f>ROUNDDOWN(C17*0.5,0)</f>
        <v>107500</v>
      </c>
      <c r="D18" s="18">
        <f>ROUNDDOWN(D17*0.5,0)</f>
        <v>107500</v>
      </c>
      <c r="E18" s="18">
        <f aca="true" t="shared" si="1" ref="E18:K18">ROUNDDOWN(E17*0.5,0)</f>
        <v>107500</v>
      </c>
      <c r="F18" s="18">
        <f>ROUNDDOWN(F17*0.5,0)</f>
        <v>107500</v>
      </c>
      <c r="G18" s="18">
        <f t="shared" si="1"/>
        <v>104000</v>
      </c>
      <c r="H18" s="18">
        <f>ROUNDDOWN(H17*0.5,0)</f>
        <v>104000</v>
      </c>
      <c r="I18" s="18">
        <f t="shared" si="1"/>
        <v>104000</v>
      </c>
      <c r="J18" s="18">
        <f>ROUNDDOWN(J17*0.5,0)</f>
        <v>104000</v>
      </c>
      <c r="K18" s="18">
        <f t="shared" si="1"/>
        <v>104000</v>
      </c>
      <c r="L18" s="18">
        <f>ROUNDDOWN(L17*0.5,0)</f>
        <v>104000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107500</v>
      </c>
      <c r="D27" s="18">
        <f t="shared" si="3"/>
        <v>107500</v>
      </c>
      <c r="E27" s="18">
        <f t="shared" si="3"/>
        <v>107500</v>
      </c>
      <c r="F27" s="18">
        <f t="shared" si="3"/>
        <v>107500</v>
      </c>
      <c r="G27" s="18">
        <f t="shared" si="3"/>
        <v>104000</v>
      </c>
      <c r="H27" s="18">
        <f t="shared" si="3"/>
        <v>104000</v>
      </c>
      <c r="I27" s="18">
        <f t="shared" si="3"/>
        <v>104000</v>
      </c>
      <c r="J27" s="18">
        <f t="shared" si="3"/>
        <v>104000</v>
      </c>
      <c r="K27" s="18">
        <f t="shared" si="3"/>
        <v>104000</v>
      </c>
      <c r="L27" s="18">
        <f t="shared" si="3"/>
        <v>104000</v>
      </c>
    </row>
    <row r="28" spans="1:12" s="24" customFormat="1" ht="42.75">
      <c r="A28" s="1">
        <v>21</v>
      </c>
      <c r="B28" s="50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564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2.140625" style="41" customWidth="1"/>
    <col min="4" max="5" width="12.140625" style="16" customWidth="1"/>
    <col min="6" max="6" width="11.28125" style="16" bestFit="1" customWidth="1"/>
    <col min="7" max="16384" width="9.140625" style="16" customWidth="1"/>
  </cols>
  <sheetData>
    <row r="1" spans="1:5" ht="15.75" customHeight="1">
      <c r="A1" s="291" t="s">
        <v>535</v>
      </c>
      <c r="B1" s="291"/>
      <c r="C1" s="291"/>
      <c r="D1" s="291"/>
      <c r="E1" s="291"/>
    </row>
    <row r="2" spans="1:5" ht="15.75">
      <c r="A2" s="279" t="s">
        <v>522</v>
      </c>
      <c r="B2" s="279"/>
      <c r="C2" s="279"/>
      <c r="D2" s="279"/>
      <c r="E2" s="279"/>
    </row>
    <row r="3" spans="1:3" ht="15.75">
      <c r="A3" s="114"/>
      <c r="B3" s="45"/>
      <c r="C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665</v>
      </c>
      <c r="E4" s="40" t="s">
        <v>666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5" s="10" customFormat="1" ht="15.75">
      <c r="A8" s="89" t="s">
        <v>163</v>
      </c>
      <c r="B8" s="17">
        <v>2</v>
      </c>
      <c r="C8" s="84">
        <v>845170</v>
      </c>
      <c r="D8" s="84">
        <v>845170</v>
      </c>
      <c r="E8" s="84">
        <v>845170</v>
      </c>
    </row>
    <row r="9" spans="1:5" s="10" customFormat="1" ht="15.75">
      <c r="A9" s="89" t="s">
        <v>164</v>
      </c>
      <c r="B9" s="17">
        <v>2</v>
      </c>
      <c r="C9" s="84">
        <v>448000</v>
      </c>
      <c r="D9" s="84">
        <v>448000</v>
      </c>
      <c r="E9" s="84">
        <v>448000</v>
      </c>
    </row>
    <row r="10" spans="1:5" s="10" customFormat="1" ht="15.75">
      <c r="A10" s="89" t="s">
        <v>165</v>
      </c>
      <c r="B10" s="17">
        <v>2</v>
      </c>
      <c r="C10" s="84">
        <v>171465</v>
      </c>
      <c r="D10" s="84">
        <v>171465</v>
      </c>
      <c r="E10" s="84">
        <v>171465</v>
      </c>
    </row>
    <row r="11" spans="1:5" s="10" customFormat="1" ht="15.75">
      <c r="A11" s="89" t="s">
        <v>166</v>
      </c>
      <c r="B11" s="17">
        <v>2</v>
      </c>
      <c r="C11" s="84">
        <v>163440</v>
      </c>
      <c r="D11" s="84">
        <v>163440</v>
      </c>
      <c r="E11" s="84">
        <v>163440</v>
      </c>
    </row>
    <row r="12" spans="1:5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31.5" hidden="1">
      <c r="A13" s="89" t="s">
        <v>283</v>
      </c>
      <c r="B13" s="17">
        <v>2</v>
      </c>
      <c r="C13" s="84"/>
      <c r="D13" s="84"/>
      <c r="E13" s="84"/>
    </row>
    <row r="14" spans="1:5" s="10" customFormat="1" ht="15.75">
      <c r="A14" s="115" t="s">
        <v>488</v>
      </c>
      <c r="B14" s="17">
        <v>2</v>
      </c>
      <c r="C14" s="84">
        <v>2386107</v>
      </c>
      <c r="D14" s="84">
        <v>2386107</v>
      </c>
      <c r="E14" s="84">
        <v>2386107</v>
      </c>
    </row>
    <row r="15" spans="1:5" s="10" customFormat="1" ht="15.75">
      <c r="A15" s="89" t="s">
        <v>670</v>
      </c>
      <c r="B15" s="17">
        <v>2</v>
      </c>
      <c r="C15" s="84"/>
      <c r="D15" s="84"/>
      <c r="E15" s="84">
        <v>1000000</v>
      </c>
    </row>
    <row r="16" spans="1:5" s="10" customFormat="1" ht="15.75" hidden="1">
      <c r="A16" s="89" t="s">
        <v>302</v>
      </c>
      <c r="B16" s="17">
        <v>2</v>
      </c>
      <c r="C16" s="84"/>
      <c r="D16" s="84"/>
      <c r="E16" s="84"/>
    </row>
    <row r="17" spans="1:5" s="10" customFormat="1" ht="31.5">
      <c r="A17" s="112" t="s">
        <v>281</v>
      </c>
      <c r="B17" s="17"/>
      <c r="C17" s="84">
        <f>SUM(C7:C16)</f>
        <v>9014182</v>
      </c>
      <c r="D17" s="84">
        <f>SUM(D7:D16)</f>
        <v>9014182</v>
      </c>
      <c r="E17" s="84">
        <f>SUM(E7:E16)</f>
        <v>10014182</v>
      </c>
    </row>
    <row r="18" spans="1:5" s="10" customFormat="1" ht="15.75" hidden="1">
      <c r="A18" s="89" t="s">
        <v>285</v>
      </c>
      <c r="B18" s="17">
        <v>2</v>
      </c>
      <c r="C18" s="84"/>
      <c r="D18" s="84"/>
      <c r="E18" s="84"/>
    </row>
    <row r="19" spans="1:5" s="10" customFormat="1" ht="15.75" hidden="1">
      <c r="A19" s="89" t="s">
        <v>286</v>
      </c>
      <c r="B19" s="17">
        <v>2</v>
      </c>
      <c r="C19" s="84"/>
      <c r="D19" s="84"/>
      <c r="E19" s="84"/>
    </row>
    <row r="20" spans="1:5" s="10" customFormat="1" ht="31.5" hidden="1">
      <c r="A20" s="112" t="s">
        <v>284</v>
      </c>
      <c r="B20" s="17"/>
      <c r="C20" s="84">
        <f>SUM(C18:C19)</f>
        <v>0</v>
      </c>
      <c r="D20" s="84">
        <f>SUM(D18:D19)</f>
        <v>0</v>
      </c>
      <c r="E20" s="84">
        <f>SUM(E18:E19)</f>
        <v>0</v>
      </c>
    </row>
    <row r="21" spans="1:5" s="10" customFormat="1" ht="15.75" hidden="1">
      <c r="A21" s="89" t="s">
        <v>287</v>
      </c>
      <c r="B21" s="17">
        <v>2</v>
      </c>
      <c r="C21" s="84"/>
      <c r="D21" s="84"/>
      <c r="E21" s="84"/>
    </row>
    <row r="22" spans="1:5" s="10" customFormat="1" ht="15.75" hidden="1">
      <c r="A22" s="89" t="s">
        <v>288</v>
      </c>
      <c r="B22" s="17">
        <v>2</v>
      </c>
      <c r="C22" s="129"/>
      <c r="D22" s="129"/>
      <c r="E22" s="129"/>
    </row>
    <row r="23" spans="1:5" s="10" customFormat="1" ht="15.75" hidden="1">
      <c r="A23" s="115" t="s">
        <v>488</v>
      </c>
      <c r="B23" s="17">
        <v>2</v>
      </c>
      <c r="C23" s="84"/>
      <c r="D23" s="84"/>
      <c r="E23" s="84"/>
    </row>
    <row r="24" spans="1:5" s="10" customFormat="1" ht="15.75">
      <c r="A24" s="89" t="s">
        <v>291</v>
      </c>
      <c r="B24" s="17">
        <v>2</v>
      </c>
      <c r="C24" s="84">
        <v>55360</v>
      </c>
      <c r="D24" s="84">
        <v>55360</v>
      </c>
      <c r="E24" s="84">
        <v>55360</v>
      </c>
    </row>
    <row r="25" spans="1:5" s="10" customFormat="1" ht="15.75" hidden="1">
      <c r="A25" s="89" t="s">
        <v>292</v>
      </c>
      <c r="B25" s="17">
        <v>2</v>
      </c>
      <c r="C25" s="84"/>
      <c r="D25" s="84"/>
      <c r="E25" s="84"/>
    </row>
    <row r="26" spans="1:5" s="10" customFormat="1" ht="31.5">
      <c r="A26" s="89" t="s">
        <v>489</v>
      </c>
      <c r="B26" s="17">
        <v>2</v>
      </c>
      <c r="C26" s="84">
        <v>187000</v>
      </c>
      <c r="D26" s="84">
        <v>187000</v>
      </c>
      <c r="E26" s="84">
        <v>187000</v>
      </c>
    </row>
    <row r="27" spans="1:5" s="10" customFormat="1" ht="15.75" hidden="1">
      <c r="A27" s="89" t="s">
        <v>289</v>
      </c>
      <c r="B27" s="17">
        <v>2</v>
      </c>
      <c r="C27" s="84"/>
      <c r="D27" s="84"/>
      <c r="E27" s="84"/>
    </row>
    <row r="28" spans="1:5" s="10" customFormat="1" ht="15.75" hidden="1">
      <c r="A28" s="89" t="s">
        <v>512</v>
      </c>
      <c r="B28" s="17">
        <v>2</v>
      </c>
      <c r="C28" s="84"/>
      <c r="D28" s="84"/>
      <c r="E28" s="84"/>
    </row>
    <row r="29" spans="1:5" s="10" customFormat="1" ht="47.25">
      <c r="A29" s="112" t="s">
        <v>290</v>
      </c>
      <c r="B29" s="17"/>
      <c r="C29" s="84">
        <f>SUM(C21:C28)</f>
        <v>242360</v>
      </c>
      <c r="D29" s="84">
        <f>SUM(D21:D28)</f>
        <v>242360</v>
      </c>
      <c r="E29" s="84">
        <f>SUM(E21:E28)</f>
        <v>242360</v>
      </c>
    </row>
    <row r="30" spans="1:5" s="10" customFormat="1" ht="47.25">
      <c r="A30" s="89" t="s">
        <v>293</v>
      </c>
      <c r="B30" s="17">
        <v>2</v>
      </c>
      <c r="C30" s="84">
        <v>1200000</v>
      </c>
      <c r="D30" s="84">
        <v>1200000</v>
      </c>
      <c r="E30" s="84">
        <v>1200000</v>
      </c>
    </row>
    <row r="31" spans="1:5" s="10" customFormat="1" ht="31.5">
      <c r="A31" s="112" t="s">
        <v>294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</row>
    <row r="32" spans="1:5" s="10" customFormat="1" ht="15.75" hidden="1">
      <c r="A32" s="89" t="s">
        <v>295</v>
      </c>
      <c r="B32" s="17">
        <v>2</v>
      </c>
      <c r="C32" s="84"/>
      <c r="D32" s="84"/>
      <c r="E32" s="84"/>
    </row>
    <row r="33" spans="1:5" s="10" customFormat="1" ht="15.75" hidden="1">
      <c r="A33" s="89" t="s">
        <v>296</v>
      </c>
      <c r="B33" s="17">
        <v>2</v>
      </c>
      <c r="C33" s="84"/>
      <c r="D33" s="84"/>
      <c r="E33" s="84"/>
    </row>
    <row r="34" spans="1:5" s="10" customFormat="1" ht="15.75" hidden="1">
      <c r="A34" s="89" t="s">
        <v>297</v>
      </c>
      <c r="B34" s="17">
        <v>2</v>
      </c>
      <c r="C34" s="84"/>
      <c r="D34" s="84"/>
      <c r="E34" s="84"/>
    </row>
    <row r="35" spans="1:5" s="10" customFormat="1" ht="31.5" hidden="1">
      <c r="A35" s="89" t="s">
        <v>298</v>
      </c>
      <c r="B35" s="17">
        <v>2</v>
      </c>
      <c r="C35" s="84"/>
      <c r="D35" s="84"/>
      <c r="E35" s="84"/>
    </row>
    <row r="36" spans="1:5" s="10" customFormat="1" ht="15.75" hidden="1">
      <c r="A36" s="89" t="s">
        <v>299</v>
      </c>
      <c r="B36" s="17">
        <v>2</v>
      </c>
      <c r="C36" s="84"/>
      <c r="D36" s="84"/>
      <c r="E36" s="84"/>
    </row>
    <row r="37" spans="1:5" s="10" customFormat="1" ht="15.75" hidden="1">
      <c r="A37" s="89" t="s">
        <v>300</v>
      </c>
      <c r="B37" s="17">
        <v>2</v>
      </c>
      <c r="C37" s="84"/>
      <c r="D37" s="84"/>
      <c r="E37" s="84"/>
    </row>
    <row r="38" spans="1:5" s="10" customFormat="1" ht="15.75" hidden="1">
      <c r="A38" s="89" t="s">
        <v>507</v>
      </c>
      <c r="B38" s="17">
        <v>2</v>
      </c>
      <c r="C38" s="84"/>
      <c r="D38" s="84"/>
      <c r="E38" s="84"/>
    </row>
    <row r="39" spans="1:5" s="10" customFormat="1" ht="15.75" hidden="1">
      <c r="A39" s="89" t="s">
        <v>301</v>
      </c>
      <c r="B39" s="17">
        <v>2</v>
      </c>
      <c r="C39" s="84"/>
      <c r="D39" s="84"/>
      <c r="E39" s="84"/>
    </row>
    <row r="40" spans="1:5" s="10" customFormat="1" ht="15.75" hidden="1">
      <c r="A40" s="89" t="s">
        <v>446</v>
      </c>
      <c r="B40" s="17">
        <v>2</v>
      </c>
      <c r="C40" s="84"/>
      <c r="D40" s="84"/>
      <c r="E40" s="84"/>
    </row>
    <row r="41" spans="1:5" s="10" customFormat="1" ht="15.75">
      <c r="A41" s="89" t="s">
        <v>534</v>
      </c>
      <c r="B41" s="17">
        <v>2</v>
      </c>
      <c r="C41" s="84"/>
      <c r="D41" s="84">
        <v>103000</v>
      </c>
      <c r="E41" s="84">
        <v>103000</v>
      </c>
    </row>
    <row r="42" spans="1:5" s="10" customFormat="1" ht="15.75" hidden="1">
      <c r="A42" s="89" t="s">
        <v>490</v>
      </c>
      <c r="B42" s="17">
        <v>2</v>
      </c>
      <c r="C42" s="84"/>
      <c r="D42" s="84"/>
      <c r="E42" s="84"/>
    </row>
    <row r="43" spans="1:5" s="10" customFormat="1" ht="15.75" hidden="1">
      <c r="A43" s="89" t="s">
        <v>302</v>
      </c>
      <c r="B43" s="17">
        <v>2</v>
      </c>
      <c r="C43" s="84"/>
      <c r="D43" s="84"/>
      <c r="E43" s="84"/>
    </row>
    <row r="44" spans="1:5" s="10" customFormat="1" ht="31.5">
      <c r="A44" s="64" t="s">
        <v>596</v>
      </c>
      <c r="B44" s="17">
        <v>2</v>
      </c>
      <c r="C44" s="84"/>
      <c r="D44" s="84">
        <v>1765000</v>
      </c>
      <c r="E44" s="84">
        <v>1765000</v>
      </c>
    </row>
    <row r="45" spans="1:5" s="10" customFormat="1" ht="31.5">
      <c r="A45" s="112" t="s">
        <v>447</v>
      </c>
      <c r="B45" s="17"/>
      <c r="C45" s="84">
        <f>SUM(C32:C44)</f>
        <v>0</v>
      </c>
      <c r="D45" s="84">
        <f>SUM(D32:D44)</f>
        <v>1868000</v>
      </c>
      <c r="E45" s="84">
        <f>SUM(E32:E44)</f>
        <v>1868000</v>
      </c>
    </row>
    <row r="46" spans="1:5" s="10" customFormat="1" ht="15.75">
      <c r="A46" s="64" t="s">
        <v>597</v>
      </c>
      <c r="B46" s="17">
        <v>2</v>
      </c>
      <c r="C46" s="84"/>
      <c r="D46" s="84">
        <v>55360</v>
      </c>
      <c r="E46" s="84">
        <v>55360</v>
      </c>
    </row>
    <row r="47" spans="1:5" s="10" customFormat="1" ht="15.75">
      <c r="A47" s="112" t="s">
        <v>448</v>
      </c>
      <c r="B47" s="17"/>
      <c r="C47" s="84">
        <f>SUM(C46)</f>
        <v>0</v>
      </c>
      <c r="D47" s="84">
        <f>SUM(D46)</f>
        <v>55360</v>
      </c>
      <c r="E47" s="84">
        <f>SUM(E46)</f>
        <v>55360</v>
      </c>
    </row>
    <row r="48" spans="1:5" s="10" customFormat="1" ht="15.75" hidden="1">
      <c r="A48" s="64"/>
      <c r="B48" s="17"/>
      <c r="C48" s="84"/>
      <c r="D48" s="84"/>
      <c r="E48" s="84"/>
    </row>
    <row r="49" spans="1:5" s="10" customFormat="1" ht="15.75" hidden="1">
      <c r="A49" s="64" t="s">
        <v>304</v>
      </c>
      <c r="B49" s="17"/>
      <c r="C49" s="84"/>
      <c r="D49" s="84"/>
      <c r="E49" s="84"/>
    </row>
    <row r="50" spans="1:5" s="10" customFormat="1" ht="15.75" hidden="1">
      <c r="A50" s="64"/>
      <c r="B50" s="17"/>
      <c r="C50" s="84"/>
      <c r="D50" s="84"/>
      <c r="E50" s="84"/>
    </row>
    <row r="51" spans="1:5" s="10" customFormat="1" ht="31.5" hidden="1">
      <c r="A51" s="64" t="s">
        <v>307</v>
      </c>
      <c r="B51" s="17"/>
      <c r="C51" s="84"/>
      <c r="D51" s="84"/>
      <c r="E51" s="84"/>
    </row>
    <row r="52" spans="1:5" s="10" customFormat="1" ht="15.75" hidden="1">
      <c r="A52" s="64"/>
      <c r="B52" s="17"/>
      <c r="C52" s="84"/>
      <c r="D52" s="84"/>
      <c r="E52" s="84"/>
    </row>
    <row r="53" spans="1:5" s="10" customFormat="1" ht="31.5" hidden="1">
      <c r="A53" s="64" t="s">
        <v>306</v>
      </c>
      <c r="B53" s="17"/>
      <c r="C53" s="84"/>
      <c r="D53" s="84"/>
      <c r="E53" s="84"/>
    </row>
    <row r="54" spans="1:5" s="10" customFormat="1" ht="15.75" hidden="1">
      <c r="A54" s="64"/>
      <c r="B54" s="17"/>
      <c r="C54" s="84"/>
      <c r="D54" s="84"/>
      <c r="E54" s="84"/>
    </row>
    <row r="55" spans="1:5" s="10" customFormat="1" ht="31.5" hidden="1">
      <c r="A55" s="64" t="s">
        <v>305</v>
      </c>
      <c r="B55" s="17"/>
      <c r="C55" s="84"/>
      <c r="D55" s="84"/>
      <c r="E55" s="84"/>
    </row>
    <row r="56" spans="1:5" s="10" customFormat="1" ht="15.75" hidden="1">
      <c r="A56" s="89" t="s">
        <v>505</v>
      </c>
      <c r="B56" s="17">
        <v>2</v>
      </c>
      <c r="C56" s="84"/>
      <c r="D56" s="84"/>
      <c r="E56" s="84"/>
    </row>
    <row r="57" spans="1:5" s="10" customFormat="1" ht="15.75" hidden="1">
      <c r="A57" s="89"/>
      <c r="B57" s="17"/>
      <c r="C57" s="84"/>
      <c r="D57" s="84"/>
      <c r="E57" s="84"/>
    </row>
    <row r="58" spans="1:5" s="10" customFormat="1" ht="15.75" hidden="1">
      <c r="A58" s="89"/>
      <c r="B58" s="17"/>
      <c r="C58" s="84"/>
      <c r="D58" s="84"/>
      <c r="E58" s="84"/>
    </row>
    <row r="59" spans="1:5" s="10" customFormat="1" ht="15.75" hidden="1">
      <c r="A59" s="89" t="s">
        <v>506</v>
      </c>
      <c r="B59" s="17">
        <v>2</v>
      </c>
      <c r="C59" s="84"/>
      <c r="D59" s="84"/>
      <c r="E59" s="84"/>
    </row>
    <row r="60" spans="1:5" s="10" customFormat="1" ht="15.75" hidden="1">
      <c r="A60" s="111" t="s">
        <v>482</v>
      </c>
      <c r="B60" s="102"/>
      <c r="C60" s="84">
        <f>SUM(C56:C59)</f>
        <v>0</v>
      </c>
      <c r="D60" s="84">
        <f>SUM(D56:D59)</f>
        <v>0</v>
      </c>
      <c r="E60" s="84">
        <f>SUM(E56:E59)</f>
        <v>0</v>
      </c>
    </row>
    <row r="61" spans="1:5" s="10" customFormat="1" ht="15.75" hidden="1">
      <c r="A61" s="89" t="s">
        <v>167</v>
      </c>
      <c r="B61" s="102">
        <v>2</v>
      </c>
      <c r="C61" s="84"/>
      <c r="D61" s="84"/>
      <c r="E61" s="84"/>
    </row>
    <row r="62" spans="1:5" s="10" customFormat="1" ht="15.75" hidden="1">
      <c r="A62" s="89" t="s">
        <v>308</v>
      </c>
      <c r="B62" s="102">
        <v>2</v>
      </c>
      <c r="C62" s="84"/>
      <c r="D62" s="84"/>
      <c r="E62" s="84"/>
    </row>
    <row r="63" spans="1:5" s="10" customFormat="1" ht="15.75" hidden="1">
      <c r="A63" s="89" t="s">
        <v>168</v>
      </c>
      <c r="B63" s="102">
        <v>2</v>
      </c>
      <c r="C63" s="84"/>
      <c r="D63" s="84"/>
      <c r="E63" s="84"/>
    </row>
    <row r="64" spans="1:5" s="10" customFormat="1" ht="15.75" hidden="1">
      <c r="A64" s="111" t="s">
        <v>170</v>
      </c>
      <c r="B64" s="102"/>
      <c r="C64" s="84">
        <f>SUM(C61:C63)</f>
        <v>0</v>
      </c>
      <c r="D64" s="84">
        <f>SUM(D61:D63)</f>
        <v>0</v>
      </c>
      <c r="E64" s="84">
        <f>SUM(E61:E63)</f>
        <v>0</v>
      </c>
    </row>
    <row r="65" spans="1:5" s="10" customFormat="1" ht="15.75">
      <c r="A65" s="89" t="s">
        <v>520</v>
      </c>
      <c r="B65" s="102">
        <v>2</v>
      </c>
      <c r="C65" s="129">
        <v>0</v>
      </c>
      <c r="D65" s="84">
        <v>771200</v>
      </c>
      <c r="E65" s="84">
        <v>771200</v>
      </c>
    </row>
    <row r="66" spans="1:5" s="10" customFormat="1" ht="15.75" hidden="1">
      <c r="A66" s="89"/>
      <c r="B66" s="102"/>
      <c r="C66" s="84"/>
      <c r="D66" s="84"/>
      <c r="E66" s="84"/>
    </row>
    <row r="67" spans="1:5" s="10" customFormat="1" ht="15.75" hidden="1">
      <c r="A67" s="89"/>
      <c r="B67" s="102"/>
      <c r="C67" s="84"/>
      <c r="D67" s="84"/>
      <c r="E67" s="84"/>
    </row>
    <row r="68" spans="1:5" s="10" customFormat="1" ht="15.75" hidden="1">
      <c r="A68" s="89"/>
      <c r="B68" s="102"/>
      <c r="C68" s="84"/>
      <c r="D68" s="84"/>
      <c r="E68" s="84"/>
    </row>
    <row r="69" spans="1:5" s="10" customFormat="1" ht="15.75">
      <c r="A69" s="111" t="s">
        <v>171</v>
      </c>
      <c r="B69" s="102"/>
      <c r="C69" s="84">
        <f>SUM(C65:C68)</f>
        <v>0</v>
      </c>
      <c r="D69" s="84">
        <f>SUM(D65:D68)</f>
        <v>771200</v>
      </c>
      <c r="E69" s="84">
        <f>SUM(E65:E68)</f>
        <v>771200</v>
      </c>
    </row>
    <row r="70" spans="1:5" s="10" customFormat="1" ht="15.75" hidden="1">
      <c r="A70" s="89" t="s">
        <v>142</v>
      </c>
      <c r="B70" s="17">
        <v>2</v>
      </c>
      <c r="C70" s="84"/>
      <c r="D70" s="84"/>
      <c r="E70" s="84"/>
    </row>
    <row r="71" spans="1:5" s="10" customFormat="1" ht="15.75">
      <c r="A71" s="89" t="s">
        <v>468</v>
      </c>
      <c r="B71" s="104">
        <v>2</v>
      </c>
      <c r="C71" s="84">
        <v>2164</v>
      </c>
      <c r="D71" s="84">
        <v>2164</v>
      </c>
      <c r="E71" s="84">
        <v>2164</v>
      </c>
    </row>
    <row r="72" spans="1:5" s="10" customFormat="1" ht="15.75">
      <c r="A72" s="89" t="s">
        <v>469</v>
      </c>
      <c r="B72" s="104">
        <v>2</v>
      </c>
      <c r="C72" s="84">
        <v>1831</v>
      </c>
      <c r="D72" s="84">
        <v>1831</v>
      </c>
      <c r="E72" s="84">
        <v>1831</v>
      </c>
    </row>
    <row r="73" spans="1:5" s="10" customFormat="1" ht="15.75">
      <c r="A73" s="89" t="s">
        <v>470</v>
      </c>
      <c r="B73" s="104">
        <v>2</v>
      </c>
      <c r="C73" s="84">
        <v>12753</v>
      </c>
      <c r="D73" s="84">
        <v>12753</v>
      </c>
      <c r="E73" s="84">
        <v>12753</v>
      </c>
    </row>
    <row r="74" spans="1:5" s="10" customFormat="1" ht="15.75" hidden="1">
      <c r="A74" s="89" t="s">
        <v>131</v>
      </c>
      <c r="B74" s="17"/>
      <c r="C74" s="84"/>
      <c r="D74" s="84"/>
      <c r="E74" s="84"/>
    </row>
    <row r="75" spans="1:5" s="10" customFormat="1" ht="15.75" hidden="1">
      <c r="A75" s="89" t="s">
        <v>131</v>
      </c>
      <c r="B75" s="17"/>
      <c r="C75" s="84"/>
      <c r="D75" s="84"/>
      <c r="E75" s="84"/>
    </row>
    <row r="76" spans="1:5" s="10" customFormat="1" ht="31.5">
      <c r="A76" s="111" t="s">
        <v>172</v>
      </c>
      <c r="B76" s="17"/>
      <c r="C76" s="84">
        <f>SUM(C70:C75)</f>
        <v>16748</v>
      </c>
      <c r="D76" s="84">
        <f>SUM(D70:D75)</f>
        <v>16748</v>
      </c>
      <c r="E76" s="84">
        <f>SUM(E70:E75)</f>
        <v>16748</v>
      </c>
    </row>
    <row r="77" spans="1:5" s="10" customFormat="1" ht="15.75" hidden="1">
      <c r="A77" s="89" t="s">
        <v>471</v>
      </c>
      <c r="B77" s="104">
        <v>2</v>
      </c>
      <c r="C77" s="84"/>
      <c r="D77" s="84"/>
      <c r="E77" s="84"/>
    </row>
    <row r="78" spans="1:5" s="10" customFormat="1" ht="15.75" hidden="1">
      <c r="A78" s="89" t="s">
        <v>472</v>
      </c>
      <c r="B78" s="104">
        <v>2</v>
      </c>
      <c r="C78" s="84"/>
      <c r="D78" s="84"/>
      <c r="E78" s="84"/>
    </row>
    <row r="79" spans="1:5" s="10" customFormat="1" ht="15.75" hidden="1">
      <c r="A79" s="89" t="s">
        <v>474</v>
      </c>
      <c r="B79" s="104">
        <v>2</v>
      </c>
      <c r="C79" s="84"/>
      <c r="D79" s="84"/>
      <c r="E79" s="84"/>
    </row>
    <row r="80" spans="1:5" s="10" customFormat="1" ht="15.75" hidden="1">
      <c r="A80" s="89" t="s">
        <v>476</v>
      </c>
      <c r="B80" s="104">
        <v>2</v>
      </c>
      <c r="C80" s="84"/>
      <c r="D80" s="84"/>
      <c r="E80" s="84"/>
    </row>
    <row r="81" spans="1:5" s="10" customFormat="1" ht="15.75" hidden="1">
      <c r="A81" s="89" t="s">
        <v>478</v>
      </c>
      <c r="B81" s="17">
        <v>2</v>
      </c>
      <c r="C81" s="84"/>
      <c r="D81" s="84"/>
      <c r="E81" s="84"/>
    </row>
    <row r="82" spans="1:5" s="10" customFormat="1" ht="15.75" hidden="1">
      <c r="A82" s="89" t="s">
        <v>131</v>
      </c>
      <c r="B82" s="17"/>
      <c r="C82" s="84"/>
      <c r="D82" s="84"/>
      <c r="E82" s="84"/>
    </row>
    <row r="83" spans="1:5" s="10" customFormat="1" ht="15.75" hidden="1">
      <c r="A83" s="89" t="s">
        <v>131</v>
      </c>
      <c r="B83" s="17"/>
      <c r="C83" s="84"/>
      <c r="D83" s="84"/>
      <c r="E83" s="84"/>
    </row>
    <row r="84" spans="1:5" s="10" customFormat="1" ht="15.75" hidden="1">
      <c r="A84" s="111" t="s">
        <v>309</v>
      </c>
      <c r="B84" s="17"/>
      <c r="C84" s="84">
        <f>SUM(C77:C83)</f>
        <v>0</v>
      </c>
      <c r="D84" s="84">
        <f>SUM(D77:D83)</f>
        <v>0</v>
      </c>
      <c r="E84" s="84">
        <f>SUM(E77:E83)</f>
        <v>0</v>
      </c>
    </row>
    <row r="85" spans="1:5" s="10" customFormat="1" ht="15.75" hidden="1">
      <c r="A85" s="64"/>
      <c r="B85" s="17"/>
      <c r="C85" s="84"/>
      <c r="D85" s="84"/>
      <c r="E85" s="84"/>
    </row>
    <row r="86" spans="1:5" s="10" customFormat="1" ht="15.75" hidden="1">
      <c r="A86" s="64"/>
      <c r="B86" s="17"/>
      <c r="C86" s="84"/>
      <c r="D86" s="84"/>
      <c r="E86" s="84"/>
    </row>
    <row r="87" spans="1:5" s="10" customFormat="1" ht="31.5">
      <c r="A87" s="112" t="s">
        <v>310</v>
      </c>
      <c r="B87" s="17"/>
      <c r="C87" s="84">
        <f>C60+C64+C69+C76+C84</f>
        <v>16748</v>
      </c>
      <c r="D87" s="84">
        <f>D60+D64+D69+D76+D84</f>
        <v>787948</v>
      </c>
      <c r="E87" s="84">
        <f>E60+E64+E69+E76+E84</f>
        <v>787948</v>
      </c>
    </row>
    <row r="88" spans="1:5" s="10" customFormat="1" ht="31.5">
      <c r="A88" s="43" t="s">
        <v>280</v>
      </c>
      <c r="B88" s="104"/>
      <c r="C88" s="86">
        <f>SUM(C89:C89:C91)</f>
        <v>10473290</v>
      </c>
      <c r="D88" s="86">
        <f>SUM(D89:D89:D91)</f>
        <v>13167850</v>
      </c>
      <c r="E88" s="86">
        <f>SUM(E89:E89:E91)</f>
        <v>14167850</v>
      </c>
    </row>
    <row r="89" spans="1:5" s="10" customFormat="1" ht="15.75">
      <c r="A89" s="89" t="s">
        <v>406</v>
      </c>
      <c r="B89" s="102">
        <v>1</v>
      </c>
      <c r="C89" s="84">
        <f>SUMIF($B$6:$B$88,"1",C$6:C$88)</f>
        <v>0</v>
      </c>
      <c r="D89" s="84">
        <f>SUMIF($B$6:$B$88,"1",D$6:D$88)</f>
        <v>0</v>
      </c>
      <c r="E89" s="84">
        <f>SUMIF($B$6:$B$88,"1",E$6:E$88)</f>
        <v>0</v>
      </c>
    </row>
    <row r="90" spans="1:5" s="10" customFormat="1" ht="15.75">
      <c r="A90" s="89" t="s">
        <v>245</v>
      </c>
      <c r="B90" s="102">
        <v>2</v>
      </c>
      <c r="C90" s="84">
        <f>SUMIF($B$6:$B$88,"2",C$6:C$88)</f>
        <v>10473290</v>
      </c>
      <c r="D90" s="84">
        <f>SUMIF($B$6:$B$88,"2",D$6:D$88)</f>
        <v>13167850</v>
      </c>
      <c r="E90" s="84">
        <f>SUMIF($B$6:$B$88,"2",E$6:E$88)</f>
        <v>14167850</v>
      </c>
    </row>
    <row r="91" spans="1:5" s="10" customFormat="1" ht="15.75">
      <c r="A91" s="89" t="s">
        <v>137</v>
      </c>
      <c r="B91" s="102">
        <v>3</v>
      </c>
      <c r="C91" s="84">
        <f>SUMIF($B$6:$B$88,"3",C$6:C$88)</f>
        <v>0</v>
      </c>
      <c r="D91" s="84">
        <f>SUMIF($B$6:$B$88,"3",D$6:D$88)</f>
        <v>0</v>
      </c>
      <c r="E91" s="84">
        <f>SUMIF($B$6:$B$88,"3",E$6:E$88)</f>
        <v>0</v>
      </c>
    </row>
    <row r="92" spans="1:5" s="10" customFormat="1" ht="31.5">
      <c r="A92" s="68" t="s">
        <v>311</v>
      </c>
      <c r="B92" s="17"/>
      <c r="C92" s="86"/>
      <c r="D92" s="86"/>
      <c r="E92" s="86"/>
    </row>
    <row r="93" spans="1:5" s="10" customFormat="1" ht="15.75" hidden="1">
      <c r="A93" s="89" t="s">
        <v>169</v>
      </c>
      <c r="B93" s="17">
        <v>2</v>
      </c>
      <c r="C93" s="84"/>
      <c r="D93" s="84"/>
      <c r="E93" s="84"/>
    </row>
    <row r="94" spans="1:5" s="10" customFormat="1" ht="15.75" hidden="1">
      <c r="A94" s="89" t="s">
        <v>313</v>
      </c>
      <c r="B94" s="17">
        <v>2</v>
      </c>
      <c r="C94" s="84"/>
      <c r="D94" s="84"/>
      <c r="E94" s="84"/>
    </row>
    <row r="95" spans="1:5" s="10" customFormat="1" ht="31.5" hidden="1">
      <c r="A95" s="89" t="s">
        <v>314</v>
      </c>
      <c r="B95" s="17">
        <v>2</v>
      </c>
      <c r="C95" s="84"/>
      <c r="D95" s="84"/>
      <c r="E95" s="84"/>
    </row>
    <row r="96" spans="1:5" s="10" customFormat="1" ht="31.5" hidden="1">
      <c r="A96" s="89" t="s">
        <v>315</v>
      </c>
      <c r="B96" s="17">
        <v>2</v>
      </c>
      <c r="C96" s="84"/>
      <c r="D96" s="84"/>
      <c r="E96" s="84"/>
    </row>
    <row r="97" spans="1:5" s="10" customFormat="1" ht="31.5" hidden="1">
      <c r="A97" s="89" t="s">
        <v>316</v>
      </c>
      <c r="B97" s="17">
        <v>2</v>
      </c>
      <c r="C97" s="84"/>
      <c r="D97" s="84"/>
      <c r="E97" s="84"/>
    </row>
    <row r="98" spans="1:5" s="10" customFormat="1" ht="31.5" hidden="1">
      <c r="A98" s="89" t="s">
        <v>317</v>
      </c>
      <c r="B98" s="17">
        <v>2</v>
      </c>
      <c r="C98" s="84"/>
      <c r="D98" s="84"/>
      <c r="E98" s="84"/>
    </row>
    <row r="99" spans="1:5" s="10" customFormat="1" ht="15.75" hidden="1">
      <c r="A99" s="111" t="s">
        <v>318</v>
      </c>
      <c r="B99" s="17"/>
      <c r="C99" s="84">
        <f>SUM(C93:C98)</f>
        <v>0</v>
      </c>
      <c r="D99" s="84">
        <f>SUM(D93:D98)</f>
        <v>0</v>
      </c>
      <c r="E99" s="84">
        <f>SUM(E93:E98)</f>
        <v>0</v>
      </c>
    </row>
    <row r="100" spans="1:5" s="10" customFormat="1" ht="15.75" customHeight="1" hidden="1">
      <c r="A100" s="89"/>
      <c r="B100" s="17"/>
      <c r="C100" s="84"/>
      <c r="D100" s="84"/>
      <c r="E100" s="84"/>
    </row>
    <row r="101" spans="1:5" s="10" customFormat="1" ht="15.75">
      <c r="A101" s="64" t="s">
        <v>671</v>
      </c>
      <c r="B101" s="17">
        <v>2</v>
      </c>
      <c r="C101" s="84"/>
      <c r="D101" s="84"/>
      <c r="E101" s="84">
        <v>500000</v>
      </c>
    </row>
    <row r="102" spans="1:5" s="10" customFormat="1" ht="15.75" customHeight="1" hidden="1">
      <c r="A102" s="111" t="s">
        <v>319</v>
      </c>
      <c r="B102" s="17"/>
      <c r="C102" s="84">
        <f>SUM(C100:C101)</f>
        <v>0</v>
      </c>
      <c r="D102" s="84">
        <f>SUM(D100:D101)</f>
        <v>0</v>
      </c>
      <c r="E102" s="84">
        <f>SUM(E100:E101)</f>
        <v>500000</v>
      </c>
    </row>
    <row r="103" spans="1:5" s="10" customFormat="1" ht="31.5">
      <c r="A103" s="112" t="s">
        <v>320</v>
      </c>
      <c r="B103" s="17"/>
      <c r="C103" s="84">
        <f>C99+C102</f>
        <v>0</v>
      </c>
      <c r="D103" s="84">
        <f>D99+D102</f>
        <v>0</v>
      </c>
      <c r="E103" s="84">
        <f>E99+E102</f>
        <v>500000</v>
      </c>
    </row>
    <row r="104" spans="1:5" s="10" customFormat="1" ht="15.75" hidden="1">
      <c r="A104" s="64"/>
      <c r="B104" s="17"/>
      <c r="C104" s="84"/>
      <c r="D104" s="84"/>
      <c r="E104" s="84"/>
    </row>
    <row r="105" spans="1:5" s="10" customFormat="1" ht="31.5" hidden="1">
      <c r="A105" s="64" t="s">
        <v>321</v>
      </c>
      <c r="B105" s="17"/>
      <c r="C105" s="84"/>
      <c r="D105" s="84"/>
      <c r="E105" s="84"/>
    </row>
    <row r="106" spans="1:5" s="10" customFormat="1" ht="15.75" hidden="1">
      <c r="A106" s="64"/>
      <c r="B106" s="17"/>
      <c r="C106" s="84"/>
      <c r="D106" s="84"/>
      <c r="E106" s="84"/>
    </row>
    <row r="107" spans="1:5" s="10" customFormat="1" ht="31.5" hidden="1">
      <c r="A107" s="64" t="s">
        <v>322</v>
      </c>
      <c r="B107" s="17"/>
      <c r="C107" s="84"/>
      <c r="D107" s="84"/>
      <c r="E107" s="84"/>
    </row>
    <row r="108" spans="1:5" s="10" customFormat="1" ht="15.75" hidden="1">
      <c r="A108" s="64"/>
      <c r="B108" s="17"/>
      <c r="C108" s="84"/>
      <c r="D108" s="84"/>
      <c r="E108" s="84"/>
    </row>
    <row r="109" spans="1:5" s="10" customFormat="1" ht="31.5" hidden="1">
      <c r="A109" s="64" t="s">
        <v>323</v>
      </c>
      <c r="B109" s="17"/>
      <c r="C109" s="84"/>
      <c r="D109" s="84"/>
      <c r="E109" s="84"/>
    </row>
    <row r="110" spans="1:5" s="10" customFormat="1" ht="31.5" hidden="1">
      <c r="A110" s="89" t="s">
        <v>492</v>
      </c>
      <c r="B110" s="17">
        <v>2</v>
      </c>
      <c r="C110" s="129"/>
      <c r="D110" s="129"/>
      <c r="E110" s="129"/>
    </row>
    <row r="111" spans="1:5" s="10" customFormat="1" ht="15.75">
      <c r="A111" s="111" t="s">
        <v>493</v>
      </c>
      <c r="B111" s="17"/>
      <c r="C111" s="84">
        <f>SUM(C109:C110)</f>
        <v>0</v>
      </c>
      <c r="D111" s="84">
        <f>SUM(D109:D110)</f>
        <v>0</v>
      </c>
      <c r="E111" s="84">
        <f>SUM(E109:E110)</f>
        <v>0</v>
      </c>
    </row>
    <row r="112" spans="1:5" s="10" customFormat="1" ht="15.75" hidden="1">
      <c r="A112" s="64"/>
      <c r="B112" s="17"/>
      <c r="C112" s="84"/>
      <c r="D112" s="84"/>
      <c r="E112" s="84"/>
    </row>
    <row r="113" spans="1:5" s="10" customFormat="1" ht="31.5" hidden="1">
      <c r="A113" s="111" t="s">
        <v>513</v>
      </c>
      <c r="B113" s="17"/>
      <c r="C113" s="84">
        <f>SUM(C112)</f>
        <v>0</v>
      </c>
      <c r="D113" s="84">
        <f>SUM(D112)</f>
        <v>0</v>
      </c>
      <c r="E113" s="84">
        <f>SUM(E112)</f>
        <v>0</v>
      </c>
    </row>
    <row r="114" spans="1:5" s="10" customFormat="1" ht="15.75" hidden="1">
      <c r="A114" s="111"/>
      <c r="B114" s="17"/>
      <c r="C114" s="84"/>
      <c r="D114" s="84"/>
      <c r="E114" s="84"/>
    </row>
    <row r="115" spans="1:5" s="10" customFormat="1" ht="15.75" hidden="1">
      <c r="A115" s="89"/>
      <c r="B115" s="17"/>
      <c r="C115" s="84"/>
      <c r="D115" s="84"/>
      <c r="E115" s="84"/>
    </row>
    <row r="116" spans="1:5" s="10" customFormat="1" ht="15.75" hidden="1">
      <c r="A116" s="111" t="s">
        <v>171</v>
      </c>
      <c r="B116" s="17"/>
      <c r="C116" s="84">
        <f>SUM(C114:C115)</f>
        <v>0</v>
      </c>
      <c r="D116" s="84">
        <f>SUM(D114:D115)</f>
        <v>0</v>
      </c>
      <c r="E116" s="84">
        <f>SUM(E114:E115)</f>
        <v>0</v>
      </c>
    </row>
    <row r="117" spans="1:5" s="10" customFormat="1" ht="15.75" hidden="1">
      <c r="A117" s="111"/>
      <c r="B117" s="17"/>
      <c r="C117" s="84"/>
      <c r="D117" s="84"/>
      <c r="E117" s="84"/>
    </row>
    <row r="118" spans="1:5" s="10" customFormat="1" ht="15.75" hidden="1">
      <c r="A118" s="125"/>
      <c r="B118" s="17"/>
      <c r="C118" s="84"/>
      <c r="D118" s="84"/>
      <c r="E118" s="84"/>
    </row>
    <row r="119" spans="1:5" s="10" customFormat="1" ht="15.75" hidden="1">
      <c r="A119" s="125"/>
      <c r="B119" s="17"/>
      <c r="C119" s="84"/>
      <c r="D119" s="84"/>
      <c r="E119" s="84"/>
    </row>
    <row r="120" spans="1:5" s="10" customFormat="1" ht="15.75" hidden="1">
      <c r="A120" s="111" t="s">
        <v>172</v>
      </c>
      <c r="B120" s="17"/>
      <c r="C120" s="84">
        <f>SUM(C118:C119)</f>
        <v>0</v>
      </c>
      <c r="D120" s="84">
        <f>SUM(D118:D119)</f>
        <v>0</v>
      </c>
      <c r="E120" s="84">
        <f>SUM(E118:E119)</f>
        <v>0</v>
      </c>
    </row>
    <row r="121" spans="1:5" s="10" customFormat="1" ht="31.5" hidden="1">
      <c r="A121" s="64" t="s">
        <v>324</v>
      </c>
      <c r="B121" s="17"/>
      <c r="C121" s="84">
        <f>C111+C120+C113+C116</f>
        <v>0</v>
      </c>
      <c r="D121" s="84">
        <f>D111+D120+D113+D116</f>
        <v>0</v>
      </c>
      <c r="E121" s="84">
        <f>E111+E120+E113+E116</f>
        <v>0</v>
      </c>
    </row>
    <row r="122" spans="1:5" s="10" customFormat="1" ht="31.5">
      <c r="A122" s="43" t="s">
        <v>311</v>
      </c>
      <c r="B122" s="104"/>
      <c r="C122" s="86">
        <f>SUM(C123:C123:C125)</f>
        <v>0</v>
      </c>
      <c r="D122" s="86">
        <f>SUM(D123:D123:D125)</f>
        <v>0</v>
      </c>
      <c r="E122" s="86">
        <f>SUM(E123:E123:E125)</f>
        <v>500000</v>
      </c>
    </row>
    <row r="123" spans="1:5" s="10" customFormat="1" ht="15.75">
      <c r="A123" s="89" t="s">
        <v>406</v>
      </c>
      <c r="B123" s="102">
        <v>1</v>
      </c>
      <c r="C123" s="84">
        <f>SUMIF($B$92:$B$122,"1",C$92:C$122)</f>
        <v>0</v>
      </c>
      <c r="D123" s="84">
        <f>SUMIF($B$92:$B$122,"1",D$92:D$122)</f>
        <v>0</v>
      </c>
      <c r="E123" s="84">
        <f>SUMIF($B$92:$B$122,"1",E$92:E$122)</f>
        <v>0</v>
      </c>
    </row>
    <row r="124" spans="1:5" s="10" customFormat="1" ht="15.75">
      <c r="A124" s="89" t="s">
        <v>245</v>
      </c>
      <c r="B124" s="102">
        <v>2</v>
      </c>
      <c r="C124" s="84">
        <f>SUMIF($B$92:$B$122,"2",C$92:C$122)</f>
        <v>0</v>
      </c>
      <c r="D124" s="84">
        <f>SUMIF($B$92:$B$122,"2",D$92:D$122)</f>
        <v>0</v>
      </c>
      <c r="E124" s="84">
        <f>SUMIF($B$92:$B$122,"2",E$92:E$122)</f>
        <v>500000</v>
      </c>
    </row>
    <row r="125" spans="1:5" s="10" customFormat="1" ht="15.75">
      <c r="A125" s="89" t="s">
        <v>137</v>
      </c>
      <c r="B125" s="102">
        <v>3</v>
      </c>
      <c r="C125" s="84">
        <f>SUMIF($B$92:$B$122,"3",C$92:C$122)</f>
        <v>0</v>
      </c>
      <c r="D125" s="84">
        <f>SUMIF($B$92:$B$122,"3",D$92:D$122)</f>
        <v>0</v>
      </c>
      <c r="E125" s="84">
        <f>SUMIF($B$92:$B$122,"3",E$92:E$122)</f>
        <v>0</v>
      </c>
    </row>
    <row r="126" spans="1:5" s="10" customFormat="1" ht="15.75">
      <c r="A126" s="68" t="s">
        <v>326</v>
      </c>
      <c r="B126" s="17"/>
      <c r="C126" s="86"/>
      <c r="D126" s="86"/>
      <c r="E126" s="86"/>
    </row>
    <row r="127" spans="1:5" s="10" customFormat="1" ht="31.5" customHeight="1" hidden="1">
      <c r="A127" s="89" t="s">
        <v>328</v>
      </c>
      <c r="B127" s="17">
        <v>2</v>
      </c>
      <c r="C127" s="84"/>
      <c r="D127" s="84"/>
      <c r="E127" s="84"/>
    </row>
    <row r="128" spans="1:5" s="10" customFormat="1" ht="15.75" customHeight="1" hidden="1">
      <c r="A128" s="112" t="s">
        <v>327</v>
      </c>
      <c r="B128" s="17"/>
      <c r="C128" s="84">
        <f>SUM(C127)</f>
        <v>0</v>
      </c>
      <c r="D128" s="84">
        <f>SUM(D127)</f>
        <v>0</v>
      </c>
      <c r="E128" s="84">
        <f>SUM(E127)</f>
        <v>0</v>
      </c>
    </row>
    <row r="129" spans="1:5" s="10" customFormat="1" ht="15.75" customHeight="1" hidden="1">
      <c r="A129" s="89" t="s">
        <v>129</v>
      </c>
      <c r="B129" s="17">
        <v>3</v>
      </c>
      <c r="C129" s="84"/>
      <c r="D129" s="84"/>
      <c r="E129" s="84"/>
    </row>
    <row r="130" spans="1:5" s="10" customFormat="1" ht="15.75">
      <c r="A130" s="89" t="s">
        <v>128</v>
      </c>
      <c r="B130" s="17">
        <v>3</v>
      </c>
      <c r="C130" s="84">
        <v>163000</v>
      </c>
      <c r="D130" s="84">
        <v>163000</v>
      </c>
      <c r="E130" s="84">
        <v>163000</v>
      </c>
    </row>
    <row r="131" spans="1:5" s="10" customFormat="1" ht="15.75">
      <c r="A131" s="112" t="s">
        <v>329</v>
      </c>
      <c r="B131" s="17"/>
      <c r="C131" s="84">
        <f>SUM(C129:C130)</f>
        <v>163000</v>
      </c>
      <c r="D131" s="84">
        <f>SUM(D129:D130)</f>
        <v>163000</v>
      </c>
      <c r="E131" s="84">
        <f>SUM(E129:E130)</f>
        <v>163000</v>
      </c>
    </row>
    <row r="132" spans="1:5" s="10" customFormat="1" ht="31.5">
      <c r="A132" s="89" t="s">
        <v>330</v>
      </c>
      <c r="B132" s="17">
        <v>3</v>
      </c>
      <c r="C132" s="84">
        <v>156000</v>
      </c>
      <c r="D132" s="84">
        <v>156000</v>
      </c>
      <c r="E132" s="84">
        <v>156000</v>
      </c>
    </row>
    <row r="133" spans="1:5" s="10" customFormat="1" ht="31.5" customHeight="1" hidden="1">
      <c r="A133" s="89" t="s">
        <v>331</v>
      </c>
      <c r="B133" s="17">
        <v>3</v>
      </c>
      <c r="C133" s="84"/>
      <c r="D133" s="84"/>
      <c r="E133" s="84"/>
    </row>
    <row r="134" spans="1:5" s="10" customFormat="1" ht="15.75">
      <c r="A134" s="112" t="s">
        <v>332</v>
      </c>
      <c r="B134" s="17"/>
      <c r="C134" s="84">
        <f>SUM(C132:C133)</f>
        <v>156000</v>
      </c>
      <c r="D134" s="84">
        <f>SUM(D132:D133)</f>
        <v>156000</v>
      </c>
      <c r="E134" s="84">
        <f>SUM(E132:E133)</f>
        <v>156000</v>
      </c>
    </row>
    <row r="135" spans="1:5" s="10" customFormat="1" ht="31.5">
      <c r="A135" s="89" t="s">
        <v>333</v>
      </c>
      <c r="B135" s="17">
        <v>2</v>
      </c>
      <c r="C135" s="84">
        <v>116000</v>
      </c>
      <c r="D135" s="84">
        <v>116000</v>
      </c>
      <c r="E135" s="84">
        <v>116000</v>
      </c>
    </row>
    <row r="136" spans="1:5" s="10" customFormat="1" ht="15.75" hidden="1">
      <c r="A136" s="89" t="s">
        <v>334</v>
      </c>
      <c r="B136" s="17">
        <v>2</v>
      </c>
      <c r="C136" s="84"/>
      <c r="D136" s="84"/>
      <c r="E136" s="84"/>
    </row>
    <row r="137" spans="1:5" s="10" customFormat="1" ht="15.75">
      <c r="A137" s="64" t="s">
        <v>335</v>
      </c>
      <c r="B137" s="17"/>
      <c r="C137" s="84">
        <f>SUM(C135:C136)</f>
        <v>116000</v>
      </c>
      <c r="D137" s="84">
        <f>SUM(D135:D136)</f>
        <v>116000</v>
      </c>
      <c r="E137" s="84">
        <f>SUM(E135:E136)</f>
        <v>116000</v>
      </c>
    </row>
    <row r="138" spans="1:5" s="10" customFormat="1" ht="15.75" hidden="1">
      <c r="A138" s="89" t="s">
        <v>336</v>
      </c>
      <c r="B138" s="17">
        <v>3</v>
      </c>
      <c r="C138" s="84"/>
      <c r="D138" s="84"/>
      <c r="E138" s="84"/>
    </row>
    <row r="139" spans="1:5" s="10" customFormat="1" ht="15.75" hidden="1">
      <c r="A139" s="89" t="s">
        <v>337</v>
      </c>
      <c r="B139" s="17">
        <v>2</v>
      </c>
      <c r="C139" s="84"/>
      <c r="D139" s="84"/>
      <c r="E139" s="84"/>
    </row>
    <row r="140" spans="1:5" s="10" customFormat="1" ht="15.75" hidden="1">
      <c r="A140" s="112" t="s">
        <v>338</v>
      </c>
      <c r="B140" s="17"/>
      <c r="C140" s="84">
        <f>SUM(C138:C139)</f>
        <v>0</v>
      </c>
      <c r="D140" s="84">
        <f>SUM(D138:D139)</f>
        <v>0</v>
      </c>
      <c r="E140" s="84">
        <f>SUM(E138:E139)</f>
        <v>0</v>
      </c>
    </row>
    <row r="141" spans="1:5" s="10" customFormat="1" ht="15.75" hidden="1">
      <c r="A141" s="89" t="s">
        <v>339</v>
      </c>
      <c r="B141" s="17">
        <v>2</v>
      </c>
      <c r="C141" s="84"/>
      <c r="D141" s="84"/>
      <c r="E141" s="84"/>
    </row>
    <row r="142" spans="1:5" s="10" customFormat="1" ht="15.75" hidden="1">
      <c r="A142" s="89" t="s">
        <v>340</v>
      </c>
      <c r="B142" s="17">
        <v>2</v>
      </c>
      <c r="C142" s="84"/>
      <c r="D142" s="84"/>
      <c r="E142" s="84"/>
    </row>
    <row r="143" spans="1:5" s="10" customFormat="1" ht="15.75" hidden="1">
      <c r="A143" s="89" t="s">
        <v>159</v>
      </c>
      <c r="B143" s="17">
        <v>2</v>
      </c>
      <c r="C143" s="84"/>
      <c r="D143" s="84"/>
      <c r="E143" s="84"/>
    </row>
    <row r="144" spans="1:5" s="10" customFormat="1" ht="15.75" hidden="1">
      <c r="A144" s="89" t="s">
        <v>160</v>
      </c>
      <c r="B144" s="17">
        <v>2</v>
      </c>
      <c r="C144" s="84"/>
      <c r="D144" s="84"/>
      <c r="E144" s="84"/>
    </row>
    <row r="145" spans="1:5" s="10" customFormat="1" ht="15.75" hidden="1">
      <c r="A145" s="89" t="s">
        <v>161</v>
      </c>
      <c r="B145" s="17">
        <v>2</v>
      </c>
      <c r="C145" s="84"/>
      <c r="D145" s="84"/>
      <c r="E145" s="84"/>
    </row>
    <row r="146" spans="1:5" s="10" customFormat="1" ht="47.25" hidden="1">
      <c r="A146" s="89" t="s">
        <v>341</v>
      </c>
      <c r="B146" s="17">
        <v>2</v>
      </c>
      <c r="C146" s="84"/>
      <c r="D146" s="84"/>
      <c r="E146" s="84"/>
    </row>
    <row r="147" spans="1:5" s="10" customFormat="1" ht="15.75" hidden="1">
      <c r="A147" s="89" t="s">
        <v>342</v>
      </c>
      <c r="B147" s="17">
        <v>2</v>
      </c>
      <c r="C147" s="84"/>
      <c r="D147" s="84"/>
      <c r="E147" s="84"/>
    </row>
    <row r="148" spans="1:5" s="10" customFormat="1" ht="15.75">
      <c r="A148" s="89" t="s">
        <v>343</v>
      </c>
      <c r="B148" s="17">
        <v>2</v>
      </c>
      <c r="C148" s="84">
        <v>45000</v>
      </c>
      <c r="D148" s="84">
        <v>45000</v>
      </c>
      <c r="E148" s="84">
        <v>45000</v>
      </c>
    </row>
    <row r="149" spans="1:5" s="10" customFormat="1" ht="31.5">
      <c r="A149" s="111" t="s">
        <v>344</v>
      </c>
      <c r="B149" s="17"/>
      <c r="C149" s="84">
        <f>SUM(C148)</f>
        <v>45000</v>
      </c>
      <c r="D149" s="84">
        <f>SUM(D148)</f>
        <v>45000</v>
      </c>
      <c r="E149" s="84">
        <f>SUM(E148)</f>
        <v>45000</v>
      </c>
    </row>
    <row r="150" spans="1:5" s="10" customFormat="1" ht="15.75">
      <c r="A150" s="112" t="s">
        <v>345</v>
      </c>
      <c r="B150" s="17"/>
      <c r="C150" s="84">
        <f>SUM(C141:C147)+C149</f>
        <v>45000</v>
      </c>
      <c r="D150" s="84">
        <f>SUM(D141:D147)+D149</f>
        <v>45000</v>
      </c>
      <c r="E150" s="84">
        <f>SUM(E141:E147)+E149</f>
        <v>45000</v>
      </c>
    </row>
    <row r="151" spans="1:5" s="10" customFormat="1" ht="15.75">
      <c r="A151" s="43" t="s">
        <v>326</v>
      </c>
      <c r="B151" s="104"/>
      <c r="C151" s="86">
        <f>SUM(C152:C152:C154)</f>
        <v>480000</v>
      </c>
      <c r="D151" s="86">
        <f>SUM(D152:D152:D154)</f>
        <v>480000</v>
      </c>
      <c r="E151" s="86">
        <f>SUM(E152:E152:E154)</f>
        <v>480000</v>
      </c>
    </row>
    <row r="152" spans="1:5" s="10" customFormat="1" ht="15.75">
      <c r="A152" s="89" t="s">
        <v>406</v>
      </c>
      <c r="B152" s="102">
        <v>1</v>
      </c>
      <c r="C152" s="84">
        <f>SUMIF($B$126:$B$151,"1",C$126:C$151)</f>
        <v>0</v>
      </c>
      <c r="D152" s="84">
        <f>SUMIF($B$126:$B$151,"1",D$126:D$151)</f>
        <v>0</v>
      </c>
      <c r="E152" s="84">
        <f>SUMIF($B$126:$B$151,"1",E$126:E$151)</f>
        <v>0</v>
      </c>
    </row>
    <row r="153" spans="1:5" s="10" customFormat="1" ht="15.75">
      <c r="A153" s="89" t="s">
        <v>245</v>
      </c>
      <c r="B153" s="102">
        <v>2</v>
      </c>
      <c r="C153" s="84">
        <f>SUMIF($B$126:$B$151,"2",C$126:C$151)</f>
        <v>161000</v>
      </c>
      <c r="D153" s="84">
        <f>SUMIF($B$126:$B$151,"2",D$126:D$151)</f>
        <v>161000</v>
      </c>
      <c r="E153" s="84">
        <f>SUMIF($B$126:$B$151,"2",E$126:E$151)</f>
        <v>161000</v>
      </c>
    </row>
    <row r="154" spans="1:5" s="10" customFormat="1" ht="15.75">
      <c r="A154" s="89" t="s">
        <v>137</v>
      </c>
      <c r="B154" s="102">
        <v>3</v>
      </c>
      <c r="C154" s="84">
        <f>SUMIF($B$126:$B$151,"3",C$126:C$151)</f>
        <v>319000</v>
      </c>
      <c r="D154" s="84">
        <f>SUMIF($B$126:$B$151,"3",D$126:D$151)</f>
        <v>319000</v>
      </c>
      <c r="E154" s="84">
        <f>SUMIF($B$126:$B$151,"3",E$126:E$151)</f>
        <v>319000</v>
      </c>
    </row>
    <row r="155" spans="1:5" s="10" customFormat="1" ht="15.75">
      <c r="A155" s="68" t="s">
        <v>350</v>
      </c>
      <c r="B155" s="17"/>
      <c r="C155" s="86"/>
      <c r="D155" s="86"/>
      <c r="E155" s="86"/>
    </row>
    <row r="156" spans="1:5" s="10" customFormat="1" ht="15.75" customHeight="1" hidden="1">
      <c r="A156" s="89"/>
      <c r="B156" s="17"/>
      <c r="C156" s="84"/>
      <c r="D156" s="84"/>
      <c r="E156" s="84"/>
    </row>
    <row r="157" spans="1:5" s="10" customFormat="1" ht="15.75" customHeight="1" hidden="1">
      <c r="A157" s="89" t="s">
        <v>131</v>
      </c>
      <c r="B157" s="17"/>
      <c r="C157" s="84"/>
      <c r="D157" s="84"/>
      <c r="E157" s="84"/>
    </row>
    <row r="158" spans="1:5" s="10" customFormat="1" ht="15.75" customHeight="1" hidden="1">
      <c r="A158" s="111" t="s">
        <v>346</v>
      </c>
      <c r="B158" s="17"/>
      <c r="C158" s="84">
        <f>SUM(C156:C157)</f>
        <v>0</v>
      </c>
      <c r="D158" s="84">
        <f>SUM(D156:D157)</f>
        <v>0</v>
      </c>
      <c r="E158" s="84">
        <f>SUM(E156:E157)</f>
        <v>0</v>
      </c>
    </row>
    <row r="159" spans="1:5" s="10" customFormat="1" ht="31.5">
      <c r="A159" s="89" t="s">
        <v>347</v>
      </c>
      <c r="B159" s="17"/>
      <c r="C159" s="84">
        <f>SUM(C160:C164)</f>
        <v>2000</v>
      </c>
      <c r="D159" s="84">
        <f>SUM(D160:D164)</f>
        <v>47787</v>
      </c>
      <c r="E159" s="84">
        <f>SUM(E160:E164)</f>
        <v>48187</v>
      </c>
    </row>
    <row r="160" spans="1:5" s="10" customFormat="1" ht="15.75">
      <c r="A160" s="124" t="s">
        <v>459</v>
      </c>
      <c r="B160" s="17">
        <v>2</v>
      </c>
      <c r="C160" s="84">
        <v>2000</v>
      </c>
      <c r="D160" s="84">
        <v>2000</v>
      </c>
      <c r="E160" s="84">
        <v>2400</v>
      </c>
    </row>
    <row r="161" spans="1:5" s="10" customFormat="1" ht="15.75" hidden="1">
      <c r="A161" s="124" t="s">
        <v>521</v>
      </c>
      <c r="B161" s="17">
        <v>2</v>
      </c>
      <c r="C161" s="84"/>
      <c r="D161" s="84"/>
      <c r="E161" s="84"/>
    </row>
    <row r="162" spans="1:5" s="10" customFormat="1" ht="15.75" hidden="1">
      <c r="A162" s="124" t="s">
        <v>515</v>
      </c>
      <c r="B162" s="17">
        <v>2</v>
      </c>
      <c r="C162" s="84"/>
      <c r="D162" s="84"/>
      <c r="E162" s="84"/>
    </row>
    <row r="163" spans="1:5" s="10" customFormat="1" ht="15.75" hidden="1">
      <c r="A163" s="124" t="s">
        <v>516</v>
      </c>
      <c r="B163" s="17">
        <v>2</v>
      </c>
      <c r="C163" s="84"/>
      <c r="D163" s="84"/>
      <c r="E163" s="84"/>
    </row>
    <row r="164" spans="1:5" s="10" customFormat="1" ht="15.75">
      <c r="A164" s="124" t="s">
        <v>517</v>
      </c>
      <c r="B164" s="17">
        <v>2</v>
      </c>
      <c r="C164" s="84"/>
      <c r="D164" s="84">
        <v>45787</v>
      </c>
      <c r="E164" s="84">
        <v>45787</v>
      </c>
    </row>
    <row r="165" spans="1:5" s="10" customFormat="1" ht="31.5" hidden="1">
      <c r="A165" s="89" t="s">
        <v>348</v>
      </c>
      <c r="B165" s="17">
        <v>2</v>
      </c>
      <c r="C165" s="84"/>
      <c r="D165" s="84"/>
      <c r="E165" s="84"/>
    </row>
    <row r="166" spans="1:5" s="10" customFormat="1" ht="15.75" hidden="1">
      <c r="A166" s="89" t="s">
        <v>514</v>
      </c>
      <c r="B166" s="17"/>
      <c r="C166" s="84"/>
      <c r="D166" s="84"/>
      <c r="E166" s="84"/>
    </row>
    <row r="167" spans="1:5" s="10" customFormat="1" ht="15.75">
      <c r="A167" s="112" t="s">
        <v>349</v>
      </c>
      <c r="B167" s="17"/>
      <c r="C167" s="84">
        <f>SUM(C160:C166)</f>
        <v>2000</v>
      </c>
      <c r="D167" s="84">
        <f>SUM(D160:D166)</f>
        <v>47787</v>
      </c>
      <c r="E167" s="84">
        <f>SUM(E160:E166)</f>
        <v>48187</v>
      </c>
    </row>
    <row r="168" spans="1:5" s="10" customFormat="1" ht="15.75" customHeight="1" hidden="1">
      <c r="A168" s="89" t="s">
        <v>131</v>
      </c>
      <c r="B168" s="17"/>
      <c r="C168" s="84"/>
      <c r="D168" s="84"/>
      <c r="E168" s="84"/>
    </row>
    <row r="169" spans="1:5" s="10" customFormat="1" ht="15.75" customHeight="1" hidden="1">
      <c r="A169" s="89" t="s">
        <v>131</v>
      </c>
      <c r="B169" s="17"/>
      <c r="C169" s="84"/>
      <c r="D169" s="84"/>
      <c r="E169" s="84"/>
    </row>
    <row r="170" spans="1:5" s="10" customFormat="1" ht="15.75" customHeight="1" hidden="1">
      <c r="A170" s="111" t="s">
        <v>351</v>
      </c>
      <c r="B170" s="17"/>
      <c r="C170" s="84">
        <f>SUM(C168:C169)</f>
        <v>0</v>
      </c>
      <c r="D170" s="84">
        <f>SUM(D168:D169)</f>
        <v>0</v>
      </c>
      <c r="E170" s="84">
        <f>SUM(E168:E169)</f>
        <v>0</v>
      </c>
    </row>
    <row r="171" spans="1:5" s="10" customFormat="1" ht="15.75" customHeight="1" hidden="1">
      <c r="A171" s="89" t="s">
        <v>131</v>
      </c>
      <c r="B171" s="17"/>
      <c r="C171" s="84"/>
      <c r="D171" s="84"/>
      <c r="E171" s="84"/>
    </row>
    <row r="172" spans="1:5" s="10" customFormat="1" ht="15.75" customHeight="1" hidden="1">
      <c r="A172" s="89"/>
      <c r="B172" s="17"/>
      <c r="C172" s="84"/>
      <c r="D172" s="84"/>
      <c r="E172" s="84"/>
    </row>
    <row r="173" spans="1:5" s="10" customFormat="1" ht="15.75" customHeight="1" hidden="1">
      <c r="A173" s="111" t="s">
        <v>352</v>
      </c>
      <c r="B173" s="17"/>
      <c r="C173" s="84">
        <f>SUM(C171:C172)</f>
        <v>0</v>
      </c>
      <c r="D173" s="84">
        <f>SUM(D171:D172)</f>
        <v>0</v>
      </c>
      <c r="E173" s="84">
        <f>SUM(E171:E172)</f>
        <v>0</v>
      </c>
    </row>
    <row r="174" spans="1:5" s="10" customFormat="1" ht="15.75" customHeight="1" hidden="1">
      <c r="A174" s="64" t="s">
        <v>353</v>
      </c>
      <c r="B174" s="17"/>
      <c r="C174" s="84">
        <f>C170+C173</f>
        <v>0</v>
      </c>
      <c r="D174" s="84">
        <f>D170+D173</f>
        <v>0</v>
      </c>
      <c r="E174" s="84">
        <f>E170+E173</f>
        <v>0</v>
      </c>
    </row>
    <row r="175" spans="1:5" s="10" customFormat="1" ht="15.75" customHeight="1" hidden="1">
      <c r="A175" s="89" t="s">
        <v>354</v>
      </c>
      <c r="B175" s="17">
        <v>2</v>
      </c>
      <c r="C175" s="84"/>
      <c r="D175" s="84"/>
      <c r="E175" s="84"/>
    </row>
    <row r="176" spans="1:5" s="10" customFormat="1" ht="31.5">
      <c r="A176" s="89" t="s">
        <v>355</v>
      </c>
      <c r="B176" s="17">
        <v>2</v>
      </c>
      <c r="C176" s="84">
        <v>30000</v>
      </c>
      <c r="D176" s="84">
        <v>30000</v>
      </c>
      <c r="E176" s="84">
        <v>32026</v>
      </c>
    </row>
    <row r="177" spans="1:5" s="10" customFormat="1" ht="31.5" hidden="1">
      <c r="A177" s="89" t="s">
        <v>356</v>
      </c>
      <c r="B177" s="17">
        <v>2</v>
      </c>
      <c r="C177" s="84"/>
      <c r="D177" s="84"/>
      <c r="E177" s="84"/>
    </row>
    <row r="178" spans="1:5" s="10" customFormat="1" ht="15.75" hidden="1">
      <c r="A178" s="89" t="s">
        <v>358</v>
      </c>
      <c r="B178" s="17">
        <v>2</v>
      </c>
      <c r="C178" s="84"/>
      <c r="D178" s="84"/>
      <c r="E178" s="84"/>
    </row>
    <row r="179" spans="1:5" s="10" customFormat="1" ht="31.5" hidden="1">
      <c r="A179" s="89" t="s">
        <v>357</v>
      </c>
      <c r="B179" s="17">
        <v>2</v>
      </c>
      <c r="C179" s="84"/>
      <c r="D179" s="84"/>
      <c r="E179" s="84"/>
    </row>
    <row r="180" spans="1:5" s="10" customFormat="1" ht="15.75" hidden="1">
      <c r="A180" s="89" t="s">
        <v>359</v>
      </c>
      <c r="B180" s="17">
        <v>2</v>
      </c>
      <c r="C180" s="84"/>
      <c r="D180" s="84"/>
      <c r="E180" s="84"/>
    </row>
    <row r="181" spans="1:5" s="10" customFormat="1" ht="15.75" hidden="1">
      <c r="A181" s="89" t="s">
        <v>131</v>
      </c>
      <c r="B181" s="17">
        <v>2</v>
      </c>
      <c r="C181" s="84"/>
      <c r="D181" s="84"/>
      <c r="E181" s="84"/>
    </row>
    <row r="182" spans="1:5" s="10" customFormat="1" ht="15.75" hidden="1">
      <c r="A182" s="89" t="s">
        <v>131</v>
      </c>
      <c r="B182" s="17">
        <v>2</v>
      </c>
      <c r="C182" s="84"/>
      <c r="D182" s="84"/>
      <c r="E182" s="84"/>
    </row>
    <row r="183" spans="1:5" s="10" customFormat="1" ht="15.75" hidden="1">
      <c r="A183" s="89" t="s">
        <v>131</v>
      </c>
      <c r="B183" s="17">
        <v>2</v>
      </c>
      <c r="C183" s="84"/>
      <c r="D183" s="84"/>
      <c r="E183" s="84"/>
    </row>
    <row r="184" spans="1:5" s="10" customFormat="1" ht="15.75" customHeight="1" hidden="1">
      <c r="A184" s="89" t="s">
        <v>131</v>
      </c>
      <c r="B184" s="17">
        <v>2</v>
      </c>
      <c r="C184" s="84"/>
      <c r="D184" s="84"/>
      <c r="E184" s="84"/>
    </row>
    <row r="185" spans="1:5" s="10" customFormat="1" ht="15.75" customHeight="1" hidden="1">
      <c r="A185" s="111" t="s">
        <v>360</v>
      </c>
      <c r="B185" s="17"/>
      <c r="C185" s="84">
        <f>SUM(C181:C184)</f>
        <v>0</v>
      </c>
      <c r="D185" s="84">
        <f>SUM(D181:D184)</f>
        <v>0</v>
      </c>
      <c r="E185" s="84">
        <f>SUM(E181:E184)</f>
        <v>0</v>
      </c>
    </row>
    <row r="186" spans="1:5" s="10" customFormat="1" ht="15.75">
      <c r="A186" s="64" t="s">
        <v>361</v>
      </c>
      <c r="B186" s="17"/>
      <c r="C186" s="84">
        <f>SUM(C175:C180)+C185</f>
        <v>30000</v>
      </c>
      <c r="D186" s="84">
        <f>SUM(D175:D180)+D185</f>
        <v>30000</v>
      </c>
      <c r="E186" s="84">
        <f>SUM(E175:E180)+E185</f>
        <v>32026</v>
      </c>
    </row>
    <row r="187" spans="1:5" s="10" customFormat="1" ht="15.75">
      <c r="A187" s="89" t="s">
        <v>390</v>
      </c>
      <c r="B187" s="17">
        <v>2</v>
      </c>
      <c r="C187" s="84">
        <v>102910</v>
      </c>
      <c r="D187" s="84">
        <v>102910</v>
      </c>
      <c r="E187" s="84">
        <v>154160</v>
      </c>
    </row>
    <row r="188" spans="1:5" s="10" customFormat="1" ht="15.75" hidden="1">
      <c r="A188" s="89" t="s">
        <v>362</v>
      </c>
      <c r="B188" s="17">
        <v>2</v>
      </c>
      <c r="C188" s="84"/>
      <c r="D188" s="84"/>
      <c r="E188" s="84"/>
    </row>
    <row r="189" spans="1:5" s="10" customFormat="1" ht="15.75" hidden="1">
      <c r="A189" s="89" t="s">
        <v>363</v>
      </c>
      <c r="B189" s="17">
        <v>2</v>
      </c>
      <c r="C189" s="84"/>
      <c r="D189" s="84"/>
      <c r="E189" s="84"/>
    </row>
    <row r="190" spans="1:5" s="10" customFormat="1" ht="15.75">
      <c r="A190" s="112" t="s">
        <v>364</v>
      </c>
      <c r="B190" s="17"/>
      <c r="C190" s="84">
        <f>SUM(C187:C189)</f>
        <v>102910</v>
      </c>
      <c r="D190" s="84">
        <f>SUM(D187:D189)</f>
        <v>102910</v>
      </c>
      <c r="E190" s="84">
        <f>SUM(E187:E189)</f>
        <v>154160</v>
      </c>
    </row>
    <row r="191" spans="1:5" s="10" customFormat="1" ht="15.75" hidden="1">
      <c r="A191" s="64" t="s">
        <v>365</v>
      </c>
      <c r="B191" s="17"/>
      <c r="C191" s="84"/>
      <c r="D191" s="84"/>
      <c r="E191" s="84"/>
    </row>
    <row r="192" spans="1:5" s="10" customFormat="1" ht="15.75" hidden="1">
      <c r="A192" s="64" t="s">
        <v>366</v>
      </c>
      <c r="B192" s="17"/>
      <c r="C192" s="84"/>
      <c r="D192" s="84"/>
      <c r="E192" s="84"/>
    </row>
    <row r="193" spans="1:5" s="10" customFormat="1" ht="15.75" hidden="1">
      <c r="A193" s="89" t="s">
        <v>484</v>
      </c>
      <c r="B193" s="17">
        <v>2</v>
      </c>
      <c r="C193" s="84"/>
      <c r="D193" s="84"/>
      <c r="E193" s="84"/>
    </row>
    <row r="194" spans="1:5" s="10" customFormat="1" ht="31.5">
      <c r="A194" s="89" t="s">
        <v>485</v>
      </c>
      <c r="B194" s="17">
        <v>2</v>
      </c>
      <c r="C194" s="84">
        <v>10000</v>
      </c>
      <c r="D194" s="84">
        <v>10000</v>
      </c>
      <c r="E194" s="84">
        <v>10000</v>
      </c>
    </row>
    <row r="195" spans="1:5" s="10" customFormat="1" ht="31.5">
      <c r="A195" s="64" t="s">
        <v>483</v>
      </c>
      <c r="B195" s="17"/>
      <c r="C195" s="84">
        <f>SUM(C193:C194)</f>
        <v>10000</v>
      </c>
      <c r="D195" s="84">
        <f>SUM(D193:D194)</f>
        <v>10000</v>
      </c>
      <c r="E195" s="84">
        <f>SUM(E193:E194)</f>
        <v>10000</v>
      </c>
    </row>
    <row r="196" spans="1:5" s="10" customFormat="1" ht="15.75" hidden="1">
      <c r="A196" s="89" t="s">
        <v>486</v>
      </c>
      <c r="B196" s="17">
        <v>2</v>
      </c>
      <c r="C196" s="84"/>
      <c r="D196" s="84"/>
      <c r="E196" s="84"/>
    </row>
    <row r="197" spans="1:5" s="10" customFormat="1" ht="15.75" hidden="1">
      <c r="A197" s="89" t="s">
        <v>487</v>
      </c>
      <c r="B197" s="17">
        <v>2</v>
      </c>
      <c r="C197" s="84"/>
      <c r="D197" s="84"/>
      <c r="E197" s="84"/>
    </row>
    <row r="198" spans="1:5" s="10" customFormat="1" ht="15.75" hidden="1">
      <c r="A198" s="64" t="s">
        <v>367</v>
      </c>
      <c r="B198" s="108"/>
      <c r="C198" s="84">
        <f>SUM(C196:C197)</f>
        <v>0</v>
      </c>
      <c r="D198" s="84">
        <f>SUM(D196:D197)</f>
        <v>0</v>
      </c>
      <c r="E198" s="84">
        <f>SUM(E196:E197)</f>
        <v>0</v>
      </c>
    </row>
    <row r="199" spans="1:5" s="10" customFormat="1" ht="15.75">
      <c r="A199" s="89" t="s">
        <v>449</v>
      </c>
      <c r="B199" s="108">
        <v>2</v>
      </c>
      <c r="C199" s="84"/>
      <c r="D199" s="84">
        <v>105970</v>
      </c>
      <c r="E199" s="84">
        <v>105970</v>
      </c>
    </row>
    <row r="200" spans="1:5" s="10" customFormat="1" ht="63" hidden="1">
      <c r="A200" s="89" t="s">
        <v>368</v>
      </c>
      <c r="B200" s="108"/>
      <c r="C200" s="84"/>
      <c r="D200" s="84"/>
      <c r="E200" s="84"/>
    </row>
    <row r="201" spans="1:5" s="10" customFormat="1" ht="31.5" hidden="1">
      <c r="A201" s="89" t="s">
        <v>370</v>
      </c>
      <c r="B201" s="108">
        <v>2</v>
      </c>
      <c r="C201" s="84"/>
      <c r="D201" s="84"/>
      <c r="E201" s="84"/>
    </row>
    <row r="202" spans="1:5" s="10" customFormat="1" ht="15.75" hidden="1">
      <c r="A202" s="89" t="s">
        <v>371</v>
      </c>
      <c r="B202" s="108">
        <v>2</v>
      </c>
      <c r="C202" s="84"/>
      <c r="D202" s="84"/>
      <c r="E202" s="84"/>
    </row>
    <row r="203" spans="1:5" s="10" customFormat="1" ht="15.75" customHeight="1" hidden="1">
      <c r="A203" s="111" t="s">
        <v>369</v>
      </c>
      <c r="B203" s="108"/>
      <c r="C203" s="84">
        <f>SUM(C201:C202)</f>
        <v>0</v>
      </c>
      <c r="D203" s="84">
        <f>SUM(D201:D202)</f>
        <v>0</v>
      </c>
      <c r="E203" s="84">
        <f>SUM(E201:E202)</f>
        <v>0</v>
      </c>
    </row>
    <row r="204" spans="1:5" s="10" customFormat="1" ht="15.75" hidden="1">
      <c r="A204" s="89" t="s">
        <v>131</v>
      </c>
      <c r="B204" s="108"/>
      <c r="C204" s="84"/>
      <c r="D204" s="84"/>
      <c r="E204" s="84"/>
    </row>
    <row r="205" spans="1:5" s="10" customFormat="1" ht="15.75">
      <c r="A205" s="89" t="s">
        <v>598</v>
      </c>
      <c r="B205" s="108">
        <v>2</v>
      </c>
      <c r="C205" s="84"/>
      <c r="D205" s="84">
        <v>5235</v>
      </c>
      <c r="E205" s="84">
        <v>5235</v>
      </c>
    </row>
    <row r="206" spans="1:5" s="10" customFormat="1" ht="18" customHeight="1">
      <c r="A206" s="212" t="s">
        <v>372</v>
      </c>
      <c r="B206" s="108"/>
      <c r="C206" s="84">
        <f>SUM(C204:C205)</f>
        <v>0</v>
      </c>
      <c r="D206" s="84">
        <f>SUM(D204:D205)</f>
        <v>5235</v>
      </c>
      <c r="E206" s="84">
        <f>SUM(E204:E205)</f>
        <v>5235</v>
      </c>
    </row>
    <row r="207" spans="1:5" s="10" customFormat="1" ht="15.75">
      <c r="A207" s="89" t="s">
        <v>668</v>
      </c>
      <c r="B207" s="108">
        <v>2</v>
      </c>
      <c r="C207" s="84"/>
      <c r="D207" s="84"/>
      <c r="E207" s="84">
        <v>8</v>
      </c>
    </row>
    <row r="208" spans="1:5" s="10" customFormat="1" ht="15.75">
      <c r="A208" s="64" t="s">
        <v>450</v>
      </c>
      <c r="B208" s="108"/>
      <c r="C208" s="84">
        <f>SUM(C200)+C203+C206</f>
        <v>0</v>
      </c>
      <c r="D208" s="84">
        <f>SUM(D200)+D203+D206+D207</f>
        <v>5235</v>
      </c>
      <c r="E208" s="84">
        <f>SUM(E200)+E203+E206+E207</f>
        <v>5243</v>
      </c>
    </row>
    <row r="209" spans="1:5" s="10" customFormat="1" ht="15.75">
      <c r="A209" s="43" t="s">
        <v>350</v>
      </c>
      <c r="B209" s="104"/>
      <c r="C209" s="86">
        <f>SUM(C210:C210:C212)</f>
        <v>144910</v>
      </c>
      <c r="D209" s="86">
        <f>SUM(D210:D210:D212)</f>
        <v>301902</v>
      </c>
      <c r="E209" s="86">
        <f>SUM(E210:E210:E212)</f>
        <v>355586</v>
      </c>
    </row>
    <row r="210" spans="1:5" s="10" customFormat="1" ht="15.75">
      <c r="A210" s="89" t="s">
        <v>406</v>
      </c>
      <c r="B210" s="102">
        <v>1</v>
      </c>
      <c r="C210" s="84">
        <f>SUMIF($B$155:$B$209,"1",C$155:C$209)</f>
        <v>0</v>
      </c>
      <c r="D210" s="84">
        <f>SUMIF($B$155:$B$209,"1",D$155:D$209)</f>
        <v>0</v>
      </c>
      <c r="E210" s="84">
        <f>SUMIF($B$155:$B$209,"1",E$155:E$209)</f>
        <v>0</v>
      </c>
    </row>
    <row r="211" spans="1:5" s="10" customFormat="1" ht="15.75">
      <c r="A211" s="89" t="s">
        <v>245</v>
      </c>
      <c r="B211" s="102">
        <v>2</v>
      </c>
      <c r="C211" s="84">
        <f>SUMIF($B$155:$B$209,"2",C$155:C$209)</f>
        <v>144910</v>
      </c>
      <c r="D211" s="84">
        <f>SUMIF($B$155:$B$209,"2",D$155:D$209)</f>
        <v>301902</v>
      </c>
      <c r="E211" s="84">
        <f>SUMIF($B$155:$B$209,"2",E$155:E$209)</f>
        <v>355586</v>
      </c>
    </row>
    <row r="212" spans="1:5" s="10" customFormat="1" ht="15.75">
      <c r="A212" s="89" t="s">
        <v>137</v>
      </c>
      <c r="B212" s="102">
        <v>3</v>
      </c>
      <c r="C212" s="84">
        <f>SUMIF($B$155:$B$209,"3",C$155:C$209)</f>
        <v>0</v>
      </c>
      <c r="D212" s="84">
        <f>SUMIF($B$155:$B$209,"3",D$155:D$209)</f>
        <v>0</v>
      </c>
      <c r="E212" s="84">
        <f>SUMIF($B$155:$B$209,"3",E$155:E$209)</f>
        <v>0</v>
      </c>
    </row>
    <row r="213" spans="1:5" s="10" customFormat="1" ht="15.75" hidden="1">
      <c r="A213" s="68" t="s">
        <v>373</v>
      </c>
      <c r="B213" s="17"/>
      <c r="C213" s="86"/>
      <c r="D213" s="86"/>
      <c r="E213" s="86"/>
    </row>
    <row r="214" spans="1:5" s="10" customFormat="1" ht="15.75" hidden="1">
      <c r="A214" s="89" t="s">
        <v>130</v>
      </c>
      <c r="B214" s="108"/>
      <c r="C214" s="84"/>
      <c r="D214" s="84"/>
      <c r="E214" s="84"/>
    </row>
    <row r="215" spans="1:5" s="10" customFormat="1" ht="15.75" hidden="1">
      <c r="A215" s="112" t="s">
        <v>374</v>
      </c>
      <c r="B215" s="108"/>
      <c r="C215" s="84">
        <f>SUM(C214)</f>
        <v>0</v>
      </c>
      <c r="D215" s="84">
        <f>SUM(D214)</f>
        <v>0</v>
      </c>
      <c r="E215" s="84">
        <f>SUM(E214)</f>
        <v>0</v>
      </c>
    </row>
    <row r="216" spans="1:5" s="10" customFormat="1" ht="15.75" hidden="1">
      <c r="A216" s="89" t="s">
        <v>375</v>
      </c>
      <c r="B216" s="108">
        <v>2</v>
      </c>
      <c r="C216" s="84"/>
      <c r="D216" s="84"/>
      <c r="E216" s="84"/>
    </row>
    <row r="217" spans="1:5" s="10" customFormat="1" ht="15.75">
      <c r="A217" s="89" t="s">
        <v>687</v>
      </c>
      <c r="B217" s="108">
        <v>2</v>
      </c>
      <c r="C217" s="84"/>
      <c r="D217" s="84"/>
      <c r="E217" s="84">
        <v>61280</v>
      </c>
    </row>
    <row r="218" spans="1:5" s="10" customFormat="1" ht="15.75" hidden="1">
      <c r="A218" s="89" t="s">
        <v>131</v>
      </c>
      <c r="B218" s="108">
        <v>2</v>
      </c>
      <c r="C218" s="84"/>
      <c r="D218" s="84"/>
      <c r="E218" s="84"/>
    </row>
    <row r="219" spans="1:5" s="10" customFormat="1" ht="47.25">
      <c r="A219" s="111" t="s">
        <v>377</v>
      </c>
      <c r="B219" s="108"/>
      <c r="C219" s="84">
        <f>SUM(C217:C218)</f>
        <v>0</v>
      </c>
      <c r="D219" s="84">
        <f>SUM(D217:D218)</f>
        <v>0</v>
      </c>
      <c r="E219" s="84">
        <f>SUM(E217:E218)</f>
        <v>61280</v>
      </c>
    </row>
    <row r="220" spans="1:5" s="10" customFormat="1" ht="15.75">
      <c r="A220" s="64" t="s">
        <v>376</v>
      </c>
      <c r="B220" s="108"/>
      <c r="C220" s="84">
        <f>C216+C219</f>
        <v>0</v>
      </c>
      <c r="D220" s="84">
        <f>D216+D219</f>
        <v>0</v>
      </c>
      <c r="E220" s="84">
        <f>E216+E219</f>
        <v>61280</v>
      </c>
    </row>
    <row r="221" spans="1:5" s="10" customFormat="1" ht="15.75" hidden="1">
      <c r="A221" s="89" t="s">
        <v>130</v>
      </c>
      <c r="B221" s="108">
        <v>2</v>
      </c>
      <c r="C221" s="84"/>
      <c r="D221" s="84"/>
      <c r="E221" s="84"/>
    </row>
    <row r="222" spans="1:5" s="10" customFormat="1" ht="15.75" hidden="1">
      <c r="A222" s="89" t="s">
        <v>130</v>
      </c>
      <c r="B222" s="108">
        <v>2</v>
      </c>
      <c r="C222" s="84"/>
      <c r="D222" s="84"/>
      <c r="E222" s="84"/>
    </row>
    <row r="223" spans="1:5" s="10" customFormat="1" ht="15.75" hidden="1">
      <c r="A223" s="89" t="s">
        <v>533</v>
      </c>
      <c r="B223" s="108">
        <v>2</v>
      </c>
      <c r="C223" s="84"/>
      <c r="D223" s="84"/>
      <c r="E223" s="84"/>
    </row>
    <row r="224" spans="1:5" s="10" customFormat="1" ht="15.75" hidden="1">
      <c r="A224" s="112" t="s">
        <v>378</v>
      </c>
      <c r="B224" s="108"/>
      <c r="C224" s="84">
        <f>SUM(C221:C223)</f>
        <v>0</v>
      </c>
      <c r="D224" s="84">
        <f>SUM(D221:D223)</f>
        <v>0</v>
      </c>
      <c r="E224" s="84">
        <f>SUM(E221:E223)</f>
        <v>0</v>
      </c>
    </row>
    <row r="225" spans="1:5" s="10" customFormat="1" ht="15.75" hidden="1">
      <c r="A225" s="89" t="s">
        <v>379</v>
      </c>
      <c r="B225" s="108">
        <v>2</v>
      </c>
      <c r="C225" s="84"/>
      <c r="D225" s="84"/>
      <c r="E225" s="84"/>
    </row>
    <row r="226" spans="1:5" s="10" customFormat="1" ht="15.75" hidden="1">
      <c r="A226" s="89" t="s">
        <v>380</v>
      </c>
      <c r="B226" s="108">
        <v>2</v>
      </c>
      <c r="C226" s="84"/>
      <c r="D226" s="84"/>
      <c r="E226" s="84"/>
    </row>
    <row r="227" spans="1:5" s="10" customFormat="1" ht="15.75" hidden="1">
      <c r="A227" s="64" t="s">
        <v>381</v>
      </c>
      <c r="B227" s="108"/>
      <c r="C227" s="84">
        <f>SUM(C225:C226)</f>
        <v>0</v>
      </c>
      <c r="D227" s="84">
        <f>SUM(D225:D226)</f>
        <v>0</v>
      </c>
      <c r="E227" s="84">
        <f>SUM(E225:E226)</f>
        <v>0</v>
      </c>
    </row>
    <row r="228" spans="1:5" s="10" customFormat="1" ht="15.75" hidden="1">
      <c r="A228" s="64" t="s">
        <v>382</v>
      </c>
      <c r="B228" s="108">
        <v>2</v>
      </c>
      <c r="C228" s="84"/>
      <c r="D228" s="84"/>
      <c r="E228" s="84"/>
    </row>
    <row r="229" spans="1:5" s="10" customFormat="1" ht="15.75">
      <c r="A229" s="43" t="s">
        <v>373</v>
      </c>
      <c r="B229" s="104"/>
      <c r="C229" s="86">
        <f>SUM(C230:C230:C232)</f>
        <v>0</v>
      </c>
      <c r="D229" s="86">
        <f>SUM(D230:D230:D232)</f>
        <v>0</v>
      </c>
      <c r="E229" s="86">
        <f>SUM(E230:E230:E232)</f>
        <v>61280</v>
      </c>
    </row>
    <row r="230" spans="1:5" s="10" customFormat="1" ht="15.75">
      <c r="A230" s="89" t="s">
        <v>406</v>
      </c>
      <c r="B230" s="102">
        <v>1</v>
      </c>
      <c r="C230" s="84">
        <f>SUMIF($B$213:$B$229,"1",C$213:C$229)</f>
        <v>0</v>
      </c>
      <c r="D230" s="84">
        <f>SUMIF($B$213:$B$229,"1",D$213:D$229)</f>
        <v>0</v>
      </c>
      <c r="E230" s="84">
        <f>SUMIF($B$213:$B$229,"1",E$213:E$229)</f>
        <v>0</v>
      </c>
    </row>
    <row r="231" spans="1:5" s="10" customFormat="1" ht="15.75">
      <c r="A231" s="89" t="s">
        <v>245</v>
      </c>
      <c r="B231" s="102">
        <v>2</v>
      </c>
      <c r="C231" s="84">
        <f>SUMIF($B$213:$B$229,"2",C$213:C$229)</f>
        <v>0</v>
      </c>
      <c r="D231" s="84">
        <f>SUMIF($B$213:$B$229,"2",D$213:D$229)</f>
        <v>0</v>
      </c>
      <c r="E231" s="84">
        <f>SUMIF($B$213:$B$229,"2",E$213:E$229)</f>
        <v>61280</v>
      </c>
    </row>
    <row r="232" spans="1:5" s="10" customFormat="1" ht="15.75">
      <c r="A232" s="89" t="s">
        <v>137</v>
      </c>
      <c r="B232" s="102">
        <v>3</v>
      </c>
      <c r="C232" s="84">
        <f>SUMIF($B$213:$B$229,"3",C$213:C$229)</f>
        <v>0</v>
      </c>
      <c r="D232" s="84">
        <f>SUMIF($B$213:$B$229,"3",D$213:D$229)</f>
        <v>0</v>
      </c>
      <c r="E232" s="84">
        <f>SUMIF($B$213:$B$229,"3",E$213:E$229)</f>
        <v>0</v>
      </c>
    </row>
    <row r="233" spans="1:5" s="10" customFormat="1" ht="15.75" hidden="1">
      <c r="A233" s="68" t="s">
        <v>386</v>
      </c>
      <c r="B233" s="17"/>
      <c r="C233" s="86"/>
      <c r="D233" s="86"/>
      <c r="E233" s="86"/>
    </row>
    <row r="234" spans="1:5" s="10" customFormat="1" ht="15.75" hidden="1">
      <c r="A234" s="89"/>
      <c r="B234" s="17"/>
      <c r="C234" s="86"/>
      <c r="D234" s="86"/>
      <c r="E234" s="86"/>
    </row>
    <row r="235" spans="1:5" s="10" customFormat="1" ht="31.5" hidden="1">
      <c r="A235" s="64" t="s">
        <v>385</v>
      </c>
      <c r="B235" s="17"/>
      <c r="C235" s="84"/>
      <c r="D235" s="84"/>
      <c r="E235" s="84"/>
    </row>
    <row r="236" spans="1:5" s="10" customFormat="1" ht="15.75" hidden="1">
      <c r="A236" s="89"/>
      <c r="B236" s="17"/>
      <c r="C236" s="84"/>
      <c r="D236" s="84"/>
      <c r="E236" s="84"/>
    </row>
    <row r="237" spans="1:5" s="10" customFormat="1" ht="15.75">
      <c r="A237" s="89" t="s">
        <v>499</v>
      </c>
      <c r="B237" s="17">
        <v>2</v>
      </c>
      <c r="C237" s="84">
        <v>100000</v>
      </c>
      <c r="D237" s="84">
        <v>100000</v>
      </c>
      <c r="E237" s="84">
        <v>100000</v>
      </c>
    </row>
    <row r="238" spans="1:5" s="10" customFormat="1" ht="47.25">
      <c r="A238" s="64" t="s">
        <v>451</v>
      </c>
      <c r="B238" s="17"/>
      <c r="C238" s="84">
        <f>SUM(C236:C237)</f>
        <v>100000</v>
      </c>
      <c r="D238" s="84">
        <f>SUM(D236:D237)</f>
        <v>100000</v>
      </c>
      <c r="E238" s="84">
        <f>SUM(E236:E237)</f>
        <v>100000</v>
      </c>
    </row>
    <row r="239" spans="1:5" s="10" customFormat="1" ht="15.75" hidden="1">
      <c r="A239" s="64"/>
      <c r="B239" s="17"/>
      <c r="C239" s="84"/>
      <c r="D239" s="84"/>
      <c r="E239" s="84"/>
    </row>
    <row r="240" spans="1:5" s="10" customFormat="1" ht="15.75" hidden="1">
      <c r="A240" s="64"/>
      <c r="B240" s="17"/>
      <c r="C240" s="84"/>
      <c r="D240" s="84"/>
      <c r="E240" s="84"/>
    </row>
    <row r="241" spans="1:5" s="10" customFormat="1" ht="15.75" hidden="1">
      <c r="A241" s="64"/>
      <c r="B241" s="17"/>
      <c r="C241" s="84"/>
      <c r="D241" s="84"/>
      <c r="E241" s="84"/>
    </row>
    <row r="242" spans="1:5" s="10" customFormat="1" ht="15.75" hidden="1">
      <c r="A242" s="64" t="s">
        <v>452</v>
      </c>
      <c r="B242" s="17"/>
      <c r="C242" s="84"/>
      <c r="D242" s="84"/>
      <c r="E242" s="84"/>
    </row>
    <row r="243" spans="1:5" s="10" customFormat="1" ht="15.75">
      <c r="A243" s="43" t="s">
        <v>386</v>
      </c>
      <c r="B243" s="104"/>
      <c r="C243" s="86">
        <f>SUM(C244:C244:C246)</f>
        <v>100000</v>
      </c>
      <c r="D243" s="86">
        <f>SUM(D244:D244:D246)</f>
        <v>100000</v>
      </c>
      <c r="E243" s="86">
        <f>SUM(E244:E244:E246)</f>
        <v>100000</v>
      </c>
    </row>
    <row r="244" spans="1:5" s="10" customFormat="1" ht="15.75">
      <c r="A244" s="89" t="s">
        <v>406</v>
      </c>
      <c r="B244" s="102">
        <v>1</v>
      </c>
      <c r="C244" s="84">
        <f>SUMIF($B$233:$B$243,"1",C$233:C$243)</f>
        <v>0</v>
      </c>
      <c r="D244" s="84">
        <f>SUMIF($B$233:$B$243,"1",D$233:D$243)</f>
        <v>0</v>
      </c>
      <c r="E244" s="84">
        <f>SUMIF($B$233:$B$243,"1",E$233:E$243)</f>
        <v>0</v>
      </c>
    </row>
    <row r="245" spans="1:5" s="10" customFormat="1" ht="15.75">
      <c r="A245" s="89" t="s">
        <v>245</v>
      </c>
      <c r="B245" s="102">
        <v>2</v>
      </c>
      <c r="C245" s="84">
        <f>SUMIF($B$233:$B$243,"2",C$233:C$243)</f>
        <v>100000</v>
      </c>
      <c r="D245" s="84">
        <f>SUMIF($B$233:$B$243,"2",D$233:D$243)</f>
        <v>100000</v>
      </c>
      <c r="E245" s="84">
        <f>SUMIF($B$233:$B$243,"2",E$233:E$243)</f>
        <v>100000</v>
      </c>
    </row>
    <row r="246" spans="1:5" s="10" customFormat="1" ht="15.75">
      <c r="A246" s="89" t="s">
        <v>137</v>
      </c>
      <c r="B246" s="102">
        <v>3</v>
      </c>
      <c r="C246" s="84">
        <f>SUMIF($B$233:$B$243,"3",C$233:C$243)</f>
        <v>0</v>
      </c>
      <c r="D246" s="84">
        <f>SUMIF($B$233:$B$243,"3",D$233:D$243)</f>
        <v>0</v>
      </c>
      <c r="E246" s="84">
        <f>SUMIF($B$233:$B$243,"3",E$233:E$243)</f>
        <v>0</v>
      </c>
    </row>
    <row r="247" spans="1:5" s="10" customFormat="1" ht="15.75">
      <c r="A247" s="68" t="s">
        <v>387</v>
      </c>
      <c r="B247" s="17"/>
      <c r="C247" s="86"/>
      <c r="D247" s="86"/>
      <c r="E247" s="86"/>
    </row>
    <row r="248" spans="1:5" s="10" customFormat="1" ht="15.75" hidden="1">
      <c r="A248" s="64"/>
      <c r="B248" s="17"/>
      <c r="C248" s="84"/>
      <c r="D248" s="84"/>
      <c r="E248" s="84"/>
    </row>
    <row r="249" spans="1:5" s="10" customFormat="1" ht="31.5" hidden="1">
      <c r="A249" s="64" t="s">
        <v>388</v>
      </c>
      <c r="B249" s="17"/>
      <c r="C249" s="84"/>
      <c r="D249" s="84"/>
      <c r="E249" s="84"/>
    </row>
    <row r="250" spans="1:5" s="10" customFormat="1" ht="31.5">
      <c r="A250" s="89" t="s">
        <v>518</v>
      </c>
      <c r="B250" s="17">
        <v>2</v>
      </c>
      <c r="C250" s="84">
        <v>60000</v>
      </c>
      <c r="D250" s="84">
        <v>60000</v>
      </c>
      <c r="E250" s="84">
        <v>60000</v>
      </c>
    </row>
    <row r="251" spans="1:5" s="10" customFormat="1" ht="47.25">
      <c r="A251" s="64" t="s">
        <v>453</v>
      </c>
      <c r="B251" s="17"/>
      <c r="C251" s="84">
        <f>SUM(C250)</f>
        <v>60000</v>
      </c>
      <c r="D251" s="84">
        <f>SUM(D250)</f>
        <v>60000</v>
      </c>
      <c r="E251" s="84">
        <f>SUM(E250)</f>
        <v>60000</v>
      </c>
    </row>
    <row r="252" spans="1:5" s="10" customFormat="1" ht="15.75" hidden="1">
      <c r="A252" s="64"/>
      <c r="B252" s="17"/>
      <c r="C252" s="84"/>
      <c r="D252" s="84"/>
      <c r="E252" s="84"/>
    </row>
    <row r="253" spans="1:5" s="10" customFormat="1" ht="15.75" hidden="1">
      <c r="A253" s="64"/>
      <c r="B253" s="17"/>
      <c r="C253" s="84"/>
      <c r="D253" s="84"/>
      <c r="E253" s="84"/>
    </row>
    <row r="254" spans="1:5" s="10" customFormat="1" ht="15.75" hidden="1">
      <c r="A254" s="64"/>
      <c r="B254" s="17"/>
      <c r="C254" s="84"/>
      <c r="D254" s="84"/>
      <c r="E254" s="84"/>
    </row>
    <row r="255" spans="1:5" s="10" customFormat="1" ht="15.75" hidden="1">
      <c r="A255" s="64" t="s">
        <v>454</v>
      </c>
      <c r="B255" s="17"/>
      <c r="C255" s="84"/>
      <c r="D255" s="84"/>
      <c r="E255" s="84"/>
    </row>
    <row r="256" spans="1:5" s="10" customFormat="1" ht="31.5">
      <c r="A256" s="43" t="s">
        <v>387</v>
      </c>
      <c r="B256" s="104"/>
      <c r="C256" s="86">
        <f>SUM(C257:C257:C259)</f>
        <v>60000</v>
      </c>
      <c r="D256" s="86">
        <f>SUM(D257:D257:D259)</f>
        <v>60000</v>
      </c>
      <c r="E256" s="86">
        <f>SUM(E257:E257:E259)</f>
        <v>60000</v>
      </c>
    </row>
    <row r="257" spans="1:5" s="10" customFormat="1" ht="15.75">
      <c r="A257" s="89" t="s">
        <v>406</v>
      </c>
      <c r="B257" s="102">
        <v>1</v>
      </c>
      <c r="C257" s="84">
        <f>SUMIF($B$247:$B$256,"1",C$247:C$256)</f>
        <v>0</v>
      </c>
      <c r="D257" s="84">
        <f>SUMIF($B$247:$B$256,"1",D$247:D$256)</f>
        <v>0</v>
      </c>
      <c r="E257" s="84">
        <f>SUMIF($B$247:$B$256,"1",E$247:E$256)</f>
        <v>0</v>
      </c>
    </row>
    <row r="258" spans="1:5" s="10" customFormat="1" ht="15.75">
      <c r="A258" s="89" t="s">
        <v>245</v>
      </c>
      <c r="B258" s="102">
        <v>2</v>
      </c>
      <c r="C258" s="84">
        <f>SUMIF($B$247:$B$256,"2",C$247:C$256)</f>
        <v>60000</v>
      </c>
      <c r="D258" s="84">
        <f>SUMIF($B$247:$B$256,"2",D$247:D$256)</f>
        <v>60000</v>
      </c>
      <c r="E258" s="84">
        <f>SUMIF($B$247:$B$256,"2",E$247:E$256)</f>
        <v>60000</v>
      </c>
    </row>
    <row r="259" spans="1:5" s="10" customFormat="1" ht="15.75">
      <c r="A259" s="89" t="s">
        <v>137</v>
      </c>
      <c r="B259" s="102">
        <v>3</v>
      </c>
      <c r="C259" s="84">
        <f>SUMIF($B$247:$B$256,"3",C$247:C$256)</f>
        <v>0</v>
      </c>
      <c r="D259" s="84">
        <f>SUMIF($B$247:$B$256,"3",D$247:D$256)</f>
        <v>0</v>
      </c>
      <c r="E259" s="84">
        <f>SUMIF($B$247:$B$256,"3",E$247:E$256)</f>
        <v>0</v>
      </c>
    </row>
    <row r="260" spans="1:5" s="10" customFormat="1" ht="49.5">
      <c r="A260" s="69" t="s">
        <v>462</v>
      </c>
      <c r="B260" s="105"/>
      <c r="C260" s="85"/>
      <c r="D260" s="85"/>
      <c r="E260" s="85"/>
    </row>
    <row r="261" spans="1:5" s="10" customFormat="1" ht="16.5">
      <c r="A261" s="68" t="s">
        <v>175</v>
      </c>
      <c r="B261" s="105"/>
      <c r="C261" s="85"/>
      <c r="D261" s="85"/>
      <c r="E261" s="85"/>
    </row>
    <row r="262" spans="1:5" s="10" customFormat="1" ht="15.75" customHeight="1">
      <c r="A262" s="64" t="s">
        <v>231</v>
      </c>
      <c r="B262" s="105">
        <v>2</v>
      </c>
      <c r="C262" s="87">
        <v>4424034</v>
      </c>
      <c r="D262" s="87">
        <v>4457590</v>
      </c>
      <c r="E262" s="87">
        <v>4457590</v>
      </c>
    </row>
    <row r="263" spans="1:5" s="10" customFormat="1" ht="15.75" customHeight="1">
      <c r="A263" s="64" t="s">
        <v>231</v>
      </c>
      <c r="B263" s="105">
        <v>3</v>
      </c>
      <c r="C263" s="87">
        <v>434570</v>
      </c>
      <c r="D263" s="87">
        <v>434570</v>
      </c>
      <c r="E263" s="87">
        <v>434570</v>
      </c>
    </row>
    <row r="264" spans="1:5" s="10" customFormat="1" ht="15.75">
      <c r="A264" s="64" t="s">
        <v>457</v>
      </c>
      <c r="B264" s="104">
        <v>2</v>
      </c>
      <c r="C264" s="87"/>
      <c r="D264" s="87"/>
      <c r="E264" s="87"/>
    </row>
    <row r="265" spans="1:5" s="10" customFormat="1" ht="31.5">
      <c r="A265" s="43" t="s">
        <v>175</v>
      </c>
      <c r="B265" s="104"/>
      <c r="C265" s="86">
        <f>SUM(C266:C268)</f>
        <v>4858604</v>
      </c>
      <c r="D265" s="86">
        <f>SUM(D266:D268)</f>
        <v>4892160</v>
      </c>
      <c r="E265" s="86">
        <f>SUM(E266:E268)</f>
        <v>4892160</v>
      </c>
    </row>
    <row r="266" spans="1:5" s="10" customFormat="1" ht="15.75">
      <c r="A266" s="89" t="s">
        <v>406</v>
      </c>
      <c r="B266" s="102">
        <v>1</v>
      </c>
      <c r="C266" s="84">
        <f>SUMIF($B$261:$B$265,"1",C$261:C$265)</f>
        <v>0</v>
      </c>
      <c r="D266" s="84">
        <f>SUMIF($B$261:$B$265,"1",D$261:D$265)</f>
        <v>0</v>
      </c>
      <c r="E266" s="84">
        <f>SUMIF($B$261:$B$265,"1",E$261:E$265)</f>
        <v>0</v>
      </c>
    </row>
    <row r="267" spans="1:5" s="10" customFormat="1" ht="15.75">
      <c r="A267" s="89" t="s">
        <v>245</v>
      </c>
      <c r="B267" s="102">
        <v>2</v>
      </c>
      <c r="C267" s="84">
        <f>SUMIF($B$261:$B$265,"2",C$261:C$265)</f>
        <v>4424034</v>
      </c>
      <c r="D267" s="84">
        <f>SUMIF($B$261:$B$265,"2",D$261:D$265)</f>
        <v>4457590</v>
      </c>
      <c r="E267" s="84">
        <f>SUMIF($B$261:$B$265,"2",E$261:E$265)</f>
        <v>4457590</v>
      </c>
    </row>
    <row r="268" spans="1:5" s="10" customFormat="1" ht="15.75">
      <c r="A268" s="89" t="s">
        <v>137</v>
      </c>
      <c r="B268" s="102">
        <v>3</v>
      </c>
      <c r="C268" s="84">
        <f>SUMIF($B$261:$B$265,"3",C$261:C$265)</f>
        <v>434570</v>
      </c>
      <c r="D268" s="84">
        <f>SUMIF($B$261:$B$265,"3",D$261:D$265)</f>
        <v>434570</v>
      </c>
      <c r="E268" s="84">
        <f>SUMIF($B$261:$B$265,"3",E$261:E$265)</f>
        <v>434570</v>
      </c>
    </row>
    <row r="269" spans="1:5" s="10" customFormat="1" ht="31.5">
      <c r="A269" s="68" t="s">
        <v>176</v>
      </c>
      <c r="B269" s="102"/>
      <c r="C269" s="84"/>
      <c r="D269" s="84"/>
      <c r="E269" s="84"/>
    </row>
    <row r="270" spans="1:5" s="10" customFormat="1" ht="31.5" hidden="1">
      <c r="A270" s="64" t="s">
        <v>231</v>
      </c>
      <c r="B270" s="105">
        <v>2</v>
      </c>
      <c r="C270" s="84"/>
      <c r="D270" s="84"/>
      <c r="E270" s="84"/>
    </row>
    <row r="271" spans="1:5" s="10" customFormat="1" ht="15.75" hidden="1">
      <c r="A271" s="64" t="s">
        <v>457</v>
      </c>
      <c r="B271" s="104">
        <v>2</v>
      </c>
      <c r="C271" s="87"/>
      <c r="D271" s="87"/>
      <c r="E271" s="87"/>
    </row>
    <row r="272" spans="1:5" s="10" customFormat="1" ht="15.75" hidden="1">
      <c r="A272" s="43" t="s">
        <v>176</v>
      </c>
      <c r="B272" s="104"/>
      <c r="C272" s="86">
        <f>SUM(C273:C275)</f>
        <v>0</v>
      </c>
      <c r="D272" s="86">
        <f>SUM(D273:D275)</f>
        <v>0</v>
      </c>
      <c r="E272" s="86">
        <f>SUM(E273:E275)</f>
        <v>0</v>
      </c>
    </row>
    <row r="273" spans="1:5" s="10" customFormat="1" ht="15.75" hidden="1">
      <c r="A273" s="89" t="s">
        <v>406</v>
      </c>
      <c r="B273" s="102">
        <v>1</v>
      </c>
      <c r="C273" s="84">
        <f>SUMIF($B$269:$B$272,"1",C$269:C$272)</f>
        <v>0</v>
      </c>
      <c r="D273" s="84">
        <f>SUMIF($B$269:$B$272,"1",D$269:D$272)</f>
        <v>0</v>
      </c>
      <c r="E273" s="84">
        <f>SUMIF($B$269:$B$272,"1",E$269:E$272)</f>
        <v>0</v>
      </c>
    </row>
    <row r="274" spans="1:5" s="10" customFormat="1" ht="15.75" hidden="1">
      <c r="A274" s="89" t="s">
        <v>245</v>
      </c>
      <c r="B274" s="102">
        <v>2</v>
      </c>
      <c r="C274" s="84">
        <f>SUMIF($B$269:$B$272,"2",C$269:C$272)</f>
        <v>0</v>
      </c>
      <c r="D274" s="84">
        <f>SUMIF($B$269:$B$272,"2",D$269:D$272)</f>
        <v>0</v>
      </c>
      <c r="E274" s="84">
        <f>SUMIF($B$269:$B$272,"2",E$269:E$272)</f>
        <v>0</v>
      </c>
    </row>
    <row r="275" spans="1:5" s="10" customFormat="1" ht="15.75" hidden="1">
      <c r="A275" s="89" t="s">
        <v>137</v>
      </c>
      <c r="B275" s="102">
        <v>3</v>
      </c>
      <c r="C275" s="84">
        <f>SUMIF($B$269:$B$272,"3",C$269:C$272)</f>
        <v>0</v>
      </c>
      <c r="D275" s="84">
        <f>SUMIF($B$269:$B$272,"3",D$269:D$272)</f>
        <v>0</v>
      </c>
      <c r="E275" s="84">
        <f>SUMIF($B$269:$B$272,"3",E$269:E$272)</f>
        <v>0</v>
      </c>
    </row>
    <row r="276" spans="1:5" s="10" customFormat="1" ht="33" hidden="1">
      <c r="A276" s="69" t="s">
        <v>96</v>
      </c>
      <c r="B276" s="105"/>
      <c r="C276" s="85">
        <f>C277+C290</f>
        <v>0</v>
      </c>
      <c r="D276" s="85">
        <f>D277+D290</f>
        <v>0</v>
      </c>
      <c r="E276" s="85">
        <f>E277+E290</f>
        <v>0</v>
      </c>
    </row>
    <row r="277" spans="1:5" s="10" customFormat="1" ht="15.75" hidden="1">
      <c r="A277" s="68" t="s">
        <v>173</v>
      </c>
      <c r="B277" s="104"/>
      <c r="C277" s="87"/>
      <c r="D277" s="87"/>
      <c r="E277" s="87"/>
    </row>
    <row r="278" spans="1:5" s="10" customFormat="1" ht="15.75" hidden="1">
      <c r="A278" s="64" t="s">
        <v>230</v>
      </c>
      <c r="B278" s="104"/>
      <c r="C278" s="87"/>
      <c r="D278" s="87"/>
      <c r="E278" s="87"/>
    </row>
    <row r="279" spans="1:5" s="10" customFormat="1" ht="31.5" hidden="1">
      <c r="A279" s="89" t="s">
        <v>455</v>
      </c>
      <c r="B279" s="104"/>
      <c r="C279" s="87"/>
      <c r="D279" s="87"/>
      <c r="E279" s="87"/>
    </row>
    <row r="280" spans="1:5" s="10" customFormat="1" ht="31.5" hidden="1">
      <c r="A280" s="89" t="s">
        <v>242</v>
      </c>
      <c r="B280" s="104"/>
      <c r="C280" s="87"/>
      <c r="D280" s="87"/>
      <c r="E280" s="87"/>
    </row>
    <row r="281" spans="1:5" s="10" customFormat="1" ht="31.5" hidden="1">
      <c r="A281" s="89" t="s">
        <v>456</v>
      </c>
      <c r="B281" s="104"/>
      <c r="C281" s="87"/>
      <c r="D281" s="87"/>
      <c r="E281" s="87"/>
    </row>
    <row r="282" spans="1:5" s="10" customFormat="1" ht="31.5">
      <c r="A282" s="89" t="s">
        <v>241</v>
      </c>
      <c r="B282" s="104">
        <v>2</v>
      </c>
      <c r="C282" s="87"/>
      <c r="D282" s="87"/>
      <c r="E282" s="87">
        <v>547076</v>
      </c>
    </row>
    <row r="283" spans="1:5" s="10" customFormat="1" ht="15.75" hidden="1">
      <c r="A283" s="89" t="s">
        <v>240</v>
      </c>
      <c r="B283" s="104"/>
      <c r="C283" s="87"/>
      <c r="D283" s="87"/>
      <c r="E283" s="87"/>
    </row>
    <row r="284" spans="1:5" s="10" customFormat="1" ht="15.75" hidden="1">
      <c r="A284" s="64" t="s">
        <v>232</v>
      </c>
      <c r="B284" s="104"/>
      <c r="C284" s="87"/>
      <c r="D284" s="87"/>
      <c r="E284" s="87"/>
    </row>
    <row r="285" spans="1:5" s="10" customFormat="1" ht="31.5" hidden="1">
      <c r="A285" s="64" t="s">
        <v>233</v>
      </c>
      <c r="B285" s="104"/>
      <c r="C285" s="87"/>
      <c r="D285" s="87"/>
      <c r="E285" s="87"/>
    </row>
    <row r="286" spans="1:5" s="10" customFormat="1" ht="31.5">
      <c r="A286" s="43" t="s">
        <v>173</v>
      </c>
      <c r="B286" s="104"/>
      <c r="C286" s="86">
        <f>SUM(C287:C289)</f>
        <v>0</v>
      </c>
      <c r="D286" s="86">
        <f>SUM(D287:D289)</f>
        <v>0</v>
      </c>
      <c r="E286" s="86">
        <f>SUM(E287:E289)</f>
        <v>547076</v>
      </c>
    </row>
    <row r="287" spans="1:5" s="10" customFormat="1" ht="15.75">
      <c r="A287" s="89" t="s">
        <v>406</v>
      </c>
      <c r="B287" s="102">
        <v>1</v>
      </c>
      <c r="C287" s="84">
        <f>SUMIF($B$277:$B$286,"1",C$277:C$286)</f>
        <v>0</v>
      </c>
      <c r="D287" s="84">
        <f>SUMIF($B$277:$B$286,"1",D$277:D$286)</f>
        <v>0</v>
      </c>
      <c r="E287" s="84">
        <f>SUMIF($B$277:$B$286,"1",E$277:E$286)</f>
        <v>0</v>
      </c>
    </row>
    <row r="288" spans="1:5" s="10" customFormat="1" ht="15.75">
      <c r="A288" s="89" t="s">
        <v>245</v>
      </c>
      <c r="B288" s="102">
        <v>2</v>
      </c>
      <c r="C288" s="84">
        <f>SUMIF($B$277:$B$286,"2",C$277:C$286)</f>
        <v>0</v>
      </c>
      <c r="D288" s="84">
        <f>SUMIF($B$277:$B$286,"2",D$277:D$286)</f>
        <v>0</v>
      </c>
      <c r="E288" s="84">
        <f>SUMIF($B$277:$B$286,"2",E$277:E$286)</f>
        <v>547076</v>
      </c>
    </row>
    <row r="289" spans="1:5" s="10" customFormat="1" ht="15.75">
      <c r="A289" s="89" t="s">
        <v>137</v>
      </c>
      <c r="B289" s="102">
        <v>3</v>
      </c>
      <c r="C289" s="84">
        <f>SUMIF($B$277:$B$286,"3",C$277:C$286)</f>
        <v>0</v>
      </c>
      <c r="D289" s="84">
        <f>SUMIF($B$277:$B$286,"3",D$277:D$286)</f>
        <v>0</v>
      </c>
      <c r="E289" s="84">
        <f>SUMIF($B$277:$B$286,"3",E$277:E$286)</f>
        <v>0</v>
      </c>
    </row>
    <row r="290" spans="1:5" s="10" customFormat="1" ht="15.75" hidden="1">
      <c r="A290" s="68" t="s">
        <v>174</v>
      </c>
      <c r="B290" s="104"/>
      <c r="C290" s="87"/>
      <c r="D290" s="87"/>
      <c r="E290" s="87"/>
    </row>
    <row r="291" spans="1:5" s="10" customFormat="1" ht="15.75" hidden="1">
      <c r="A291" s="64" t="s">
        <v>230</v>
      </c>
      <c r="B291" s="104"/>
      <c r="C291" s="87"/>
      <c r="D291" s="87"/>
      <c r="E291" s="87"/>
    </row>
    <row r="292" spans="1:5" s="10" customFormat="1" ht="31.5" hidden="1">
      <c r="A292" s="89" t="s">
        <v>455</v>
      </c>
      <c r="B292" s="104"/>
      <c r="C292" s="87"/>
      <c r="D292" s="87"/>
      <c r="E292" s="87"/>
    </row>
    <row r="293" spans="1:5" s="10" customFormat="1" ht="31.5" hidden="1">
      <c r="A293" s="89" t="s">
        <v>242</v>
      </c>
      <c r="B293" s="104"/>
      <c r="C293" s="87"/>
      <c r="D293" s="87"/>
      <c r="E293" s="87"/>
    </row>
    <row r="294" spans="1:5" s="10" customFormat="1" ht="31.5" hidden="1">
      <c r="A294" s="89" t="s">
        <v>456</v>
      </c>
      <c r="B294" s="104"/>
      <c r="C294" s="87"/>
      <c r="D294" s="87"/>
      <c r="E294" s="87"/>
    </row>
    <row r="295" spans="1:5" s="10" customFormat="1" ht="15.75" hidden="1">
      <c r="A295" s="89" t="s">
        <v>241</v>
      </c>
      <c r="B295" s="104"/>
      <c r="C295" s="87"/>
      <c r="D295" s="87"/>
      <c r="E295" s="87"/>
    </row>
    <row r="296" spans="1:5" s="10" customFormat="1" ht="15.75" hidden="1">
      <c r="A296" s="89" t="s">
        <v>240</v>
      </c>
      <c r="B296" s="104"/>
      <c r="C296" s="87"/>
      <c r="D296" s="87"/>
      <c r="E296" s="87"/>
    </row>
    <row r="297" spans="1:5" s="10" customFormat="1" ht="15.75" hidden="1">
      <c r="A297" s="64" t="s">
        <v>232</v>
      </c>
      <c r="B297" s="104"/>
      <c r="C297" s="87"/>
      <c r="D297" s="87"/>
      <c r="E297" s="87"/>
    </row>
    <row r="298" spans="1:5" s="10" customFormat="1" ht="31.5" hidden="1">
      <c r="A298" s="64" t="s">
        <v>233</v>
      </c>
      <c r="B298" s="104"/>
      <c r="C298" s="87"/>
      <c r="D298" s="87"/>
      <c r="E298" s="87"/>
    </row>
    <row r="299" spans="1:5" s="10" customFormat="1" ht="15.75" hidden="1">
      <c r="A299" s="43" t="s">
        <v>174</v>
      </c>
      <c r="B299" s="104"/>
      <c r="C299" s="86">
        <f>SUM(C300:C302)</f>
        <v>0</v>
      </c>
      <c r="D299" s="86">
        <f>SUM(D300:D302)</f>
        <v>0</v>
      </c>
      <c r="E299" s="86">
        <f>SUM(E300:E302)</f>
        <v>0</v>
      </c>
    </row>
    <row r="300" spans="1:5" s="10" customFormat="1" ht="15.75" hidden="1">
      <c r="A300" s="89" t="s">
        <v>406</v>
      </c>
      <c r="B300" s="102">
        <v>1</v>
      </c>
      <c r="C300" s="84">
        <f>SUMIF($B$290:$B$299,"1",C$290:C$299)</f>
        <v>0</v>
      </c>
      <c r="D300" s="84">
        <f>SUMIF($B$290:$B$299,"1",D$290:D$299)</f>
        <v>0</v>
      </c>
      <c r="E300" s="84">
        <f>SUMIF($B$290:$B$299,"1",E$290:E$299)</f>
        <v>0</v>
      </c>
    </row>
    <row r="301" spans="1:5" s="10" customFormat="1" ht="15.75" hidden="1">
      <c r="A301" s="89" t="s">
        <v>245</v>
      </c>
      <c r="B301" s="102">
        <v>2</v>
      </c>
      <c r="C301" s="84">
        <f>SUMIF($B$290:$B$299,"2",C$290:C$299)</f>
        <v>0</v>
      </c>
      <c r="D301" s="84">
        <f>SUMIF($B$290:$B$299,"2",D$290:D$299)</f>
        <v>0</v>
      </c>
      <c r="E301" s="84">
        <f>SUMIF($B$290:$B$299,"2",E$290:E$299)</f>
        <v>0</v>
      </c>
    </row>
    <row r="302" spans="1:5" s="10" customFormat="1" ht="15.75" hidden="1">
      <c r="A302" s="89" t="s">
        <v>137</v>
      </c>
      <c r="B302" s="102">
        <v>3</v>
      </c>
      <c r="C302" s="84">
        <f>SUMIF($B$290:$B$299,"3",C$290:C$299)</f>
        <v>0</v>
      </c>
      <c r="D302" s="84">
        <f>SUMIF($B$290:$B$299,"3",D$290:D$299)</f>
        <v>0</v>
      </c>
      <c r="E302" s="84">
        <f>SUMIF($B$290:$B$299,"3",E$290:E$299)</f>
        <v>0</v>
      </c>
    </row>
    <row r="303" spans="1:6" s="10" customFormat="1" ht="16.5">
      <c r="A303" s="69" t="s">
        <v>97</v>
      </c>
      <c r="B303" s="105"/>
      <c r="C303" s="109">
        <f>C88+C122+C151+C209++C229+C243+C256+C265+C272+C286+C299</f>
        <v>16116804</v>
      </c>
      <c r="D303" s="109">
        <f>D88+D122+D151+D209++D229+D243+D256+D265+D272+D286+D299</f>
        <v>19001912</v>
      </c>
      <c r="E303" s="109">
        <f>E88+E122+E151+E209++E229+E243+E256+E265+E272+E286+E299</f>
        <v>21163952</v>
      </c>
      <c r="F303" s="12"/>
    </row>
    <row r="304" ht="15.75"/>
    <row r="305" ht="15.75">
      <c r="F305" s="198"/>
    </row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8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2.140625" style="139" customWidth="1"/>
    <col min="4" max="5" width="12.140625" style="16" customWidth="1"/>
    <col min="6" max="16384" width="9.140625" style="16" customWidth="1"/>
  </cols>
  <sheetData>
    <row r="1" spans="1:5" ht="15.75">
      <c r="A1" s="291" t="s">
        <v>535</v>
      </c>
      <c r="B1" s="291"/>
      <c r="C1" s="291"/>
      <c r="D1" s="291"/>
      <c r="E1" s="291"/>
    </row>
    <row r="2" spans="1:5" ht="15.75">
      <c r="A2" s="279" t="s">
        <v>463</v>
      </c>
      <c r="B2" s="279"/>
      <c r="C2" s="279"/>
      <c r="D2" s="279"/>
      <c r="E2" s="279"/>
    </row>
    <row r="3" spans="1:3" ht="15.75">
      <c r="A3" s="45"/>
      <c r="C3" s="138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665</v>
      </c>
      <c r="E4" s="40" t="s">
        <v>666</v>
      </c>
    </row>
    <row r="5" spans="1:5" s="10" customFormat="1" ht="16.5">
      <c r="A5" s="69" t="s">
        <v>95</v>
      </c>
      <c r="B5" s="105"/>
      <c r="C5" s="129"/>
      <c r="D5" s="211"/>
      <c r="E5" s="211"/>
    </row>
    <row r="6" spans="1:5" s="10" customFormat="1" ht="15.75">
      <c r="A6" s="68" t="s">
        <v>88</v>
      </c>
      <c r="B6" s="104"/>
      <c r="C6" s="129"/>
      <c r="D6" s="129"/>
      <c r="E6" s="129"/>
    </row>
    <row r="7" spans="1:5" s="10" customFormat="1" ht="15.75">
      <c r="A7" s="43" t="s">
        <v>181</v>
      </c>
      <c r="B7" s="104"/>
      <c r="C7" s="86">
        <f>SUM(C8:C10)</f>
        <v>6317636</v>
      </c>
      <c r="D7" s="86">
        <f>SUM(D8:D10)</f>
        <v>7022411</v>
      </c>
      <c r="E7" s="86">
        <f>SUM(E8:E10)</f>
        <v>6922414</v>
      </c>
    </row>
    <row r="8" spans="1:5" s="10" customFormat="1" ht="15.75">
      <c r="A8" s="89" t="s">
        <v>406</v>
      </c>
      <c r="B8" s="102">
        <v>1</v>
      </c>
      <c r="C8" s="84">
        <f>COFOG!C48</f>
        <v>0</v>
      </c>
      <c r="D8" s="84">
        <f>COFOG!D48</f>
        <v>0</v>
      </c>
      <c r="E8" s="84">
        <f>COFOG!E48</f>
        <v>0</v>
      </c>
    </row>
    <row r="9" spans="1:5" s="10" customFormat="1" ht="15.75">
      <c r="A9" s="89" t="s">
        <v>245</v>
      </c>
      <c r="B9" s="102">
        <v>2</v>
      </c>
      <c r="C9" s="84">
        <f>COFOG!C49</f>
        <v>5631636</v>
      </c>
      <c r="D9" s="84">
        <f>COFOG!D49</f>
        <v>6336411</v>
      </c>
      <c r="E9" s="84">
        <f>COFOG!E49</f>
        <v>6236414</v>
      </c>
    </row>
    <row r="10" spans="1:5" s="10" customFormat="1" ht="15.75">
      <c r="A10" s="89" t="s">
        <v>137</v>
      </c>
      <c r="B10" s="102">
        <v>3</v>
      </c>
      <c r="C10" s="84">
        <f>COFOG!C50</f>
        <v>686000</v>
      </c>
      <c r="D10" s="84">
        <f>COFOG!D50</f>
        <v>686000</v>
      </c>
      <c r="E10" s="84">
        <f>COFOG!E50</f>
        <v>686000</v>
      </c>
    </row>
    <row r="11" spans="1:5" s="10" customFormat="1" ht="31.5">
      <c r="A11" s="43" t="s">
        <v>183</v>
      </c>
      <c r="B11" s="104"/>
      <c r="C11" s="86">
        <f>SUM(C12:C14)</f>
        <v>1348350</v>
      </c>
      <c r="D11" s="86">
        <f>SUM(D12:D14)</f>
        <v>1426975</v>
      </c>
      <c r="E11" s="86">
        <f>SUM(E12:E14)</f>
        <v>1426979</v>
      </c>
    </row>
    <row r="12" spans="1:5" s="10" customFormat="1" ht="15.75">
      <c r="A12" s="89" t="s">
        <v>406</v>
      </c>
      <c r="B12" s="102">
        <v>1</v>
      </c>
      <c r="C12" s="84">
        <f>COFOG!F48</f>
        <v>0</v>
      </c>
      <c r="D12" s="84">
        <f>COFOG!G48</f>
        <v>0</v>
      </c>
      <c r="E12" s="84">
        <f>COFOG!H48</f>
        <v>0</v>
      </c>
    </row>
    <row r="13" spans="1:5" s="10" customFormat="1" ht="15.75">
      <c r="A13" s="89" t="s">
        <v>245</v>
      </c>
      <c r="B13" s="102">
        <v>2</v>
      </c>
      <c r="C13" s="84">
        <f>COFOG!F49</f>
        <v>1180780</v>
      </c>
      <c r="D13" s="84">
        <f>COFOG!G49</f>
        <v>1259405</v>
      </c>
      <c r="E13" s="84">
        <f>COFOG!H49</f>
        <v>1259409</v>
      </c>
    </row>
    <row r="14" spans="1:5" s="10" customFormat="1" ht="15.75">
      <c r="A14" s="89" t="s">
        <v>137</v>
      </c>
      <c r="B14" s="102">
        <v>3</v>
      </c>
      <c r="C14" s="84">
        <f>COFOG!F50</f>
        <v>167570</v>
      </c>
      <c r="D14" s="84">
        <f>COFOG!G50</f>
        <v>167570</v>
      </c>
      <c r="E14" s="84">
        <f>COFOG!H50</f>
        <v>167570</v>
      </c>
    </row>
    <row r="15" spans="1:5" s="10" customFormat="1" ht="15.75">
      <c r="A15" s="43" t="s">
        <v>184</v>
      </c>
      <c r="B15" s="104"/>
      <c r="C15" s="86">
        <f>SUM(C16:C18)</f>
        <v>4131880</v>
      </c>
      <c r="D15" s="86">
        <f>SUM(D16:D18)</f>
        <v>4495550</v>
      </c>
      <c r="E15" s="86">
        <f>SUM(E16:E18)</f>
        <v>5021592</v>
      </c>
    </row>
    <row r="16" spans="1:5" s="10" customFormat="1" ht="15.75">
      <c r="A16" s="89" t="s">
        <v>406</v>
      </c>
      <c r="B16" s="102">
        <v>1</v>
      </c>
      <c r="C16" s="84">
        <f>COFOG!I48</f>
        <v>0</v>
      </c>
      <c r="D16" s="84">
        <f>COFOG!J48</f>
        <v>0</v>
      </c>
      <c r="E16" s="84">
        <f>COFOG!K48</f>
        <v>0</v>
      </c>
    </row>
    <row r="17" spans="1:5" s="10" customFormat="1" ht="15.75">
      <c r="A17" s="89" t="s">
        <v>245</v>
      </c>
      <c r="B17" s="102">
        <v>2</v>
      </c>
      <c r="C17" s="84">
        <f>COFOG!I49</f>
        <v>4131880</v>
      </c>
      <c r="D17" s="84">
        <f>COFOG!J49</f>
        <v>4495550</v>
      </c>
      <c r="E17" s="84">
        <f>COFOG!K49</f>
        <v>5021592</v>
      </c>
    </row>
    <row r="18" spans="1:5" s="10" customFormat="1" ht="15.75">
      <c r="A18" s="89" t="s">
        <v>137</v>
      </c>
      <c r="B18" s="102">
        <v>3</v>
      </c>
      <c r="C18" s="84">
        <f>COFOG!I50</f>
        <v>0</v>
      </c>
      <c r="D18" s="84">
        <f>COFOG!J50</f>
        <v>0</v>
      </c>
      <c r="E18" s="84">
        <f>COFOG!K50</f>
        <v>0</v>
      </c>
    </row>
    <row r="19" spans="1:5" s="10" customFormat="1" ht="15.75">
      <c r="A19" s="68" t="s">
        <v>185</v>
      </c>
      <c r="B19" s="104"/>
      <c r="C19" s="84"/>
      <c r="D19" s="84"/>
      <c r="E19" s="84"/>
    </row>
    <row r="20" spans="1:5" s="10" customFormat="1" ht="31.5" hidden="1">
      <c r="A20" s="111" t="s">
        <v>188</v>
      </c>
      <c r="B20" s="104"/>
      <c r="C20" s="129">
        <f>SUM(C21:C22)</f>
        <v>0</v>
      </c>
      <c r="D20" s="129">
        <f>SUM(D21:D22)</f>
        <v>0</v>
      </c>
      <c r="E20" s="129">
        <f>SUM(E21:E22)</f>
        <v>0</v>
      </c>
    </row>
    <row r="21" spans="1:5" s="10" customFormat="1" ht="31.5" hidden="1">
      <c r="A21" s="89" t="s">
        <v>194</v>
      </c>
      <c r="B21" s="104">
        <v>2</v>
      </c>
      <c r="C21" s="129"/>
      <c r="D21" s="129"/>
      <c r="E21" s="129"/>
    </row>
    <row r="22" spans="1:5" s="10" customFormat="1" ht="15.75" hidden="1">
      <c r="A22" s="89" t="s">
        <v>195</v>
      </c>
      <c r="B22" s="104">
        <v>2</v>
      </c>
      <c r="C22" s="129"/>
      <c r="D22" s="129"/>
      <c r="E22" s="129"/>
    </row>
    <row r="23" spans="1:5" s="10" customFormat="1" ht="15.75" hidden="1">
      <c r="A23" s="112" t="s">
        <v>186</v>
      </c>
      <c r="B23" s="104"/>
      <c r="C23" s="129">
        <f>SUM(C20:C20)</f>
        <v>0</v>
      </c>
      <c r="D23" s="129">
        <f>SUM(D20:D20)</f>
        <v>0</v>
      </c>
      <c r="E23" s="129">
        <f>SUM(E20:E20)</f>
        <v>0</v>
      </c>
    </row>
    <row r="24" spans="1:5" s="10" customFormat="1" ht="15.75" hidden="1">
      <c r="A24" s="64" t="s">
        <v>196</v>
      </c>
      <c r="B24" s="104"/>
      <c r="C24" s="129"/>
      <c r="D24" s="129"/>
      <c r="E24" s="129"/>
    </row>
    <row r="25" spans="1:5" s="10" customFormat="1" ht="47.25" hidden="1">
      <c r="A25" s="110" t="s">
        <v>193</v>
      </c>
      <c r="B25" s="104">
        <v>2</v>
      </c>
      <c r="C25" s="129"/>
      <c r="D25" s="129"/>
      <c r="E25" s="129"/>
    </row>
    <row r="26" spans="1:5" s="10" customFormat="1" ht="47.25" hidden="1">
      <c r="A26" s="110" t="s">
        <v>193</v>
      </c>
      <c r="B26" s="104">
        <v>3</v>
      </c>
      <c r="C26" s="129"/>
      <c r="D26" s="129"/>
      <c r="E26" s="129"/>
    </row>
    <row r="27" spans="1:5" s="10" customFormat="1" ht="15.75" hidden="1">
      <c r="A27" s="112" t="s">
        <v>192</v>
      </c>
      <c r="B27" s="104"/>
      <c r="C27" s="129">
        <f>SUM(C25:C26)</f>
        <v>0</v>
      </c>
      <c r="D27" s="129">
        <f>SUM(D25:D26)</f>
        <v>0</v>
      </c>
      <c r="E27" s="129">
        <f>SUM(E25:E26)</f>
        <v>0</v>
      </c>
    </row>
    <row r="28" spans="1:5" s="10" customFormat="1" ht="15.75" hidden="1">
      <c r="A28" s="111" t="s">
        <v>189</v>
      </c>
      <c r="B28" s="104"/>
      <c r="C28" s="129">
        <f>SUM(C29:C29)</f>
        <v>0</v>
      </c>
      <c r="D28" s="129">
        <f>SUM(D29:D29)</f>
        <v>0</v>
      </c>
      <c r="E28" s="129">
        <f>SUM(E29:E29)</f>
        <v>0</v>
      </c>
    </row>
    <row r="29" spans="1:5" s="10" customFormat="1" ht="15.75" hidden="1">
      <c r="A29" s="89" t="s">
        <v>438</v>
      </c>
      <c r="B29" s="104">
        <v>2</v>
      </c>
      <c r="C29" s="129"/>
      <c r="D29" s="129"/>
      <c r="E29" s="129"/>
    </row>
    <row r="30" spans="1:5" s="10" customFormat="1" ht="15.75" hidden="1">
      <c r="A30" s="89" t="s">
        <v>190</v>
      </c>
      <c r="B30" s="104">
        <v>2</v>
      </c>
      <c r="C30" s="129"/>
      <c r="D30" s="129"/>
      <c r="E30" s="129"/>
    </row>
    <row r="31" spans="1:5" s="10" customFormat="1" ht="31.5" hidden="1">
      <c r="A31" s="89" t="s">
        <v>191</v>
      </c>
      <c r="B31" s="104">
        <v>2</v>
      </c>
      <c r="C31" s="129"/>
      <c r="D31" s="129"/>
      <c r="E31" s="129"/>
    </row>
    <row r="32" spans="1:5" s="10" customFormat="1" ht="15.75">
      <c r="A32" s="89" t="s">
        <v>414</v>
      </c>
      <c r="B32" s="104"/>
      <c r="C32" s="84">
        <f>C33+C48</f>
        <v>885600</v>
      </c>
      <c r="D32" s="84">
        <f>D33+D48</f>
        <v>1325600</v>
      </c>
      <c r="E32" s="84">
        <f>E33+E48</f>
        <v>1325600</v>
      </c>
    </row>
    <row r="33" spans="1:5" s="10" customFormat="1" ht="15.75">
      <c r="A33" s="89" t="s">
        <v>415</v>
      </c>
      <c r="B33" s="104"/>
      <c r="C33" s="84">
        <f>SUM(C34:C47)</f>
        <v>885600</v>
      </c>
      <c r="D33" s="84">
        <f>SUM(D34:D47)</f>
        <v>1325600</v>
      </c>
      <c r="E33" s="84">
        <f>SUM(E34:E47)</f>
        <v>1325600</v>
      </c>
    </row>
    <row r="34" spans="1:5" s="10" customFormat="1" ht="15.75">
      <c r="A34" s="89" t="s">
        <v>417</v>
      </c>
      <c r="B34" s="104">
        <v>2</v>
      </c>
      <c r="C34" s="84">
        <v>100000</v>
      </c>
      <c r="D34" s="84">
        <v>85000</v>
      </c>
      <c r="E34" s="84">
        <v>85000</v>
      </c>
    </row>
    <row r="35" spans="1:5" s="10" customFormat="1" ht="47.25">
      <c r="A35" s="89" t="s">
        <v>425</v>
      </c>
      <c r="B35" s="104">
        <v>2</v>
      </c>
      <c r="C35" s="84">
        <v>195600</v>
      </c>
      <c r="D35" s="84">
        <v>195600</v>
      </c>
      <c r="E35" s="84">
        <v>195600</v>
      </c>
    </row>
    <row r="36" spans="1:5" s="10" customFormat="1" ht="31.5">
      <c r="A36" s="89" t="s">
        <v>510</v>
      </c>
      <c r="B36" s="104">
        <v>2</v>
      </c>
      <c r="C36" s="84">
        <v>300000</v>
      </c>
      <c r="D36" s="84">
        <v>420000</v>
      </c>
      <c r="E36" s="84">
        <v>420000</v>
      </c>
    </row>
    <row r="37" spans="1:5" s="10" customFormat="1" ht="31.5" hidden="1">
      <c r="A37" s="89" t="s">
        <v>418</v>
      </c>
      <c r="B37" s="104">
        <v>2</v>
      </c>
      <c r="C37" s="129"/>
      <c r="D37" s="129"/>
      <c r="E37" s="129"/>
    </row>
    <row r="38" spans="1:5" s="10" customFormat="1" ht="31.5" hidden="1">
      <c r="A38" s="89" t="s">
        <v>426</v>
      </c>
      <c r="B38" s="104">
        <v>2</v>
      </c>
      <c r="C38" s="129"/>
      <c r="D38" s="129"/>
      <c r="E38" s="129"/>
    </row>
    <row r="39" spans="1:5" s="10" customFormat="1" ht="31.5">
      <c r="A39" s="89" t="s">
        <v>424</v>
      </c>
      <c r="B39" s="104">
        <v>2</v>
      </c>
      <c r="C39" s="84">
        <v>40000</v>
      </c>
      <c r="D39" s="84">
        <v>40000</v>
      </c>
      <c r="E39" s="84">
        <v>40000</v>
      </c>
    </row>
    <row r="40" spans="1:5" s="10" customFormat="1" ht="15.75">
      <c r="A40" s="89" t="s">
        <v>423</v>
      </c>
      <c r="B40" s="104">
        <v>2</v>
      </c>
      <c r="C40" s="84">
        <v>80000</v>
      </c>
      <c r="D40" s="84">
        <v>400000</v>
      </c>
      <c r="E40" s="84">
        <v>400000</v>
      </c>
    </row>
    <row r="41" spans="1:5" s="10" customFormat="1" ht="15.75">
      <c r="A41" s="89" t="s">
        <v>422</v>
      </c>
      <c r="B41" s="104">
        <v>2</v>
      </c>
      <c r="C41" s="84">
        <v>150000</v>
      </c>
      <c r="D41" s="84">
        <v>150000</v>
      </c>
      <c r="E41" s="84">
        <v>150000</v>
      </c>
    </row>
    <row r="42" spans="1:5" s="10" customFormat="1" ht="15.75" hidden="1">
      <c r="A42" s="89" t="s">
        <v>421</v>
      </c>
      <c r="B42" s="104">
        <v>2</v>
      </c>
      <c r="C42" s="129"/>
      <c r="D42" s="129"/>
      <c r="E42" s="129"/>
    </row>
    <row r="43" spans="1:5" s="10" customFormat="1" ht="31.5">
      <c r="A43" s="89" t="s">
        <v>420</v>
      </c>
      <c r="B43" s="104">
        <v>2</v>
      </c>
      <c r="C43" s="84">
        <v>20000</v>
      </c>
      <c r="D43" s="84">
        <v>20000</v>
      </c>
      <c r="E43" s="84">
        <v>20000</v>
      </c>
    </row>
    <row r="44" spans="1:5" s="10" customFormat="1" ht="15.75" hidden="1">
      <c r="A44" s="89" t="s">
        <v>467</v>
      </c>
      <c r="B44" s="104">
        <v>2</v>
      </c>
      <c r="C44" s="129"/>
      <c r="D44" s="129"/>
      <c r="E44" s="129"/>
    </row>
    <row r="45" spans="1:5" s="10" customFormat="1" ht="15.75" hidden="1">
      <c r="A45" s="89" t="s">
        <v>419</v>
      </c>
      <c r="B45" s="104">
        <v>2</v>
      </c>
      <c r="C45" s="129"/>
      <c r="D45" s="129"/>
      <c r="E45" s="129"/>
    </row>
    <row r="46" spans="1:5" s="10" customFormat="1" ht="15.75" hidden="1">
      <c r="A46" s="89" t="s">
        <v>427</v>
      </c>
      <c r="B46" s="104">
        <v>2</v>
      </c>
      <c r="C46" s="129"/>
      <c r="D46" s="129"/>
      <c r="E46" s="129"/>
    </row>
    <row r="47" spans="1:5" s="10" customFormat="1" ht="15.75">
      <c r="A47" s="89" t="s">
        <v>428</v>
      </c>
      <c r="B47" s="104">
        <v>2</v>
      </c>
      <c r="C47" s="129"/>
      <c r="D47" s="84">
        <v>15000</v>
      </c>
      <c r="E47" s="84">
        <v>15000</v>
      </c>
    </row>
    <row r="48" spans="1:5" s="10" customFormat="1" ht="15.75" hidden="1">
      <c r="A48" s="89" t="s">
        <v>416</v>
      </c>
      <c r="B48" s="104"/>
      <c r="C48" s="84">
        <f>SUM(C49:C58)</f>
        <v>0</v>
      </c>
      <c r="D48" s="84">
        <f>SUM(D49:D58)</f>
        <v>0</v>
      </c>
      <c r="E48" s="84">
        <f>SUM(E49:E58)</f>
        <v>0</v>
      </c>
    </row>
    <row r="49" spans="1:5" s="10" customFormat="1" ht="15.75" hidden="1">
      <c r="A49" s="89" t="s">
        <v>429</v>
      </c>
      <c r="B49" s="104">
        <v>2</v>
      </c>
      <c r="C49" s="129"/>
      <c r="D49" s="129"/>
      <c r="E49" s="129"/>
    </row>
    <row r="50" spans="1:5" s="10" customFormat="1" ht="31.5" hidden="1">
      <c r="A50" s="89" t="s">
        <v>430</v>
      </c>
      <c r="B50" s="104">
        <v>2</v>
      </c>
      <c r="C50" s="129"/>
      <c r="D50" s="129"/>
      <c r="E50" s="129"/>
    </row>
    <row r="51" spans="1:5" s="10" customFormat="1" ht="31.5" hidden="1">
      <c r="A51" s="89" t="s">
        <v>431</v>
      </c>
      <c r="B51" s="104">
        <v>2</v>
      </c>
      <c r="C51" s="129"/>
      <c r="D51" s="129"/>
      <c r="E51" s="129"/>
    </row>
    <row r="52" spans="1:5" s="10" customFormat="1" ht="15.75" hidden="1">
      <c r="A52" s="89" t="s">
        <v>432</v>
      </c>
      <c r="B52" s="104">
        <v>2</v>
      </c>
      <c r="C52" s="129">
        <v>0</v>
      </c>
      <c r="D52" s="129">
        <v>0</v>
      </c>
      <c r="E52" s="129">
        <v>0</v>
      </c>
    </row>
    <row r="53" spans="1:5" s="10" customFormat="1" ht="15.75" hidden="1">
      <c r="A53" s="89" t="s">
        <v>433</v>
      </c>
      <c r="B53" s="104">
        <v>2</v>
      </c>
      <c r="C53" s="129"/>
      <c r="D53" s="129"/>
      <c r="E53" s="129"/>
    </row>
    <row r="54" spans="1:5" s="10" customFormat="1" ht="15.75" hidden="1">
      <c r="A54" s="89" t="s">
        <v>434</v>
      </c>
      <c r="B54" s="104">
        <v>2</v>
      </c>
      <c r="C54" s="129"/>
      <c r="D54" s="129"/>
      <c r="E54" s="129"/>
    </row>
    <row r="55" spans="1:5" s="10" customFormat="1" ht="15.75" hidden="1">
      <c r="A55" s="89" t="s">
        <v>435</v>
      </c>
      <c r="B55" s="104">
        <v>2</v>
      </c>
      <c r="C55" s="129"/>
      <c r="D55" s="129"/>
      <c r="E55" s="129"/>
    </row>
    <row r="56" spans="1:5" s="10" customFormat="1" ht="15.75" hidden="1">
      <c r="A56" s="89" t="s">
        <v>466</v>
      </c>
      <c r="B56" s="104">
        <v>2</v>
      </c>
      <c r="C56" s="129"/>
      <c r="D56" s="129"/>
      <c r="E56" s="129"/>
    </row>
    <row r="57" spans="1:5" s="10" customFormat="1" ht="15.75" hidden="1">
      <c r="A57" s="89" t="s">
        <v>436</v>
      </c>
      <c r="B57" s="104">
        <v>2</v>
      </c>
      <c r="C57" s="129"/>
      <c r="D57" s="129"/>
      <c r="E57" s="129"/>
    </row>
    <row r="58" spans="1:5" s="10" customFormat="1" ht="15.75" hidden="1">
      <c r="A58" s="89" t="s">
        <v>437</v>
      </c>
      <c r="B58" s="104">
        <v>2</v>
      </c>
      <c r="C58" s="129"/>
      <c r="D58" s="129"/>
      <c r="E58" s="129"/>
    </row>
    <row r="59" spans="1:5" s="10" customFormat="1" ht="15.75">
      <c r="A59" s="112" t="s">
        <v>187</v>
      </c>
      <c r="B59" s="104"/>
      <c r="C59" s="84">
        <f>SUM(C30:C32)+SUM(C28:C28)</f>
        <v>885600</v>
      </c>
      <c r="D59" s="84">
        <f>SUM(D30:D32)+SUM(D28:D28)</f>
        <v>1325600</v>
      </c>
      <c r="E59" s="84">
        <f>SUM(E30:E32)+SUM(E28:E28)</f>
        <v>1325600</v>
      </c>
    </row>
    <row r="60" spans="1:5" s="10" customFormat="1" ht="15.75">
      <c r="A60" s="43" t="s">
        <v>185</v>
      </c>
      <c r="B60" s="104"/>
      <c r="C60" s="86">
        <f>SUM(C61:C63)</f>
        <v>885600</v>
      </c>
      <c r="D60" s="86">
        <f>SUM(D61:D63)</f>
        <v>1325600</v>
      </c>
      <c r="E60" s="86">
        <f>SUM(E61:E63)</f>
        <v>1325600</v>
      </c>
    </row>
    <row r="61" spans="1:5" s="10" customFormat="1" ht="15.75">
      <c r="A61" s="89" t="s">
        <v>406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</row>
    <row r="62" spans="1:5" s="10" customFormat="1" ht="15.75">
      <c r="A62" s="89" t="s">
        <v>245</v>
      </c>
      <c r="B62" s="102">
        <v>2</v>
      </c>
      <c r="C62" s="84">
        <f>SUMIF($B$19:$B$60,"2",C$19:C$60)</f>
        <v>885600</v>
      </c>
      <c r="D62" s="84">
        <f>SUMIF($B$19:$B$60,"2",D$19:D$60)</f>
        <v>1325600</v>
      </c>
      <c r="E62" s="84">
        <f>SUMIF($B$19:$B$60,"2",E$19:E$60)</f>
        <v>1325600</v>
      </c>
    </row>
    <row r="63" spans="1:5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</row>
    <row r="64" spans="1:5" s="10" customFormat="1" ht="15.75">
      <c r="A64" s="67" t="s">
        <v>246</v>
      </c>
      <c r="B64" s="17"/>
      <c r="C64" s="84"/>
      <c r="D64" s="84"/>
      <c r="E64" s="84"/>
    </row>
    <row r="65" spans="1:5" s="10" customFormat="1" ht="15.75" hidden="1">
      <c r="A65" s="64" t="s">
        <v>199</v>
      </c>
      <c r="B65" s="17"/>
      <c r="C65" s="84"/>
      <c r="D65" s="84"/>
      <c r="E65" s="84"/>
    </row>
    <row r="66" spans="1:5" s="10" customFormat="1" ht="31.5">
      <c r="A66" s="64" t="s">
        <v>441</v>
      </c>
      <c r="B66" s="17">
        <v>2</v>
      </c>
      <c r="C66" s="84"/>
      <c r="D66" s="84">
        <v>229501</v>
      </c>
      <c r="E66" s="84">
        <v>229501</v>
      </c>
    </row>
    <row r="67" spans="1:5" s="10" customFormat="1" ht="31.5">
      <c r="A67" s="64" t="s">
        <v>574</v>
      </c>
      <c r="B67" s="17">
        <v>2</v>
      </c>
      <c r="C67" s="84"/>
      <c r="D67" s="84">
        <v>33486</v>
      </c>
      <c r="E67" s="84">
        <v>33486</v>
      </c>
    </row>
    <row r="68" spans="1:5" s="10" customFormat="1" ht="31.5" hidden="1">
      <c r="A68" s="64" t="s">
        <v>440</v>
      </c>
      <c r="B68" s="17"/>
      <c r="C68" s="84"/>
      <c r="D68" s="84"/>
      <c r="E68" s="84"/>
    </row>
    <row r="69" spans="1:5" s="10" customFormat="1" ht="15.75" hidden="1">
      <c r="A69" s="64" t="s">
        <v>439</v>
      </c>
      <c r="B69" s="17"/>
      <c r="C69" s="84"/>
      <c r="D69" s="84"/>
      <c r="E69" s="84"/>
    </row>
    <row r="70" spans="1:5" s="10" customFormat="1" ht="15.75" hidden="1">
      <c r="A70" s="64"/>
      <c r="B70" s="17"/>
      <c r="C70" s="84"/>
      <c r="D70" s="84"/>
      <c r="E70" s="84"/>
    </row>
    <row r="71" spans="1:5" s="10" customFormat="1" ht="31.5" hidden="1">
      <c r="A71" s="64" t="s">
        <v>197</v>
      </c>
      <c r="B71" s="17"/>
      <c r="C71" s="84"/>
      <c r="D71" s="84"/>
      <c r="E71" s="84"/>
    </row>
    <row r="72" spans="1:5" s="10" customFormat="1" ht="15.75" hidden="1">
      <c r="A72" s="64"/>
      <c r="B72" s="17"/>
      <c r="C72" s="84"/>
      <c r="D72" s="84"/>
      <c r="E72" s="84"/>
    </row>
    <row r="73" spans="1:5" s="10" customFormat="1" ht="31.5" hidden="1">
      <c r="A73" s="64" t="s">
        <v>198</v>
      </c>
      <c r="B73" s="17"/>
      <c r="C73" s="129"/>
      <c r="D73" s="129"/>
      <c r="E73" s="129"/>
    </row>
    <row r="74" spans="1:5" s="10" customFormat="1" ht="15.75" hidden="1">
      <c r="A74" s="64"/>
      <c r="B74" s="17"/>
      <c r="C74" s="129"/>
      <c r="D74" s="129"/>
      <c r="E74" s="129"/>
    </row>
    <row r="75" spans="1:5" s="10" customFormat="1" ht="31.5" hidden="1">
      <c r="A75" s="64" t="s">
        <v>201</v>
      </c>
      <c r="B75" s="17"/>
      <c r="C75" s="129"/>
      <c r="D75" s="129"/>
      <c r="E75" s="129"/>
    </row>
    <row r="76" spans="1:5" s="10" customFormat="1" ht="15.75">
      <c r="A76" s="89" t="s">
        <v>157</v>
      </c>
      <c r="B76" s="104">
        <v>2</v>
      </c>
      <c r="C76" s="84">
        <v>50000</v>
      </c>
      <c r="D76" s="84">
        <v>50000</v>
      </c>
      <c r="E76" s="84">
        <v>50000</v>
      </c>
    </row>
    <row r="77" spans="1:5" s="10" customFormat="1" ht="15.75" hidden="1">
      <c r="A77" s="88" t="s">
        <v>131</v>
      </c>
      <c r="B77" s="17"/>
      <c r="C77" s="129"/>
      <c r="D77" s="129"/>
      <c r="E77" s="129"/>
    </row>
    <row r="78" spans="1:5" s="10" customFormat="1" ht="15.75">
      <c r="A78" s="111" t="s">
        <v>156</v>
      </c>
      <c r="B78" s="17"/>
      <c r="C78" s="84">
        <f>SUM(C76:C77)</f>
        <v>50000</v>
      </c>
      <c r="D78" s="84">
        <f>SUM(D76:D77)</f>
        <v>50000</v>
      </c>
      <c r="E78" s="84">
        <f>SUM(E76:E77)</f>
        <v>50000</v>
      </c>
    </row>
    <row r="79" spans="1:5" s="10" customFormat="1" ht="15.75">
      <c r="A79" s="89" t="s">
        <v>142</v>
      </c>
      <c r="B79" s="17">
        <v>2</v>
      </c>
      <c r="C79" s="84">
        <v>568504</v>
      </c>
      <c r="D79" s="84">
        <v>568504</v>
      </c>
      <c r="E79" s="84">
        <v>568504</v>
      </c>
    </row>
    <row r="80" spans="1:5" s="10" customFormat="1" ht="15.75">
      <c r="A80" s="88" t="s">
        <v>536</v>
      </c>
      <c r="B80" s="104">
        <v>2</v>
      </c>
      <c r="C80" s="84">
        <v>5114</v>
      </c>
      <c r="D80" s="84">
        <v>5114</v>
      </c>
      <c r="E80" s="84">
        <v>5114</v>
      </c>
    </row>
    <row r="81" spans="1:5" s="10" customFormat="1" ht="15.75">
      <c r="A81" s="88" t="s">
        <v>537</v>
      </c>
      <c r="B81" s="104">
        <v>2</v>
      </c>
      <c r="C81" s="84">
        <v>3587</v>
      </c>
      <c r="D81" s="84">
        <v>3587</v>
      </c>
      <c r="E81" s="84">
        <v>3587</v>
      </c>
    </row>
    <row r="82" spans="1:5" s="10" customFormat="1" ht="15.75">
      <c r="A82" s="88" t="s">
        <v>538</v>
      </c>
      <c r="B82" s="104">
        <v>2</v>
      </c>
      <c r="C82" s="84">
        <v>26474</v>
      </c>
      <c r="D82" s="84">
        <v>26474</v>
      </c>
      <c r="E82" s="84">
        <v>26474</v>
      </c>
    </row>
    <row r="83" spans="1:5" s="10" customFormat="1" ht="15.75">
      <c r="A83" s="88" t="s">
        <v>478</v>
      </c>
      <c r="B83" s="104">
        <v>2</v>
      </c>
      <c r="C83" s="84">
        <v>109135</v>
      </c>
      <c r="D83" s="84">
        <v>109135</v>
      </c>
      <c r="E83" s="84">
        <v>109135</v>
      </c>
    </row>
    <row r="84" spans="1:5" s="10" customFormat="1" ht="15.75">
      <c r="A84" s="88" t="s">
        <v>539</v>
      </c>
      <c r="B84" s="17">
        <v>2</v>
      </c>
      <c r="C84" s="84">
        <v>310000</v>
      </c>
      <c r="D84" s="84">
        <v>310000</v>
      </c>
      <c r="E84" s="84">
        <v>310000</v>
      </c>
    </row>
    <row r="85" spans="1:5" s="10" customFormat="1" ht="15.75">
      <c r="A85" s="88" t="s">
        <v>541</v>
      </c>
      <c r="B85" s="17">
        <v>2</v>
      </c>
      <c r="C85" s="84">
        <v>55000</v>
      </c>
      <c r="D85" s="84">
        <v>55000</v>
      </c>
      <c r="E85" s="84">
        <v>55000</v>
      </c>
    </row>
    <row r="86" spans="1:5" s="10" customFormat="1" ht="15.75">
      <c r="A86" s="134" t="s">
        <v>531</v>
      </c>
      <c r="B86" s="17">
        <v>2</v>
      </c>
      <c r="C86" s="84">
        <v>5000</v>
      </c>
      <c r="D86" s="84">
        <v>5000</v>
      </c>
      <c r="E86" s="84">
        <v>5000</v>
      </c>
    </row>
    <row r="87" spans="1:5" s="10" customFormat="1" ht="31.5">
      <c r="A87" s="111" t="s">
        <v>202</v>
      </c>
      <c r="B87" s="17"/>
      <c r="C87" s="84">
        <f>SUM(C79:C86)</f>
        <v>1082814</v>
      </c>
      <c r="D87" s="84">
        <f>SUM(D79:D86)</f>
        <v>1082814</v>
      </c>
      <c r="E87" s="84">
        <f>SUM(E79:E86)</f>
        <v>1082814</v>
      </c>
    </row>
    <row r="88" spans="1:5" s="10" customFormat="1" ht="15.75" hidden="1">
      <c r="A88" s="88" t="s">
        <v>471</v>
      </c>
      <c r="B88" s="104">
        <v>2</v>
      </c>
      <c r="C88" s="129"/>
      <c r="D88" s="129"/>
      <c r="E88" s="129"/>
    </row>
    <row r="89" spans="1:5" s="10" customFormat="1" ht="15.75" hidden="1">
      <c r="A89" s="88" t="s">
        <v>472</v>
      </c>
      <c r="B89" s="104">
        <v>2</v>
      </c>
      <c r="C89" s="129"/>
      <c r="D89" s="129"/>
      <c r="E89" s="129"/>
    </row>
    <row r="90" spans="1:5" s="10" customFormat="1" ht="15.75" hidden="1">
      <c r="A90" s="88" t="s">
        <v>473</v>
      </c>
      <c r="B90" s="104">
        <v>2</v>
      </c>
      <c r="C90" s="129"/>
      <c r="D90" s="129"/>
      <c r="E90" s="129"/>
    </row>
    <row r="91" spans="1:5" s="10" customFormat="1" ht="15.75" hidden="1">
      <c r="A91" s="88" t="s">
        <v>474</v>
      </c>
      <c r="B91" s="104">
        <v>2</v>
      </c>
      <c r="C91" s="129"/>
      <c r="D91" s="129"/>
      <c r="E91" s="129"/>
    </row>
    <row r="92" spans="1:5" s="10" customFormat="1" ht="15.75" hidden="1">
      <c r="A92" s="88" t="s">
        <v>475</v>
      </c>
      <c r="B92" s="104">
        <v>2</v>
      </c>
      <c r="C92" s="129"/>
      <c r="D92" s="129"/>
      <c r="E92" s="129"/>
    </row>
    <row r="93" spans="1:5" s="10" customFormat="1" ht="15.75">
      <c r="A93" s="88" t="s">
        <v>540</v>
      </c>
      <c r="B93" s="104">
        <v>2</v>
      </c>
      <c r="C93" s="84">
        <v>191149</v>
      </c>
      <c r="D93" s="84">
        <v>191149</v>
      </c>
      <c r="E93" s="84">
        <v>191149</v>
      </c>
    </row>
    <row r="94" spans="1:5" s="10" customFormat="1" ht="15.75" hidden="1">
      <c r="A94" s="88" t="s">
        <v>477</v>
      </c>
      <c r="B94" s="17">
        <v>2</v>
      </c>
      <c r="C94" s="129"/>
      <c r="D94" s="129"/>
      <c r="E94" s="129"/>
    </row>
    <row r="95" spans="1:5" s="10" customFormat="1" ht="15.75" hidden="1">
      <c r="A95" s="88" t="s">
        <v>478</v>
      </c>
      <c r="B95" s="17">
        <v>2</v>
      </c>
      <c r="C95" s="129"/>
      <c r="D95" s="129"/>
      <c r="E95" s="129"/>
    </row>
    <row r="96" spans="1:5" s="10" customFormat="1" ht="15.75" hidden="1">
      <c r="A96" s="88" t="s">
        <v>511</v>
      </c>
      <c r="B96" s="17">
        <v>2</v>
      </c>
      <c r="C96" s="129"/>
      <c r="D96" s="129"/>
      <c r="E96" s="129"/>
    </row>
    <row r="97" spans="1:5" s="10" customFormat="1" ht="15.75" hidden="1">
      <c r="A97" s="88" t="s">
        <v>131</v>
      </c>
      <c r="B97" s="17"/>
      <c r="C97" s="129"/>
      <c r="D97" s="129"/>
      <c r="E97" s="129"/>
    </row>
    <row r="98" spans="1:5" s="10" customFormat="1" ht="15.75">
      <c r="A98" s="111" t="s">
        <v>203</v>
      </c>
      <c r="B98" s="17"/>
      <c r="C98" s="84">
        <f>SUM(C88:C97)</f>
        <v>191149</v>
      </c>
      <c r="D98" s="84">
        <f>SUM(D88:D97)</f>
        <v>191149</v>
      </c>
      <c r="E98" s="84">
        <f>SUM(E88:E97)</f>
        <v>191149</v>
      </c>
    </row>
    <row r="99" spans="1:5" s="10" customFormat="1" ht="31.5">
      <c r="A99" s="112" t="s">
        <v>200</v>
      </c>
      <c r="B99" s="17"/>
      <c r="C99" s="84">
        <f>C78+C87+C98</f>
        <v>1323963</v>
      </c>
      <c r="D99" s="84">
        <f>D78+D87+D98</f>
        <v>1323963</v>
      </c>
      <c r="E99" s="84">
        <f>E78+E87+E98</f>
        <v>1323963</v>
      </c>
    </row>
    <row r="100" spans="1:5" s="10" customFormat="1" ht="15.75" hidden="1">
      <c r="A100" s="64"/>
      <c r="B100" s="104"/>
      <c r="C100" s="129"/>
      <c r="D100" s="129"/>
      <c r="E100" s="129"/>
    </row>
    <row r="101" spans="1:5" s="10" customFormat="1" ht="31.5" hidden="1">
      <c r="A101" s="64" t="s">
        <v>204</v>
      </c>
      <c r="B101" s="104"/>
      <c r="C101" s="129"/>
      <c r="D101" s="129"/>
      <c r="E101" s="129"/>
    </row>
    <row r="102" spans="1:5" s="10" customFormat="1" ht="15.75">
      <c r="A102" s="89" t="s">
        <v>460</v>
      </c>
      <c r="B102" s="104">
        <v>2</v>
      </c>
      <c r="C102" s="84">
        <v>100000</v>
      </c>
      <c r="D102" s="84"/>
      <c r="E102" s="84"/>
    </row>
    <row r="103" spans="1:5" s="10" customFormat="1" ht="47.25">
      <c r="A103" s="64" t="s">
        <v>205</v>
      </c>
      <c r="B103" s="104"/>
      <c r="C103" s="84">
        <f>SUM(C102)</f>
        <v>100000</v>
      </c>
      <c r="D103" s="84">
        <f>SUM(D102)</f>
        <v>0</v>
      </c>
      <c r="E103" s="84">
        <f>SUM(E102)</f>
        <v>0</v>
      </c>
    </row>
    <row r="104" spans="1:5" s="10" customFormat="1" ht="15.75" hidden="1">
      <c r="A104" s="64" t="s">
        <v>206</v>
      </c>
      <c r="B104" s="104"/>
      <c r="C104" s="129"/>
      <c r="D104" s="129"/>
      <c r="E104" s="129"/>
    </row>
    <row r="105" spans="1:5" s="10" customFormat="1" ht="15.75" hidden="1">
      <c r="A105" s="64" t="s">
        <v>207</v>
      </c>
      <c r="B105" s="104"/>
      <c r="C105" s="129"/>
      <c r="D105" s="129"/>
      <c r="E105" s="129"/>
    </row>
    <row r="106" spans="1:5" s="10" customFormat="1" ht="15.75" hidden="1">
      <c r="A106" s="123" t="s">
        <v>461</v>
      </c>
      <c r="B106" s="104">
        <v>2</v>
      </c>
      <c r="C106" s="129"/>
      <c r="D106" s="129"/>
      <c r="E106" s="129"/>
    </row>
    <row r="107" spans="1:5" s="10" customFormat="1" ht="15.75" hidden="1">
      <c r="A107" s="123" t="s">
        <v>479</v>
      </c>
      <c r="B107" s="104">
        <v>2</v>
      </c>
      <c r="C107" s="129"/>
      <c r="D107" s="129"/>
      <c r="E107" s="129"/>
    </row>
    <row r="108" spans="1:5" s="10" customFormat="1" ht="15.75" hidden="1">
      <c r="A108" s="123"/>
      <c r="B108" s="104">
        <v>2</v>
      </c>
      <c r="C108" s="129"/>
      <c r="D108" s="129"/>
      <c r="E108" s="129"/>
    </row>
    <row r="109" spans="1:5" s="10" customFormat="1" ht="15.75" hidden="1">
      <c r="A109" s="123" t="s">
        <v>480</v>
      </c>
      <c r="B109" s="104">
        <v>2</v>
      </c>
      <c r="C109" s="84"/>
      <c r="D109" s="84"/>
      <c r="E109" s="84"/>
    </row>
    <row r="110" spans="1:5" s="10" customFormat="1" ht="15.75" hidden="1">
      <c r="A110" s="113" t="s">
        <v>208</v>
      </c>
      <c r="B110" s="104"/>
      <c r="C110" s="84">
        <f>SUM(C106:C109)</f>
        <v>0</v>
      </c>
      <c r="D110" s="84">
        <f>SUM(D106:D109)</f>
        <v>0</v>
      </c>
      <c r="E110" s="84">
        <f>SUM(E106:E109)</f>
        <v>0</v>
      </c>
    </row>
    <row r="111" spans="1:5" s="10" customFormat="1" ht="15.75" hidden="1">
      <c r="A111" s="89" t="s">
        <v>155</v>
      </c>
      <c r="B111" s="104">
        <v>2</v>
      </c>
      <c r="C111" s="84"/>
      <c r="D111" s="84"/>
      <c r="E111" s="84"/>
    </row>
    <row r="112" spans="1:5" s="10" customFormat="1" ht="15.75" hidden="1">
      <c r="A112" s="89"/>
      <c r="B112" s="104"/>
      <c r="C112" s="84"/>
      <c r="D112" s="84"/>
      <c r="E112" s="84"/>
    </row>
    <row r="113" spans="1:5" s="10" customFormat="1" ht="15.75" hidden="1">
      <c r="A113" s="113" t="s">
        <v>154</v>
      </c>
      <c r="B113" s="104"/>
      <c r="C113" s="84">
        <f>SUM(C111:C112)</f>
        <v>0</v>
      </c>
      <c r="D113" s="84">
        <f>SUM(D111:D112)</f>
        <v>0</v>
      </c>
      <c r="E113" s="84">
        <f>SUM(E111:E112)</f>
        <v>0</v>
      </c>
    </row>
    <row r="114" spans="1:5" s="10" customFormat="1" ht="15.75" hidden="1">
      <c r="A114" s="89"/>
      <c r="B114" s="104"/>
      <c r="C114" s="84"/>
      <c r="D114" s="84"/>
      <c r="E114" s="84"/>
    </row>
    <row r="115" spans="1:5" s="10" customFormat="1" ht="15.75" hidden="1">
      <c r="A115" s="64" t="s">
        <v>543</v>
      </c>
      <c r="B115" s="104">
        <v>2</v>
      </c>
      <c r="C115" s="84"/>
      <c r="D115" s="84"/>
      <c r="E115" s="84"/>
    </row>
    <row r="116" spans="1:5" s="10" customFormat="1" ht="15.75" hidden="1">
      <c r="A116" s="113" t="s">
        <v>209</v>
      </c>
      <c r="B116" s="104"/>
      <c r="C116" s="84">
        <f>SUM(C114:C115)</f>
        <v>0</v>
      </c>
      <c r="D116" s="84">
        <f>SUM(D114:D115)</f>
        <v>0</v>
      </c>
      <c r="E116" s="84">
        <f>SUM(E114:E115)</f>
        <v>0</v>
      </c>
    </row>
    <row r="117" spans="1:5" s="10" customFormat="1" ht="15.75" hidden="1">
      <c r="A117" s="68"/>
      <c r="B117" s="104"/>
      <c r="C117" s="84"/>
      <c r="D117" s="84"/>
      <c r="E117" s="84"/>
    </row>
    <row r="118" spans="1:5" s="10" customFormat="1" ht="15.75" hidden="1">
      <c r="A118" s="64"/>
      <c r="B118" s="104"/>
      <c r="C118" s="84"/>
      <c r="D118" s="84"/>
      <c r="E118" s="84"/>
    </row>
    <row r="119" spans="1:5" s="10" customFormat="1" ht="31.5" hidden="1">
      <c r="A119" s="112" t="s">
        <v>442</v>
      </c>
      <c r="B119" s="104"/>
      <c r="C119" s="84">
        <f>C110+C113+C116</f>
        <v>0</v>
      </c>
      <c r="D119" s="84">
        <f>D110+D113+D116</f>
        <v>0</v>
      </c>
      <c r="E119" s="84">
        <f>E110+E113+E116</f>
        <v>0</v>
      </c>
    </row>
    <row r="120" spans="1:5" s="10" customFormat="1" ht="15.75">
      <c r="A120" s="89" t="s">
        <v>228</v>
      </c>
      <c r="B120" s="104">
        <v>2</v>
      </c>
      <c r="C120" s="84">
        <v>188208</v>
      </c>
      <c r="D120" s="84">
        <v>87145</v>
      </c>
      <c r="E120" s="84">
        <v>87145</v>
      </c>
    </row>
    <row r="121" spans="1:5" s="10" customFormat="1" ht="15.75" hidden="1">
      <c r="A121" s="89" t="s">
        <v>229</v>
      </c>
      <c r="B121" s="104">
        <v>2</v>
      </c>
      <c r="C121" s="84"/>
      <c r="D121" s="84"/>
      <c r="E121" s="84"/>
    </row>
    <row r="122" spans="1:5" s="10" customFormat="1" ht="15.75">
      <c r="A122" s="64" t="s">
        <v>443</v>
      </c>
      <c r="B122" s="104"/>
      <c r="C122" s="84">
        <f>SUM(C120:C121)</f>
        <v>188208</v>
      </c>
      <c r="D122" s="84">
        <f>SUM(D120:D121)</f>
        <v>87145</v>
      </c>
      <c r="E122" s="84">
        <f>SUM(E120:E121)</f>
        <v>87145</v>
      </c>
    </row>
    <row r="123" spans="1:5" s="10" customFormat="1" ht="15.75">
      <c r="A123" s="66" t="s">
        <v>246</v>
      </c>
      <c r="B123" s="104"/>
      <c r="C123" s="86">
        <f>SUM(C124:C124:C126)</f>
        <v>1612171</v>
      </c>
      <c r="D123" s="86">
        <f>SUM(D124:D124:D126)</f>
        <v>1674095</v>
      </c>
      <c r="E123" s="86">
        <f>SUM(E124:E124:E126)</f>
        <v>1674095</v>
      </c>
    </row>
    <row r="124" spans="1:5" s="10" customFormat="1" ht="15.75">
      <c r="A124" s="89" t="s">
        <v>406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</row>
    <row r="125" spans="1:5" s="10" customFormat="1" ht="15.75">
      <c r="A125" s="89" t="s">
        <v>245</v>
      </c>
      <c r="B125" s="102">
        <v>2</v>
      </c>
      <c r="C125" s="84">
        <f>SUMIF($B$64:$B$123,"2",C$64:C$123)</f>
        <v>1612171</v>
      </c>
      <c r="D125" s="84">
        <f>SUMIF($B$64:$B$123,"2",D$64:D$123)</f>
        <v>1674095</v>
      </c>
      <c r="E125" s="84">
        <f>SUMIF($B$64:$B$123,"2",E$64:E$123)</f>
        <v>1674095</v>
      </c>
    </row>
    <row r="126" spans="1:5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</row>
    <row r="127" spans="1:5" ht="15.75">
      <c r="A127" s="68" t="s">
        <v>93</v>
      </c>
      <c r="B127" s="104"/>
      <c r="C127" s="84"/>
      <c r="D127" s="84"/>
      <c r="E127" s="84"/>
    </row>
    <row r="128" spans="1:5" ht="15.75">
      <c r="A128" s="43" t="s">
        <v>247</v>
      </c>
      <c r="B128" s="104"/>
      <c r="C128" s="86">
        <f>SUM(C129:C131)</f>
        <v>114300</v>
      </c>
      <c r="D128" s="86">
        <f>SUM(D129:D131)</f>
        <v>317500</v>
      </c>
      <c r="E128" s="86">
        <f>SUM(E129:E131)</f>
        <v>1291595</v>
      </c>
    </row>
    <row r="129" spans="1:5" ht="15.75">
      <c r="A129" s="89" t="s">
        <v>406</v>
      </c>
      <c r="B129" s="102">
        <v>1</v>
      </c>
      <c r="C129" s="84">
        <f>Felh!J27</f>
        <v>0</v>
      </c>
      <c r="D129" s="84">
        <f>Felh!K27</f>
        <v>0</v>
      </c>
      <c r="E129" s="84">
        <f>Felh!L27</f>
        <v>0</v>
      </c>
    </row>
    <row r="130" spans="1:5" ht="15.75">
      <c r="A130" s="89" t="s">
        <v>245</v>
      </c>
      <c r="B130" s="102">
        <v>2</v>
      </c>
      <c r="C130" s="84">
        <f>Felh!J28</f>
        <v>114300</v>
      </c>
      <c r="D130" s="84">
        <f>Felh!K28</f>
        <v>317500</v>
      </c>
      <c r="E130" s="84">
        <f>Felh!L28</f>
        <v>1291595</v>
      </c>
    </row>
    <row r="131" spans="1:5" ht="15.75">
      <c r="A131" s="89" t="s">
        <v>137</v>
      </c>
      <c r="B131" s="102">
        <v>3</v>
      </c>
      <c r="C131" s="84">
        <f>Felh!J29</f>
        <v>0</v>
      </c>
      <c r="D131" s="84">
        <f>Felh!K29</f>
        <v>0</v>
      </c>
      <c r="E131" s="84">
        <f>Felh!L29</f>
        <v>0</v>
      </c>
    </row>
    <row r="132" spans="1:5" ht="15.75">
      <c r="A132" s="43" t="s">
        <v>248</v>
      </c>
      <c r="B132" s="104"/>
      <c r="C132" s="86">
        <f>SUM(C133:C135)</f>
        <v>863048</v>
      </c>
      <c r="D132" s="86">
        <f>SUM(D133:D135)</f>
        <v>1765962</v>
      </c>
      <c r="E132" s="86">
        <f>SUM(E133:E135)</f>
        <v>2370782</v>
      </c>
    </row>
    <row r="133" spans="1:5" ht="15.75">
      <c r="A133" s="89" t="s">
        <v>406</v>
      </c>
      <c r="B133" s="102">
        <v>1</v>
      </c>
      <c r="C133" s="84">
        <f>Felh!J47</f>
        <v>0</v>
      </c>
      <c r="D133" s="84">
        <f>Felh!K47</f>
        <v>0</v>
      </c>
      <c r="E133" s="84">
        <f>Felh!L47</f>
        <v>0</v>
      </c>
    </row>
    <row r="134" spans="1:5" ht="15.75">
      <c r="A134" s="89" t="s">
        <v>245</v>
      </c>
      <c r="B134" s="102">
        <v>2</v>
      </c>
      <c r="C134" s="84">
        <f>Felh!J48</f>
        <v>863048</v>
      </c>
      <c r="D134" s="84">
        <f>Felh!K48</f>
        <v>1765962</v>
      </c>
      <c r="E134" s="84">
        <f>Felh!L48</f>
        <v>2370782</v>
      </c>
    </row>
    <row r="135" spans="1:5" ht="15" customHeight="1">
      <c r="A135" s="89" t="s">
        <v>137</v>
      </c>
      <c r="B135" s="102">
        <v>3</v>
      </c>
      <c r="C135" s="84">
        <f>Felh!J49</f>
        <v>0</v>
      </c>
      <c r="D135" s="84">
        <f>Felh!K49</f>
        <v>0</v>
      </c>
      <c r="E135" s="84">
        <f>Felh!L49</f>
        <v>0</v>
      </c>
    </row>
    <row r="136" spans="1:5" ht="15.75">
      <c r="A136" s="43" t="s">
        <v>249</v>
      </c>
      <c r="B136" s="104"/>
      <c r="C136" s="86">
        <f>SUM(C137:C139)</f>
        <v>425558</v>
      </c>
      <c r="D136" s="86">
        <f>SUM(D137:D139)</f>
        <v>555558</v>
      </c>
      <c r="E136" s="86">
        <f>SUM(E137:E139)</f>
        <v>165558</v>
      </c>
    </row>
    <row r="137" spans="1:5" ht="15.75">
      <c r="A137" s="89" t="s">
        <v>406</v>
      </c>
      <c r="B137" s="102">
        <v>1</v>
      </c>
      <c r="C137" s="84">
        <f>Felh!J68</f>
        <v>0</v>
      </c>
      <c r="D137" s="84">
        <f>Felh!K68</f>
        <v>0</v>
      </c>
      <c r="E137" s="84">
        <f>Felh!L68</f>
        <v>0</v>
      </c>
    </row>
    <row r="138" spans="1:5" ht="15.75">
      <c r="A138" s="89" t="s">
        <v>245</v>
      </c>
      <c r="B138" s="102">
        <v>2</v>
      </c>
      <c r="C138" s="84">
        <f>Felh!J69</f>
        <v>425558</v>
      </c>
      <c r="D138" s="84">
        <f>Felh!K69</f>
        <v>555558</v>
      </c>
      <c r="E138" s="84">
        <f>Felh!L69</f>
        <v>165558</v>
      </c>
    </row>
    <row r="139" spans="1:5" ht="15.75">
      <c r="A139" s="89" t="s">
        <v>137</v>
      </c>
      <c r="B139" s="102">
        <v>3</v>
      </c>
      <c r="C139" s="84">
        <f>Felh!J70</f>
        <v>0</v>
      </c>
      <c r="D139" s="84">
        <f>Felh!K70</f>
        <v>0</v>
      </c>
      <c r="E139" s="84">
        <f>Felh!L70</f>
        <v>0</v>
      </c>
    </row>
    <row r="140" spans="1:5" ht="16.5">
      <c r="A140" s="70" t="s">
        <v>250</v>
      </c>
      <c r="B140" s="105"/>
      <c r="C140" s="84"/>
      <c r="D140" s="84"/>
      <c r="E140" s="84"/>
    </row>
    <row r="141" spans="1:5" ht="15.75">
      <c r="A141" s="68" t="s">
        <v>139</v>
      </c>
      <c r="B141" s="104"/>
      <c r="C141" s="15"/>
      <c r="D141" s="15"/>
      <c r="E141" s="15"/>
    </row>
    <row r="142" spans="1:5" ht="15.75">
      <c r="A142" s="64" t="s">
        <v>235</v>
      </c>
      <c r="B142" s="104"/>
      <c r="C142" s="15"/>
      <c r="D142" s="15"/>
      <c r="E142" s="15"/>
    </row>
    <row r="143" spans="1:5" ht="31.5" hidden="1">
      <c r="A143" s="89" t="s">
        <v>444</v>
      </c>
      <c r="B143" s="104"/>
      <c r="C143" s="15"/>
      <c r="D143" s="15"/>
      <c r="E143" s="15"/>
    </row>
    <row r="144" spans="1:5" ht="31.5" hidden="1">
      <c r="A144" s="89" t="s">
        <v>237</v>
      </c>
      <c r="B144" s="104"/>
      <c r="C144" s="15"/>
      <c r="D144" s="15"/>
      <c r="E144" s="15"/>
    </row>
    <row r="145" spans="1:5" ht="31.5" hidden="1">
      <c r="A145" s="89" t="s">
        <v>445</v>
      </c>
      <c r="B145" s="104"/>
      <c r="C145" s="15"/>
      <c r="D145" s="15"/>
      <c r="E145" s="15"/>
    </row>
    <row r="146" spans="1:5" ht="31.5">
      <c r="A146" s="89" t="s">
        <v>238</v>
      </c>
      <c r="B146" s="104">
        <v>2</v>
      </c>
      <c r="C146" s="15">
        <v>418261</v>
      </c>
      <c r="D146" s="15">
        <v>418261</v>
      </c>
      <c r="E146" s="15">
        <v>965337</v>
      </c>
    </row>
    <row r="147" spans="1:5" ht="15.75" hidden="1">
      <c r="A147" s="89" t="s">
        <v>239</v>
      </c>
      <c r="B147" s="104"/>
      <c r="C147" s="15"/>
      <c r="D147" s="15"/>
      <c r="E147" s="15"/>
    </row>
    <row r="148" spans="1:5" ht="31.5" hidden="1">
      <c r="A148" s="89" t="s">
        <v>458</v>
      </c>
      <c r="B148" s="104"/>
      <c r="C148" s="15"/>
      <c r="D148" s="15"/>
      <c r="E148" s="15"/>
    </row>
    <row r="149" spans="1:5" ht="15.75" hidden="1">
      <c r="A149" s="89" t="s">
        <v>243</v>
      </c>
      <c r="B149" s="104"/>
      <c r="C149" s="15"/>
      <c r="D149" s="15"/>
      <c r="E149" s="15"/>
    </row>
    <row r="150" spans="1:5" ht="15.75" hidden="1">
      <c r="A150" s="64" t="s">
        <v>244</v>
      </c>
      <c r="B150" s="104"/>
      <c r="C150" s="15"/>
      <c r="D150" s="15"/>
      <c r="E150" s="15"/>
    </row>
    <row r="151" spans="1:5" ht="15.75" hidden="1">
      <c r="A151" s="64" t="s">
        <v>236</v>
      </c>
      <c r="B151" s="104"/>
      <c r="C151" s="15"/>
      <c r="D151" s="15"/>
      <c r="E151" s="15"/>
    </row>
    <row r="152" spans="1:5" ht="15.75">
      <c r="A152" s="43" t="s">
        <v>139</v>
      </c>
      <c r="B152" s="104"/>
      <c r="C152" s="86">
        <f>SUM(C153:C155)</f>
        <v>418261</v>
      </c>
      <c r="D152" s="86">
        <f>SUM(D153:D155)</f>
        <v>418261</v>
      </c>
      <c r="E152" s="86">
        <f>SUM(E153:E155)</f>
        <v>965337</v>
      </c>
    </row>
    <row r="153" spans="1:5" ht="15.75">
      <c r="A153" s="89" t="s">
        <v>406</v>
      </c>
      <c r="B153" s="102">
        <v>1</v>
      </c>
      <c r="C153" s="84">
        <f>SUMIF($B$141:$B$152,"1",C$141:C$152)</f>
        <v>0</v>
      </c>
      <c r="D153" s="84">
        <f>SUMIF($B$141:$B$152,"1",D$141:D$152)</f>
        <v>0</v>
      </c>
      <c r="E153" s="84">
        <f>SUMIF($B$141:$B$152,"1",E$141:E$152)</f>
        <v>0</v>
      </c>
    </row>
    <row r="154" spans="1:5" ht="15.75">
      <c r="A154" s="89" t="s">
        <v>245</v>
      </c>
      <c r="B154" s="102">
        <v>2</v>
      </c>
      <c r="C154" s="84">
        <f>SUMIF($B$141:$B$152,"2",C$141:C$152)</f>
        <v>418261</v>
      </c>
      <c r="D154" s="84">
        <f>SUMIF($B$141:$B$152,"2",D$141:D$152)</f>
        <v>418261</v>
      </c>
      <c r="E154" s="84">
        <f>SUMIF($B$141:$B$152,"2",E$141:E$152)</f>
        <v>965337</v>
      </c>
    </row>
    <row r="155" spans="1:5" ht="15.75">
      <c r="A155" s="89" t="s">
        <v>137</v>
      </c>
      <c r="B155" s="102">
        <v>3</v>
      </c>
      <c r="C155" s="84">
        <f>SUMIF($B$141:$B$152,"3",C$141:C$152)</f>
        <v>0</v>
      </c>
      <c r="D155" s="84">
        <f>SUMIF($B$141:$B$152,"3",D$141:D$152)</f>
        <v>0</v>
      </c>
      <c r="E155" s="84">
        <f>SUMIF($B$141:$B$152,"3",E$141:E$152)</f>
        <v>0</v>
      </c>
    </row>
    <row r="156" spans="1:5" ht="15.75" hidden="1">
      <c r="A156" s="68" t="s">
        <v>140</v>
      </c>
      <c r="B156" s="104"/>
      <c r="C156" s="15"/>
      <c r="D156" s="15"/>
      <c r="E156" s="15"/>
    </row>
    <row r="157" spans="1:5" ht="15.75" hidden="1">
      <c r="A157" s="64" t="s">
        <v>235</v>
      </c>
      <c r="B157" s="104"/>
      <c r="C157" s="15"/>
      <c r="D157" s="15"/>
      <c r="E157" s="15"/>
    </row>
    <row r="158" spans="1:5" ht="31.5" hidden="1">
      <c r="A158" s="89" t="s">
        <v>444</v>
      </c>
      <c r="B158" s="104"/>
      <c r="C158" s="15"/>
      <c r="D158" s="15"/>
      <c r="E158" s="15"/>
    </row>
    <row r="159" spans="1:5" ht="31.5" hidden="1">
      <c r="A159" s="89" t="s">
        <v>237</v>
      </c>
      <c r="B159" s="104"/>
      <c r="C159" s="15"/>
      <c r="D159" s="15"/>
      <c r="E159" s="15"/>
    </row>
    <row r="160" spans="1:5" ht="31.5" hidden="1">
      <c r="A160" s="89" t="s">
        <v>445</v>
      </c>
      <c r="B160" s="104"/>
      <c r="C160" s="15"/>
      <c r="D160" s="15"/>
      <c r="E160" s="15"/>
    </row>
    <row r="161" spans="1:5" ht="15.75" hidden="1">
      <c r="A161" s="89" t="s">
        <v>238</v>
      </c>
      <c r="B161" s="104"/>
      <c r="C161" s="15"/>
      <c r="D161" s="15"/>
      <c r="E161" s="15"/>
    </row>
    <row r="162" spans="1:5" ht="15.75" hidden="1">
      <c r="A162" s="89" t="s">
        <v>239</v>
      </c>
      <c r="B162" s="104"/>
      <c r="C162" s="15"/>
      <c r="D162" s="15"/>
      <c r="E162" s="15"/>
    </row>
    <row r="163" spans="1:5" ht="31.5" hidden="1">
      <c r="A163" s="89" t="s">
        <v>458</v>
      </c>
      <c r="B163" s="104"/>
      <c r="C163" s="15"/>
      <c r="D163" s="15"/>
      <c r="E163" s="15"/>
    </row>
    <row r="164" spans="1:5" ht="15.75" hidden="1">
      <c r="A164" s="89" t="s">
        <v>243</v>
      </c>
      <c r="B164" s="104"/>
      <c r="C164" s="15"/>
      <c r="D164" s="15"/>
      <c r="E164" s="15"/>
    </row>
    <row r="165" spans="1:5" ht="15.75" hidden="1">
      <c r="A165" s="64" t="s">
        <v>244</v>
      </c>
      <c r="B165" s="104"/>
      <c r="C165" s="15"/>
      <c r="D165" s="15"/>
      <c r="E165" s="15"/>
    </row>
    <row r="166" spans="1:5" ht="15.75" hidden="1">
      <c r="A166" s="64" t="s">
        <v>236</v>
      </c>
      <c r="B166" s="104"/>
      <c r="C166" s="15"/>
      <c r="D166" s="15"/>
      <c r="E166" s="15"/>
    </row>
    <row r="167" spans="1:5" ht="15.75" hidden="1">
      <c r="A167" s="43" t="s">
        <v>251</v>
      </c>
      <c r="B167" s="104"/>
      <c r="C167" s="86">
        <f>SUM(C168:C170)</f>
        <v>0</v>
      </c>
      <c r="D167" s="86">
        <f>SUM(D168:D170)</f>
        <v>0</v>
      </c>
      <c r="E167" s="86">
        <f>SUM(E168:E170)</f>
        <v>0</v>
      </c>
    </row>
    <row r="168" spans="1:5" ht="15.75" hidden="1">
      <c r="A168" s="89" t="s">
        <v>406</v>
      </c>
      <c r="B168" s="102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</row>
    <row r="169" spans="1:5" ht="15.75" hidden="1">
      <c r="A169" s="89" t="s">
        <v>245</v>
      </c>
      <c r="B169" s="102">
        <v>2</v>
      </c>
      <c r="C169" s="84">
        <f>SUMIF($B$156:$B$167,"2",C$156:C$167)</f>
        <v>0</v>
      </c>
      <c r="D169" s="84">
        <f>SUMIF($B$156:$B$167,"2",D$156:D$167)</f>
        <v>0</v>
      </c>
      <c r="E169" s="84">
        <f>SUMIF($B$156:$B$167,"2",E$156:E$167)</f>
        <v>0</v>
      </c>
    </row>
    <row r="170" spans="1:5" ht="15.75" hidden="1">
      <c r="A170" s="89" t="s">
        <v>137</v>
      </c>
      <c r="B170" s="102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</row>
    <row r="171" spans="1:5" ht="16.5">
      <c r="A171" s="69" t="s">
        <v>141</v>
      </c>
      <c r="B171" s="105"/>
      <c r="C171" s="18">
        <f>C7+C11+C15+C60+C123+C128+C132+C136+C152+C167</f>
        <v>16116804</v>
      </c>
      <c r="D171" s="18">
        <f>D7+D11+D15+D60+D123+D128+D132+D136+D152+D167</f>
        <v>19001912</v>
      </c>
      <c r="E171" s="18">
        <f>E7+E11+E15+E60+E123+E128+E132+E136+E152+E167</f>
        <v>21163952</v>
      </c>
    </row>
    <row r="172" ht="15.75" hidden="1">
      <c r="C172" s="139">
        <f>Bevételek!C303</f>
        <v>16116804</v>
      </c>
    </row>
    <row r="173" ht="15.75" hidden="1">
      <c r="C173" s="139">
        <f>C172-C171</f>
        <v>0</v>
      </c>
    </row>
    <row r="174" ht="15.75" hidden="1"/>
    <row r="175" ht="15.75" hidden="1"/>
    <row r="176" ht="15.75" hidden="1">
      <c r="C176" s="139">
        <f>Bevételek!C303</f>
        <v>16116804</v>
      </c>
    </row>
    <row r="177" ht="15.75" hidden="1"/>
    <row r="178" ht="15.75" hidden="1">
      <c r="C178" s="139">
        <f>C176-C171</f>
        <v>0</v>
      </c>
    </row>
    <row r="365" ht="15.75"/>
    <row r="366" ht="15.75"/>
    <row r="367" ht="15.75"/>
    <row r="368" ht="15.75"/>
    <row r="369" ht="15.75"/>
    <row r="370" ht="15.75"/>
    <row r="371" ht="15.75"/>
    <row r="377" ht="15.75"/>
    <row r="378" ht="15.75"/>
    <row r="379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0"/>
  <sheetViews>
    <sheetView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" sqref="R1:Y16384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3" width="10.421875" style="2" customWidth="1"/>
    <col min="4" max="5" width="11.28125" style="2" customWidth="1"/>
    <col min="6" max="6" width="10.7109375" style="2" customWidth="1"/>
    <col min="7" max="8" width="12.140625" style="2" customWidth="1"/>
    <col min="9" max="9" width="10.28125" style="2" customWidth="1"/>
    <col min="10" max="11" width="12.00390625" style="2" customWidth="1"/>
    <col min="12" max="12" width="10.8515625" style="2" customWidth="1"/>
    <col min="13" max="14" width="11.28125" style="2" customWidth="1"/>
    <col min="15" max="15" width="11.140625" style="20" customWidth="1"/>
    <col min="16" max="17" width="11.140625" style="2" customWidth="1"/>
    <col min="18" max="16384" width="9.140625" style="2" customWidth="1"/>
  </cols>
  <sheetData>
    <row r="1" spans="1:15" ht="23.25" customHeight="1">
      <c r="A1" s="285" t="s">
        <v>535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ht="15.75">
      <c r="A2" s="270" t="s">
        <v>464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4" spans="1:17" s="3" customFormat="1" ht="15.75" customHeight="1">
      <c r="A4" s="273" t="s">
        <v>279</v>
      </c>
      <c r="B4" s="292" t="s">
        <v>153</v>
      </c>
      <c r="C4" s="275" t="s">
        <v>132</v>
      </c>
      <c r="D4" s="276"/>
      <c r="E4" s="276"/>
      <c r="F4" s="275" t="s">
        <v>133</v>
      </c>
      <c r="G4" s="276"/>
      <c r="H4" s="276"/>
      <c r="I4" s="275" t="s">
        <v>28</v>
      </c>
      <c r="J4" s="276"/>
      <c r="K4" s="276"/>
      <c r="L4" s="275" t="s">
        <v>15</v>
      </c>
      <c r="M4" s="276"/>
      <c r="N4" s="276"/>
      <c r="O4" s="294" t="s">
        <v>5</v>
      </c>
      <c r="P4" s="294"/>
      <c r="Q4" s="197"/>
    </row>
    <row r="5" spans="1:17" s="3" customFormat="1" ht="31.5">
      <c r="A5" s="274"/>
      <c r="B5" s="293"/>
      <c r="C5" s="40" t="s">
        <v>182</v>
      </c>
      <c r="D5" s="40" t="s">
        <v>665</v>
      </c>
      <c r="E5" s="40" t="s">
        <v>666</v>
      </c>
      <c r="F5" s="40" t="s">
        <v>182</v>
      </c>
      <c r="G5" s="40" t="s">
        <v>665</v>
      </c>
      <c r="H5" s="40" t="s">
        <v>666</v>
      </c>
      <c r="I5" s="40" t="s">
        <v>182</v>
      </c>
      <c r="J5" s="40" t="s">
        <v>665</v>
      </c>
      <c r="K5" s="40" t="s">
        <v>666</v>
      </c>
      <c r="L5" s="40" t="s">
        <v>182</v>
      </c>
      <c r="M5" s="40" t="s">
        <v>665</v>
      </c>
      <c r="N5" s="40" t="s">
        <v>666</v>
      </c>
      <c r="O5" s="40" t="s">
        <v>182</v>
      </c>
      <c r="P5" s="40" t="s">
        <v>665</v>
      </c>
      <c r="Q5" s="40" t="s">
        <v>666</v>
      </c>
    </row>
    <row r="6" spans="1:17" s="3" customFormat="1" ht="31.5">
      <c r="A6" s="7" t="s">
        <v>252</v>
      </c>
      <c r="B6" s="101">
        <v>2</v>
      </c>
      <c r="C6" s="5">
        <v>4805827</v>
      </c>
      <c r="D6" s="5">
        <v>4805827</v>
      </c>
      <c r="E6" s="5">
        <v>4705827</v>
      </c>
      <c r="F6" s="5">
        <v>1068893</v>
      </c>
      <c r="G6" s="5">
        <v>1068893</v>
      </c>
      <c r="H6" s="5">
        <v>1068893</v>
      </c>
      <c r="I6" s="5">
        <v>300000</v>
      </c>
      <c r="J6" s="5">
        <v>300000</v>
      </c>
      <c r="K6" s="5">
        <v>340134</v>
      </c>
      <c r="L6" s="5">
        <v>81000</v>
      </c>
      <c r="M6" s="5">
        <v>81000</v>
      </c>
      <c r="N6" s="5">
        <v>81000</v>
      </c>
      <c r="O6" s="5">
        <f aca="true" t="shared" si="0" ref="O6:O50">C6+F6+I6+L6</f>
        <v>6255720</v>
      </c>
      <c r="P6" s="5">
        <f aca="true" t="shared" si="1" ref="P6:P50">D6+G6+J6+M6</f>
        <v>6255720</v>
      </c>
      <c r="Q6" s="5">
        <f aca="true" t="shared" si="2" ref="Q6:Q50">E6+H6+K6+N6</f>
        <v>6195854</v>
      </c>
    </row>
    <row r="7" spans="1:17" s="3" customFormat="1" ht="31.5">
      <c r="A7" s="7" t="s">
        <v>544</v>
      </c>
      <c r="B7" s="101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252</v>
      </c>
      <c r="B8" s="101">
        <v>3</v>
      </c>
      <c r="C8" s="5">
        <v>636000</v>
      </c>
      <c r="D8" s="5">
        <v>636000</v>
      </c>
      <c r="E8" s="5">
        <v>636000</v>
      </c>
      <c r="F8" s="5">
        <v>142570</v>
      </c>
      <c r="G8" s="5">
        <v>142570</v>
      </c>
      <c r="H8" s="5">
        <v>142570</v>
      </c>
      <c r="I8" s="137"/>
      <c r="J8" s="137"/>
      <c r="K8" s="137"/>
      <c r="L8" s="137"/>
      <c r="M8" s="137"/>
      <c r="N8" s="137"/>
      <c r="O8" s="5">
        <f t="shared" si="0"/>
        <v>778570</v>
      </c>
      <c r="P8" s="5">
        <f t="shared" si="1"/>
        <v>778570</v>
      </c>
      <c r="Q8" s="5">
        <f t="shared" si="2"/>
        <v>778570</v>
      </c>
    </row>
    <row r="9" spans="1:17" s="3" customFormat="1" ht="15.75">
      <c r="A9" s="7" t="s">
        <v>523</v>
      </c>
      <c r="B9" s="101">
        <v>3</v>
      </c>
      <c r="C9" s="5">
        <v>50000</v>
      </c>
      <c r="D9" s="5">
        <v>50000</v>
      </c>
      <c r="E9" s="5">
        <v>50000</v>
      </c>
      <c r="F9" s="5">
        <v>25000</v>
      </c>
      <c r="G9" s="5">
        <v>25000</v>
      </c>
      <c r="H9" s="5">
        <v>25000</v>
      </c>
      <c r="I9" s="137"/>
      <c r="J9" s="137"/>
      <c r="K9" s="137"/>
      <c r="L9" s="137"/>
      <c r="M9" s="137"/>
      <c r="N9" s="137"/>
      <c r="O9" s="5">
        <f t="shared" si="0"/>
        <v>75000</v>
      </c>
      <c r="P9" s="5">
        <f t="shared" si="1"/>
        <v>75000</v>
      </c>
      <c r="Q9" s="5">
        <f t="shared" si="2"/>
        <v>75000</v>
      </c>
    </row>
    <row r="10" spans="1:17" s="3" customFormat="1" ht="15.75">
      <c r="A10" s="7" t="s">
        <v>253</v>
      </c>
      <c r="B10" s="101">
        <v>2</v>
      </c>
      <c r="C10" s="5">
        <v>50000</v>
      </c>
      <c r="D10" s="5">
        <v>50000</v>
      </c>
      <c r="E10" s="5">
        <v>50000</v>
      </c>
      <c r="F10" s="5">
        <v>11000</v>
      </c>
      <c r="G10" s="5">
        <v>11000</v>
      </c>
      <c r="H10" s="5">
        <v>11000</v>
      </c>
      <c r="I10" s="5">
        <v>250000</v>
      </c>
      <c r="J10" s="5">
        <v>250000</v>
      </c>
      <c r="K10" s="5">
        <v>240000</v>
      </c>
      <c r="L10" s="5">
        <v>67500</v>
      </c>
      <c r="M10" s="5">
        <v>67500</v>
      </c>
      <c r="N10" s="5">
        <v>67500</v>
      </c>
      <c r="O10" s="5">
        <f t="shared" si="0"/>
        <v>378500</v>
      </c>
      <c r="P10" s="5">
        <f t="shared" si="1"/>
        <v>378500</v>
      </c>
      <c r="Q10" s="5">
        <f t="shared" si="2"/>
        <v>368500</v>
      </c>
    </row>
    <row r="11" spans="1:17" s="3" customFormat="1" ht="31.5">
      <c r="A11" s="7" t="s">
        <v>254</v>
      </c>
      <c r="B11" s="101">
        <v>2</v>
      </c>
      <c r="C11" s="137"/>
      <c r="D11" s="137"/>
      <c r="E11" s="137"/>
      <c r="F11" s="137"/>
      <c r="G11" s="137"/>
      <c r="H11" s="137"/>
      <c r="I11" s="5">
        <v>50000</v>
      </c>
      <c r="J11" s="5">
        <v>50000</v>
      </c>
      <c r="K11" s="5">
        <v>50000</v>
      </c>
      <c r="L11" s="5">
        <v>13500</v>
      </c>
      <c r="M11" s="5">
        <v>13500</v>
      </c>
      <c r="N11" s="5">
        <v>13500</v>
      </c>
      <c r="O11" s="5">
        <f t="shared" si="0"/>
        <v>63500</v>
      </c>
      <c r="P11" s="5">
        <f t="shared" si="1"/>
        <v>63500</v>
      </c>
      <c r="Q11" s="5">
        <f t="shared" si="2"/>
        <v>63500</v>
      </c>
    </row>
    <row r="12" spans="1:17" s="3" customFormat="1" ht="15.75" hidden="1">
      <c r="A12" s="7" t="s">
        <v>255</v>
      </c>
      <c r="B12" s="101">
        <v>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256</v>
      </c>
      <c r="B13" s="101">
        <v>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257</v>
      </c>
      <c r="B14" s="101">
        <v>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>
      <c r="A15" s="7" t="s">
        <v>503</v>
      </c>
      <c r="B15" s="101">
        <v>2</v>
      </c>
      <c r="C15" s="5"/>
      <c r="D15" s="5">
        <v>694775</v>
      </c>
      <c r="E15" s="5">
        <v>694778</v>
      </c>
      <c r="F15" s="5"/>
      <c r="G15" s="5">
        <v>76425</v>
      </c>
      <c r="H15" s="5">
        <v>76429</v>
      </c>
      <c r="I15" s="137"/>
      <c r="J15" s="137"/>
      <c r="K15" s="137">
        <v>20276</v>
      </c>
      <c r="L15" s="137"/>
      <c r="M15" s="137"/>
      <c r="N15" s="137">
        <v>5474</v>
      </c>
      <c r="O15" s="5">
        <f t="shared" si="0"/>
        <v>0</v>
      </c>
      <c r="P15" s="5">
        <f t="shared" si="1"/>
        <v>771200</v>
      </c>
      <c r="Q15" s="5">
        <f t="shared" si="2"/>
        <v>796957</v>
      </c>
    </row>
    <row r="16" spans="1:17" s="3" customFormat="1" ht="15.75" hidden="1">
      <c r="A16" s="7" t="s">
        <v>504</v>
      </c>
      <c r="B16" s="101">
        <v>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258</v>
      </c>
      <c r="B17" s="101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259</v>
      </c>
      <c r="B18" s="101">
        <v>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260</v>
      </c>
      <c r="B19" s="101">
        <v>2</v>
      </c>
      <c r="C19" s="137"/>
      <c r="D19" s="137"/>
      <c r="E19" s="137"/>
      <c r="F19" s="137"/>
      <c r="G19" s="137"/>
      <c r="H19" s="137"/>
      <c r="I19" s="5">
        <v>900000</v>
      </c>
      <c r="J19" s="5">
        <v>1350000</v>
      </c>
      <c r="K19" s="5">
        <v>1350000</v>
      </c>
      <c r="L19" s="5">
        <v>243000</v>
      </c>
      <c r="M19" s="5">
        <v>387500</v>
      </c>
      <c r="N19" s="5">
        <v>387500</v>
      </c>
      <c r="O19" s="5">
        <f t="shared" si="0"/>
        <v>1143000</v>
      </c>
      <c r="P19" s="5">
        <f t="shared" si="1"/>
        <v>1737500</v>
      </c>
      <c r="Q19" s="5">
        <f t="shared" si="2"/>
        <v>1737500</v>
      </c>
    </row>
    <row r="20" spans="1:17" ht="15.75">
      <c r="A20" s="7" t="s">
        <v>465</v>
      </c>
      <c r="B20" s="101">
        <v>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31.5">
      <c r="A21" s="7" t="s">
        <v>261</v>
      </c>
      <c r="B21" s="101">
        <v>2</v>
      </c>
      <c r="C21" s="137"/>
      <c r="D21" s="137"/>
      <c r="E21" s="137"/>
      <c r="F21" s="137"/>
      <c r="G21" s="137"/>
      <c r="H21" s="137"/>
      <c r="I21" s="5">
        <v>600000</v>
      </c>
      <c r="J21" s="5">
        <v>200000</v>
      </c>
      <c r="K21" s="5">
        <v>132977</v>
      </c>
      <c r="L21" s="5">
        <v>162000</v>
      </c>
      <c r="M21" s="5">
        <v>31000</v>
      </c>
      <c r="N21" s="5">
        <v>31000</v>
      </c>
      <c r="O21" s="5">
        <f t="shared" si="0"/>
        <v>762000</v>
      </c>
      <c r="P21" s="5">
        <f t="shared" si="1"/>
        <v>231000</v>
      </c>
      <c r="Q21" s="5">
        <f t="shared" si="2"/>
        <v>163977</v>
      </c>
    </row>
    <row r="22" spans="1:17" ht="31.5">
      <c r="A22" s="7" t="s">
        <v>262</v>
      </c>
      <c r="B22" s="101">
        <v>2</v>
      </c>
      <c r="C22" s="137"/>
      <c r="D22" s="137"/>
      <c r="E22" s="137"/>
      <c r="F22" s="137"/>
      <c r="G22" s="137"/>
      <c r="H22" s="137"/>
      <c r="I22" s="5">
        <v>60000</v>
      </c>
      <c r="J22" s="5">
        <v>60000</v>
      </c>
      <c r="K22" s="5">
        <v>60000</v>
      </c>
      <c r="L22" s="5">
        <v>16200</v>
      </c>
      <c r="M22" s="5">
        <v>16200</v>
      </c>
      <c r="N22" s="5">
        <v>16200</v>
      </c>
      <c r="O22" s="5">
        <f t="shared" si="0"/>
        <v>76200</v>
      </c>
      <c r="P22" s="5">
        <f t="shared" si="1"/>
        <v>76200</v>
      </c>
      <c r="Q22" s="5">
        <f t="shared" si="2"/>
        <v>76200</v>
      </c>
    </row>
    <row r="23" spans="1:17" s="3" customFormat="1" ht="15.75" hidden="1">
      <c r="A23" s="7" t="s">
        <v>263</v>
      </c>
      <c r="B23" s="101">
        <v>2</v>
      </c>
      <c r="C23" s="137"/>
      <c r="D23" s="137"/>
      <c r="E23" s="137"/>
      <c r="F23" s="137"/>
      <c r="G23" s="137"/>
      <c r="H23" s="137"/>
      <c r="I23" s="5"/>
      <c r="J23" s="5"/>
      <c r="K23" s="5"/>
      <c r="L23" s="137"/>
      <c r="M23" s="137"/>
      <c r="N23" s="137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264</v>
      </c>
      <c r="B24" s="101">
        <v>2</v>
      </c>
      <c r="C24" s="137"/>
      <c r="D24" s="137"/>
      <c r="E24" s="137"/>
      <c r="F24" s="137"/>
      <c r="G24" s="137"/>
      <c r="H24" s="137"/>
      <c r="I24" s="5">
        <v>5000</v>
      </c>
      <c r="J24" s="5">
        <v>5000</v>
      </c>
      <c r="K24" s="5">
        <v>5000</v>
      </c>
      <c r="L24" s="5">
        <v>1350</v>
      </c>
      <c r="M24" s="5">
        <v>1350</v>
      </c>
      <c r="N24" s="5">
        <v>1350</v>
      </c>
      <c r="O24" s="5">
        <f t="shared" si="0"/>
        <v>6350</v>
      </c>
      <c r="P24" s="5">
        <f t="shared" si="1"/>
        <v>6350</v>
      </c>
      <c r="Q24" s="5">
        <f t="shared" si="2"/>
        <v>6350</v>
      </c>
    </row>
    <row r="25" spans="1:17" ht="15.75">
      <c r="A25" s="7" t="s">
        <v>265</v>
      </c>
      <c r="B25" s="101">
        <v>2</v>
      </c>
      <c r="C25" s="137"/>
      <c r="D25" s="137"/>
      <c r="E25" s="137"/>
      <c r="F25" s="137"/>
      <c r="G25" s="137"/>
      <c r="H25" s="137"/>
      <c r="I25" s="5">
        <v>200000</v>
      </c>
      <c r="J25" s="5">
        <v>200000</v>
      </c>
      <c r="K25" s="5">
        <v>200000</v>
      </c>
      <c r="L25" s="5">
        <v>54000</v>
      </c>
      <c r="M25" s="5">
        <v>54000</v>
      </c>
      <c r="N25" s="5">
        <v>54000</v>
      </c>
      <c r="O25" s="5">
        <f t="shared" si="0"/>
        <v>254000</v>
      </c>
      <c r="P25" s="5">
        <f t="shared" si="1"/>
        <v>254000</v>
      </c>
      <c r="Q25" s="5">
        <f t="shared" si="2"/>
        <v>254000</v>
      </c>
    </row>
    <row r="26" spans="1:17" ht="15.75">
      <c r="A26" s="7" t="s">
        <v>266</v>
      </c>
      <c r="B26" s="101">
        <v>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200000</v>
      </c>
      <c r="J26" s="5">
        <v>200000</v>
      </c>
      <c r="K26" s="5">
        <v>678292</v>
      </c>
      <c r="L26" s="5">
        <v>54000</v>
      </c>
      <c r="M26" s="5">
        <v>54000</v>
      </c>
      <c r="N26" s="5">
        <v>61639</v>
      </c>
      <c r="O26" s="5">
        <f t="shared" si="0"/>
        <v>254000</v>
      </c>
      <c r="P26" s="5">
        <f t="shared" si="1"/>
        <v>254000</v>
      </c>
      <c r="Q26" s="5">
        <f t="shared" si="2"/>
        <v>739931</v>
      </c>
    </row>
    <row r="27" spans="1:17" s="3" customFormat="1" ht="15.75">
      <c r="A27" s="7" t="s">
        <v>509</v>
      </c>
      <c r="B27" s="101">
        <v>2</v>
      </c>
      <c r="C27" s="137"/>
      <c r="D27" s="137"/>
      <c r="E27" s="137"/>
      <c r="F27" s="137"/>
      <c r="G27" s="137"/>
      <c r="H27" s="137"/>
      <c r="I27" s="5">
        <v>10000</v>
      </c>
      <c r="J27" s="5">
        <v>10000</v>
      </c>
      <c r="K27" s="5">
        <v>10000</v>
      </c>
      <c r="L27" s="5">
        <v>2700</v>
      </c>
      <c r="M27" s="5">
        <v>2700</v>
      </c>
      <c r="N27" s="5">
        <v>2700</v>
      </c>
      <c r="O27" s="5">
        <f t="shared" si="0"/>
        <v>12700</v>
      </c>
      <c r="P27" s="5">
        <f t="shared" si="1"/>
        <v>12700</v>
      </c>
      <c r="Q27" s="5">
        <f t="shared" si="2"/>
        <v>12700</v>
      </c>
    </row>
    <row r="28" spans="1:17" s="3" customFormat="1" ht="15.75">
      <c r="A28" s="7" t="s">
        <v>267</v>
      </c>
      <c r="B28" s="101">
        <v>2</v>
      </c>
      <c r="C28" s="137"/>
      <c r="D28" s="137"/>
      <c r="E28" s="137"/>
      <c r="F28" s="137"/>
      <c r="G28" s="137"/>
      <c r="H28" s="137"/>
      <c r="I28" s="5">
        <v>50000</v>
      </c>
      <c r="J28" s="5">
        <v>150000</v>
      </c>
      <c r="K28" s="5">
        <v>150000</v>
      </c>
      <c r="L28" s="5">
        <v>13500</v>
      </c>
      <c r="M28" s="5">
        <v>40500</v>
      </c>
      <c r="N28" s="5">
        <v>40500</v>
      </c>
      <c r="O28" s="5">
        <f t="shared" si="0"/>
        <v>63500</v>
      </c>
      <c r="P28" s="5">
        <f t="shared" si="1"/>
        <v>190500</v>
      </c>
      <c r="Q28" s="5">
        <f t="shared" si="2"/>
        <v>190500</v>
      </c>
    </row>
    <row r="29" spans="1:17" s="3" customFormat="1" ht="15.75" hidden="1">
      <c r="A29" s="7" t="s">
        <v>268</v>
      </c>
      <c r="B29" s="101">
        <v>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ht="31.5" hidden="1">
      <c r="A30" s="7" t="s">
        <v>269</v>
      </c>
      <c r="B30" s="101">
        <v>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270</v>
      </c>
      <c r="B31" s="101">
        <v>2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271</v>
      </c>
      <c r="B32" s="101">
        <v>2</v>
      </c>
      <c r="C32" s="137"/>
      <c r="D32" s="137"/>
      <c r="E32" s="137"/>
      <c r="F32" s="137"/>
      <c r="G32" s="137"/>
      <c r="H32" s="137"/>
      <c r="I32" s="5">
        <v>5000</v>
      </c>
      <c r="J32" s="5">
        <v>5000</v>
      </c>
      <c r="K32" s="5">
        <v>5000</v>
      </c>
      <c r="L32" s="137"/>
      <c r="M32" s="137"/>
      <c r="N32" s="137"/>
      <c r="O32" s="5">
        <f t="shared" si="0"/>
        <v>5000</v>
      </c>
      <c r="P32" s="5">
        <f t="shared" si="1"/>
        <v>5000</v>
      </c>
      <c r="Q32" s="5">
        <f t="shared" si="2"/>
        <v>5000</v>
      </c>
    </row>
    <row r="33" spans="1:17" s="3" customFormat="1" ht="15.75" hidden="1">
      <c r="A33" s="7" t="s">
        <v>272</v>
      </c>
      <c r="B33" s="101">
        <v>2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273</v>
      </c>
      <c r="B34" s="101">
        <v>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274</v>
      </c>
      <c r="B35" s="101">
        <v>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498</v>
      </c>
      <c r="B36" s="101">
        <v>2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275</v>
      </c>
      <c r="B37" s="101">
        <v>2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276</v>
      </c>
      <c r="B38" s="101">
        <v>2</v>
      </c>
      <c r="C38" s="5">
        <v>226800</v>
      </c>
      <c r="D38" s="5">
        <v>236800</v>
      </c>
      <c r="E38" s="5">
        <v>236800</v>
      </c>
      <c r="F38" s="5">
        <v>49896</v>
      </c>
      <c r="G38" s="5">
        <v>52096</v>
      </c>
      <c r="H38" s="5">
        <v>52096</v>
      </c>
      <c r="I38" s="5">
        <v>200000</v>
      </c>
      <c r="J38" s="5">
        <v>200000</v>
      </c>
      <c r="K38" s="5">
        <v>200000</v>
      </c>
      <c r="L38" s="5">
        <v>54000</v>
      </c>
      <c r="M38" s="5">
        <v>54000</v>
      </c>
      <c r="N38" s="5">
        <v>54000</v>
      </c>
      <c r="O38" s="5">
        <f t="shared" si="0"/>
        <v>530696</v>
      </c>
      <c r="P38" s="5">
        <f t="shared" si="1"/>
        <v>542896</v>
      </c>
      <c r="Q38" s="5">
        <f t="shared" si="2"/>
        <v>542896</v>
      </c>
    </row>
    <row r="39" spans="1:17" s="3" customFormat="1" ht="31.5">
      <c r="A39" s="7" t="s">
        <v>277</v>
      </c>
      <c r="B39" s="101">
        <v>2</v>
      </c>
      <c r="C39" s="137"/>
      <c r="D39" s="137"/>
      <c r="E39" s="137"/>
      <c r="F39" s="137"/>
      <c r="G39" s="137"/>
      <c r="H39" s="137"/>
      <c r="I39" s="5">
        <v>300000</v>
      </c>
      <c r="J39" s="5">
        <v>405970</v>
      </c>
      <c r="K39" s="5">
        <v>405970</v>
      </c>
      <c r="L39" s="5">
        <v>81000</v>
      </c>
      <c r="M39" s="5">
        <v>81000</v>
      </c>
      <c r="N39" s="5">
        <v>81000</v>
      </c>
      <c r="O39" s="5">
        <f t="shared" si="0"/>
        <v>381000</v>
      </c>
      <c r="P39" s="5">
        <f t="shared" si="1"/>
        <v>486970</v>
      </c>
      <c r="Q39" s="5">
        <f t="shared" si="2"/>
        <v>486970</v>
      </c>
    </row>
    <row r="40" spans="1:17" s="3" customFormat="1" ht="15.75">
      <c r="A40" s="7" t="s">
        <v>524</v>
      </c>
      <c r="B40" s="101">
        <v>2</v>
      </c>
      <c r="C40" s="5">
        <v>400000</v>
      </c>
      <c r="D40" s="5">
        <v>400000</v>
      </c>
      <c r="E40" s="5">
        <v>400000</v>
      </c>
      <c r="F40" s="137"/>
      <c r="G40" s="137"/>
      <c r="H40" s="137"/>
      <c r="I40" s="137"/>
      <c r="J40" s="137"/>
      <c r="K40" s="137"/>
      <c r="L40" s="137"/>
      <c r="M40" s="137"/>
      <c r="N40" s="137"/>
      <c r="O40" s="5">
        <f t="shared" si="0"/>
        <v>400000</v>
      </c>
      <c r="P40" s="5">
        <f t="shared" si="1"/>
        <v>400000</v>
      </c>
      <c r="Q40" s="5">
        <f t="shared" si="2"/>
        <v>400000</v>
      </c>
    </row>
    <row r="41" spans="1:17" ht="15.75" hidden="1">
      <c r="A41" s="7" t="s">
        <v>491</v>
      </c>
      <c r="B41" s="101">
        <v>2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278</v>
      </c>
      <c r="B42" s="101">
        <v>2</v>
      </c>
      <c r="C42" s="137"/>
      <c r="D42" s="137"/>
      <c r="E42" s="137"/>
      <c r="F42" s="137"/>
      <c r="G42" s="137"/>
      <c r="H42" s="137"/>
      <c r="I42" s="5">
        <v>124512</v>
      </c>
      <c r="J42" s="5">
        <v>177425</v>
      </c>
      <c r="K42" s="5">
        <v>217779</v>
      </c>
      <c r="L42" s="5">
        <v>33618</v>
      </c>
      <c r="M42" s="5">
        <v>47905</v>
      </c>
      <c r="N42" s="5">
        <v>58801</v>
      </c>
      <c r="O42" s="5">
        <f t="shared" si="0"/>
        <v>158130</v>
      </c>
      <c r="P42" s="5">
        <f t="shared" si="1"/>
        <v>225330</v>
      </c>
      <c r="Q42" s="5">
        <f t="shared" si="2"/>
        <v>276580</v>
      </c>
    </row>
    <row r="43" spans="1:17" s="3" customFormat="1" ht="15.75">
      <c r="A43" s="7" t="s">
        <v>158</v>
      </c>
      <c r="B43" s="101"/>
      <c r="C43" s="5"/>
      <c r="D43" s="5"/>
      <c r="E43" s="5"/>
      <c r="F43" s="5"/>
      <c r="G43" s="5"/>
      <c r="H43" s="5"/>
      <c r="I43" s="5">
        <f>SUM(I44:I46)</f>
        <v>877368</v>
      </c>
      <c r="J43" s="5">
        <f>SUM(J44:J46)</f>
        <v>932155</v>
      </c>
      <c r="K43" s="5">
        <f>SUM(K44:K46)</f>
        <v>956164</v>
      </c>
      <c r="L43" s="5"/>
      <c r="M43" s="5"/>
      <c r="N43" s="5"/>
      <c r="O43" s="5">
        <f t="shared" si="0"/>
        <v>877368</v>
      </c>
      <c r="P43" s="5">
        <f t="shared" si="1"/>
        <v>932155</v>
      </c>
      <c r="Q43" s="5">
        <f t="shared" si="2"/>
        <v>956164</v>
      </c>
    </row>
    <row r="44" spans="1:17" s="3" customFormat="1" ht="15.75">
      <c r="A44" s="89" t="s">
        <v>406</v>
      </c>
      <c r="B44" s="101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SUMIF($B$6:$B$43,"1",M$6:M$43)</f>
        <v>0</v>
      </c>
      <c r="K44" s="5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89" t="s">
        <v>245</v>
      </c>
      <c r="B45" s="101">
        <v>2</v>
      </c>
      <c r="C45" s="5"/>
      <c r="D45" s="5"/>
      <c r="E45" s="5"/>
      <c r="F45" s="5"/>
      <c r="G45" s="5"/>
      <c r="H45" s="5"/>
      <c r="I45" s="5">
        <f>SUMIF($B$6:$B$43,"2",L$6:L$43)</f>
        <v>877368</v>
      </c>
      <c r="J45" s="5">
        <f>SUMIF($B$6:$B$43,"2",M$6:M$43)</f>
        <v>932155</v>
      </c>
      <c r="K45" s="5">
        <f>SUMIF($B$6:$B$43,"2",N$6:N$43)</f>
        <v>956164</v>
      </c>
      <c r="L45" s="5"/>
      <c r="M45" s="5"/>
      <c r="N45" s="5"/>
      <c r="O45" s="5">
        <f t="shared" si="0"/>
        <v>877368</v>
      </c>
      <c r="P45" s="5">
        <f t="shared" si="1"/>
        <v>932155</v>
      </c>
      <c r="Q45" s="5">
        <f t="shared" si="2"/>
        <v>956164</v>
      </c>
    </row>
    <row r="46" spans="1:17" s="3" customFormat="1" ht="15.75">
      <c r="A46" s="89" t="s">
        <v>137</v>
      </c>
      <c r="B46" s="101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SUMIF($B$6:$B$43,"3",M$6:M$43)</f>
        <v>0</v>
      </c>
      <c r="K46" s="5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" t="s">
        <v>413</v>
      </c>
      <c r="B47" s="101"/>
      <c r="C47" s="14">
        <f aca="true" t="shared" si="3" ref="C47:N47">SUM(C48:C50)</f>
        <v>6317636</v>
      </c>
      <c r="D47" s="14">
        <f t="shared" si="3"/>
        <v>7022411</v>
      </c>
      <c r="E47" s="14">
        <f t="shared" si="3"/>
        <v>6922414</v>
      </c>
      <c r="F47" s="14">
        <f t="shared" si="3"/>
        <v>1348350</v>
      </c>
      <c r="G47" s="14">
        <f t="shared" si="3"/>
        <v>1426975</v>
      </c>
      <c r="H47" s="14">
        <f t="shared" si="3"/>
        <v>1426979</v>
      </c>
      <c r="I47" s="14">
        <f t="shared" si="3"/>
        <v>4131880</v>
      </c>
      <c r="J47" s="14">
        <f t="shared" si="3"/>
        <v>4495550</v>
      </c>
      <c r="K47" s="14">
        <f t="shared" si="3"/>
        <v>5021592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0"/>
        <v>11797866</v>
      </c>
      <c r="P47" s="14">
        <f t="shared" si="1"/>
        <v>12944936</v>
      </c>
      <c r="Q47" s="14">
        <f t="shared" si="2"/>
        <v>13370985</v>
      </c>
    </row>
    <row r="48" spans="1:17" s="3" customFormat="1" ht="15.75">
      <c r="A48" s="89" t="s">
        <v>406</v>
      </c>
      <c r="B48" s="101">
        <v>1</v>
      </c>
      <c r="C48" s="84">
        <f aca="true" t="shared" si="4" ref="C48:K48">SUMIF($B$6:$B$47,"1",C$6:C$47)</f>
        <v>0</v>
      </c>
      <c r="D48" s="84">
        <f t="shared" si="4"/>
        <v>0</v>
      </c>
      <c r="E48" s="84">
        <f t="shared" si="4"/>
        <v>0</v>
      </c>
      <c r="F48" s="84">
        <f t="shared" si="4"/>
        <v>0</v>
      </c>
      <c r="G48" s="84">
        <f t="shared" si="4"/>
        <v>0</v>
      </c>
      <c r="H48" s="84">
        <f t="shared" si="4"/>
        <v>0</v>
      </c>
      <c r="I48" s="84">
        <f t="shared" si="4"/>
        <v>0</v>
      </c>
      <c r="J48" s="84">
        <f t="shared" si="4"/>
        <v>0</v>
      </c>
      <c r="K48" s="84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</row>
    <row r="49" spans="1:17" s="3" customFormat="1" ht="15.75">
      <c r="A49" s="89" t="s">
        <v>245</v>
      </c>
      <c r="B49" s="101">
        <v>2</v>
      </c>
      <c r="C49" s="84">
        <f aca="true" t="shared" si="5" ref="C49:K49">SUMIF($B$6:$B$47,"2",C$6:C$47)</f>
        <v>5631636</v>
      </c>
      <c r="D49" s="84">
        <f t="shared" si="5"/>
        <v>6336411</v>
      </c>
      <c r="E49" s="84">
        <f t="shared" si="5"/>
        <v>6236414</v>
      </c>
      <c r="F49" s="84">
        <f t="shared" si="5"/>
        <v>1180780</v>
      </c>
      <c r="G49" s="84">
        <f t="shared" si="5"/>
        <v>1259405</v>
      </c>
      <c r="H49" s="84">
        <f t="shared" si="5"/>
        <v>1259409</v>
      </c>
      <c r="I49" s="84">
        <f t="shared" si="5"/>
        <v>4131880</v>
      </c>
      <c r="J49" s="84">
        <f t="shared" si="5"/>
        <v>4495550</v>
      </c>
      <c r="K49" s="84">
        <f t="shared" si="5"/>
        <v>5021592</v>
      </c>
      <c r="L49" s="5"/>
      <c r="M49" s="5"/>
      <c r="N49" s="5"/>
      <c r="O49" s="5">
        <f t="shared" si="0"/>
        <v>10944296</v>
      </c>
      <c r="P49" s="5">
        <f t="shared" si="1"/>
        <v>12091366</v>
      </c>
      <c r="Q49" s="5">
        <f t="shared" si="2"/>
        <v>12517415</v>
      </c>
    </row>
    <row r="50" spans="1:17" s="3" customFormat="1" ht="15.75">
      <c r="A50" s="89" t="s">
        <v>137</v>
      </c>
      <c r="B50" s="101">
        <v>3</v>
      </c>
      <c r="C50" s="84">
        <f aca="true" t="shared" si="6" ref="C50:K50">SUMIF($B$6:$B$47,"3",C$6:C$47)</f>
        <v>686000</v>
      </c>
      <c r="D50" s="84">
        <f t="shared" si="6"/>
        <v>686000</v>
      </c>
      <c r="E50" s="84">
        <f t="shared" si="6"/>
        <v>686000</v>
      </c>
      <c r="F50" s="84">
        <f t="shared" si="6"/>
        <v>167570</v>
      </c>
      <c r="G50" s="84">
        <f t="shared" si="6"/>
        <v>167570</v>
      </c>
      <c r="H50" s="84">
        <f t="shared" si="6"/>
        <v>167570</v>
      </c>
      <c r="I50" s="84">
        <f t="shared" si="6"/>
        <v>0</v>
      </c>
      <c r="J50" s="84">
        <f t="shared" si="6"/>
        <v>0</v>
      </c>
      <c r="K50" s="84">
        <f t="shared" si="6"/>
        <v>0</v>
      </c>
      <c r="L50" s="5"/>
      <c r="M50" s="5"/>
      <c r="N50" s="5"/>
      <c r="O50" s="5">
        <f t="shared" si="0"/>
        <v>853570</v>
      </c>
      <c r="P50" s="5">
        <f t="shared" si="1"/>
        <v>853570</v>
      </c>
      <c r="Q50" s="5">
        <f t="shared" si="2"/>
        <v>853570</v>
      </c>
    </row>
  </sheetData>
  <sheetProtection/>
  <mergeCells count="9">
    <mergeCell ref="F4:H4"/>
    <mergeCell ref="C4:E4"/>
    <mergeCell ref="I4:K4"/>
    <mergeCell ref="L4:N4"/>
    <mergeCell ref="A1:O1"/>
    <mergeCell ref="A2:O2"/>
    <mergeCell ref="A4:A5"/>
    <mergeCell ref="B4:B5"/>
    <mergeCell ref="O4:P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8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95" t="s">
        <v>559</v>
      </c>
      <c r="B1" s="295"/>
      <c r="C1" s="295"/>
      <c r="D1" s="295"/>
      <c r="E1" s="295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296" t="s">
        <v>550</v>
      </c>
      <c r="B3" s="296"/>
      <c r="C3" s="296"/>
      <c r="D3" s="296"/>
      <c r="E3" s="296"/>
    </row>
    <row r="4" spans="1:5" s="25" customFormat="1" ht="14.25" customHeight="1">
      <c r="A4" s="26"/>
      <c r="B4" s="26"/>
      <c r="C4" s="26"/>
      <c r="D4" s="26"/>
      <c r="E4" s="127" t="s">
        <v>502</v>
      </c>
    </row>
    <row r="5" spans="1:6" s="29" customFormat="1" ht="21.75" customHeight="1">
      <c r="A5" s="118" t="s">
        <v>9</v>
      </c>
      <c r="B5" s="27" t="s">
        <v>412</v>
      </c>
      <c r="C5" s="27" t="s">
        <v>496</v>
      </c>
      <c r="D5" s="27" t="s">
        <v>546</v>
      </c>
      <c r="E5" s="27" t="s">
        <v>5</v>
      </c>
      <c r="F5" s="28"/>
    </row>
    <row r="6" spans="1:5" ht="15">
      <c r="A6" s="30" t="s">
        <v>410</v>
      </c>
      <c r="B6" s="31">
        <v>150000</v>
      </c>
      <c r="C6" s="31">
        <v>155000</v>
      </c>
      <c r="D6" s="31">
        <v>155000</v>
      </c>
      <c r="E6" s="31">
        <f aca="true" t="shared" si="0" ref="E6:E21">SUM(B6:D6)</f>
        <v>460000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13000</v>
      </c>
      <c r="C8" s="31">
        <v>6000</v>
      </c>
      <c r="D8" s="31">
        <v>6000</v>
      </c>
      <c r="E8" s="31">
        <f t="shared" si="0"/>
        <v>25000</v>
      </c>
    </row>
    <row r="9" spans="1:5" ht="32.25" customHeight="1">
      <c r="A9" s="33" t="s">
        <v>32</v>
      </c>
      <c r="B9" s="31">
        <v>52000</v>
      </c>
      <c r="C9" s="31">
        <v>47000</v>
      </c>
      <c r="D9" s="31">
        <v>47000</v>
      </c>
      <c r="E9" s="31">
        <f t="shared" si="0"/>
        <v>146000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215000</v>
      </c>
      <c r="C13" s="35">
        <f>SUM(C6:C12)</f>
        <v>208000</v>
      </c>
      <c r="D13" s="35">
        <f>SUM(D6:D12)</f>
        <v>208000</v>
      </c>
      <c r="E13" s="35">
        <f>SUM(E6:E12)</f>
        <v>631000</v>
      </c>
    </row>
    <row r="14" spans="1:5" ht="15">
      <c r="A14" s="34" t="s">
        <v>48</v>
      </c>
      <c r="B14" s="35">
        <f>ROUNDDOWN(B13*0.5,0)</f>
        <v>107500</v>
      </c>
      <c r="C14" s="35">
        <f>ROUNDDOWN(C13*0.5,0)</f>
        <v>104000</v>
      </c>
      <c r="D14" s="35">
        <f>ROUNDDOWN(D13*0.5,0)</f>
        <v>104000</v>
      </c>
      <c r="E14" s="35">
        <f t="shared" si="0"/>
        <v>315500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107500</v>
      </c>
      <c r="C23" s="35">
        <f>C14-C22</f>
        <v>104000</v>
      </c>
      <c r="D23" s="35">
        <f>D14-D22</f>
        <v>104000</v>
      </c>
      <c r="E23" s="35">
        <f>E14-E22</f>
        <v>315500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297" t="s">
        <v>400</v>
      </c>
      <c r="B26" s="297"/>
      <c r="C26" s="297"/>
      <c r="D26" s="297"/>
      <c r="E26" s="297"/>
    </row>
    <row r="27" ht="18.75" customHeight="1"/>
    <row r="28" ht="15">
      <c r="A28" s="100" t="s">
        <v>551</v>
      </c>
    </row>
    <row r="29" spans="1:3" ht="15">
      <c r="A29" s="39" t="s">
        <v>528</v>
      </c>
      <c r="C29" s="65"/>
    </row>
    <row r="30" ht="15">
      <c r="C30" s="65"/>
    </row>
    <row r="31" spans="1:4" ht="15">
      <c r="A31" s="65" t="s">
        <v>552</v>
      </c>
      <c r="B31" s="28"/>
      <c r="D31" s="65" t="s">
        <v>529</v>
      </c>
    </row>
    <row r="32" spans="1:4" ht="15">
      <c r="A32" s="65" t="s">
        <v>553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98" t="s">
        <v>399</v>
      </c>
      <c r="B1" s="298"/>
      <c r="C1" s="298"/>
      <c r="D1" s="298"/>
      <c r="E1" s="298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298" t="s">
        <v>122</v>
      </c>
      <c r="B3" s="298"/>
      <c r="C3" s="298"/>
      <c r="D3" s="298"/>
      <c r="E3" s="298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298" t="s">
        <v>402</v>
      </c>
      <c r="B5" s="298"/>
      <c r="C5" s="298"/>
      <c r="D5" s="298"/>
      <c r="E5" s="298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297" t="s">
        <v>400</v>
      </c>
      <c r="B36" s="297"/>
      <c r="C36" s="297"/>
      <c r="D36" s="297"/>
      <c r="E36" s="297"/>
    </row>
    <row r="37" ht="18.75" customHeight="1"/>
    <row r="38" ht="15">
      <c r="A38" s="100" t="s">
        <v>401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7" sqref="A7:H8"/>
    </sheetView>
  </sheetViews>
  <sheetFormatPr defaultColWidth="9.140625" defaultRowHeight="15"/>
  <cols>
    <col min="1" max="1" width="6.8515625" style="0" customWidth="1"/>
    <col min="2" max="2" width="15.140625" style="0" customWidth="1"/>
    <col min="3" max="3" width="14.57421875" style="0" customWidth="1"/>
    <col min="5" max="5" width="1.8515625" style="0" customWidth="1"/>
    <col min="6" max="6" width="2.7109375" style="0" customWidth="1"/>
    <col min="7" max="7" width="18.421875" style="0" customWidth="1"/>
    <col min="8" max="8" width="13.8515625" style="0" customWidth="1"/>
    <col min="9" max="9" width="10.8515625" style="0" bestFit="1" customWidth="1"/>
    <col min="11" max="11" width="11.57421875" style="0" customWidth="1"/>
  </cols>
  <sheetData>
    <row r="1" spans="1:8" s="140" customFormat="1" ht="40.5" customHeight="1">
      <c r="A1" s="255" t="s">
        <v>645</v>
      </c>
      <c r="B1" s="255"/>
      <c r="C1" s="255"/>
      <c r="D1" s="255"/>
      <c r="E1" s="255"/>
      <c r="F1" s="255"/>
      <c r="G1" s="255"/>
      <c r="H1" s="255"/>
    </row>
    <row r="2" spans="1:8" s="140" customFormat="1" ht="18.75">
      <c r="A2" s="256" t="s">
        <v>572</v>
      </c>
      <c r="B2" s="256"/>
      <c r="C2" s="256"/>
      <c r="D2" s="256"/>
      <c r="E2" s="256"/>
      <c r="F2" s="256"/>
      <c r="G2" s="256"/>
      <c r="H2" s="256"/>
    </row>
    <row r="3" spans="1:9" s="140" customFormat="1" ht="18.75">
      <c r="A3" s="143" t="s">
        <v>570</v>
      </c>
      <c r="B3" s="143"/>
      <c r="C3" s="143"/>
      <c r="D3" s="144"/>
      <c r="E3" s="143"/>
      <c r="F3" s="143"/>
      <c r="G3" s="143"/>
      <c r="H3" s="144"/>
      <c r="I3" s="145"/>
    </row>
    <row r="4" spans="1:9" s="140" customFormat="1" ht="18.75">
      <c r="A4" s="172" t="s">
        <v>599</v>
      </c>
      <c r="B4" s="172"/>
      <c r="C4" s="172"/>
      <c r="D4" s="172"/>
      <c r="E4" s="172"/>
      <c r="F4" s="154"/>
      <c r="G4" s="154"/>
      <c r="H4" s="172"/>
      <c r="I4" s="154"/>
    </row>
    <row r="5" spans="1:9" s="140" customFormat="1" ht="18.75">
      <c r="A5" s="172"/>
      <c r="B5" s="199" t="s">
        <v>600</v>
      </c>
      <c r="C5" s="147"/>
      <c r="D5" s="147"/>
      <c r="E5" s="147"/>
      <c r="F5" s="148"/>
      <c r="G5" s="148"/>
      <c r="H5" s="154">
        <v>103000</v>
      </c>
      <c r="I5" s="154"/>
    </row>
    <row r="6" spans="1:9" s="140" customFormat="1" ht="18.75">
      <c r="A6" s="172"/>
      <c r="B6" s="147" t="s">
        <v>604</v>
      </c>
      <c r="C6" s="183"/>
      <c r="D6" s="183"/>
      <c r="E6" s="184"/>
      <c r="F6" s="184"/>
      <c r="G6" s="184"/>
      <c r="H6" s="184">
        <v>1765000</v>
      </c>
      <c r="I6" s="154"/>
    </row>
    <row r="7" spans="1:9" s="140" customFormat="1" ht="18.75">
      <c r="A7" s="172" t="s">
        <v>605</v>
      </c>
      <c r="B7" s="172"/>
      <c r="C7" s="172"/>
      <c r="D7" s="172"/>
      <c r="E7" s="154"/>
      <c r="F7" s="154"/>
      <c r="G7" s="154"/>
      <c r="H7" s="154"/>
      <c r="I7" s="154"/>
    </row>
    <row r="8" spans="1:9" s="140" customFormat="1" ht="18.75">
      <c r="A8" s="172"/>
      <c r="B8" s="147" t="s">
        <v>606</v>
      </c>
      <c r="C8" s="147"/>
      <c r="D8" s="147"/>
      <c r="E8" s="148"/>
      <c r="F8" s="148"/>
      <c r="G8" s="148"/>
      <c r="H8" s="148">
        <v>45787</v>
      </c>
      <c r="I8" s="154"/>
    </row>
    <row r="9" spans="1:9" s="140" customFormat="1" ht="18.75">
      <c r="A9" s="172" t="s">
        <v>618</v>
      </c>
      <c r="B9" s="172"/>
      <c r="C9" s="172"/>
      <c r="D9" s="172"/>
      <c r="E9" s="154"/>
      <c r="F9" s="154"/>
      <c r="G9" s="154"/>
      <c r="H9" s="154"/>
      <c r="I9" s="154"/>
    </row>
    <row r="10" spans="1:9" s="140" customFormat="1" ht="18.75">
      <c r="A10" s="172"/>
      <c r="B10" s="147" t="s">
        <v>619</v>
      </c>
      <c r="C10" s="147"/>
      <c r="D10" s="147"/>
      <c r="E10" s="148"/>
      <c r="F10" s="148"/>
      <c r="G10" s="148"/>
      <c r="H10" s="148">
        <v>55360</v>
      </c>
      <c r="I10" s="154"/>
    </row>
    <row r="11" spans="1:9" s="140" customFormat="1" ht="18.75">
      <c r="A11" s="172" t="s">
        <v>53</v>
      </c>
      <c r="B11" s="172"/>
      <c r="C11" s="172"/>
      <c r="D11" s="172"/>
      <c r="E11" s="154"/>
      <c r="F11" s="154"/>
      <c r="G11" s="154"/>
      <c r="H11" s="154"/>
      <c r="I11" s="154"/>
    </row>
    <row r="12" spans="1:9" s="140" customFormat="1" ht="18.75">
      <c r="A12" s="172"/>
      <c r="B12" s="172" t="s">
        <v>607</v>
      </c>
      <c r="C12" s="172"/>
      <c r="D12" s="172"/>
      <c r="E12" s="154"/>
      <c r="F12" s="154"/>
      <c r="G12" s="154"/>
      <c r="H12" s="154">
        <v>105970</v>
      </c>
      <c r="I12" s="154"/>
    </row>
    <row r="13" spans="1:9" s="140" customFormat="1" ht="18.75">
      <c r="A13" s="172"/>
      <c r="B13" s="183" t="s">
        <v>608</v>
      </c>
      <c r="C13" s="183"/>
      <c r="D13" s="183"/>
      <c r="E13" s="184"/>
      <c r="F13" s="184"/>
      <c r="G13" s="184"/>
      <c r="H13" s="184">
        <v>5235</v>
      </c>
      <c r="I13" s="154"/>
    </row>
    <row r="14" spans="1:9" s="140" customFormat="1" ht="18.75">
      <c r="A14" s="172"/>
      <c r="B14" s="188" t="s">
        <v>581</v>
      </c>
      <c r="C14" s="188"/>
      <c r="D14" s="188"/>
      <c r="E14" s="189"/>
      <c r="F14" s="189"/>
      <c r="G14" s="189"/>
      <c r="H14" s="189">
        <f>SUM(H5:H13)</f>
        <v>2080352</v>
      </c>
      <c r="I14" s="154"/>
    </row>
    <row r="15" spans="1:9" s="140" customFormat="1" ht="18.75">
      <c r="A15" s="155" t="s">
        <v>568</v>
      </c>
      <c r="B15" s="156"/>
      <c r="C15" s="156"/>
      <c r="D15" s="157"/>
      <c r="E15" s="158"/>
      <c r="F15" s="158"/>
      <c r="G15" s="159"/>
      <c r="H15" s="160"/>
      <c r="I15" s="145"/>
    </row>
    <row r="16" spans="1:9" s="140" customFormat="1" ht="18.75">
      <c r="A16" s="149" t="s">
        <v>612</v>
      </c>
      <c r="B16" s="172"/>
      <c r="C16" s="150"/>
      <c r="D16" s="151"/>
      <c r="E16" s="152"/>
      <c r="F16" s="152"/>
      <c r="G16" s="185"/>
      <c r="H16" s="185"/>
      <c r="I16" s="145"/>
    </row>
    <row r="17" spans="1:9" s="140" customFormat="1" ht="18.75">
      <c r="A17" s="149"/>
      <c r="B17" s="147" t="s">
        <v>610</v>
      </c>
      <c r="C17" s="150"/>
      <c r="D17" s="151"/>
      <c r="E17" s="152"/>
      <c r="F17" s="152"/>
      <c r="G17" s="185"/>
      <c r="H17" s="185">
        <v>350000</v>
      </c>
      <c r="I17" s="145"/>
    </row>
    <row r="18" spans="1:9" s="140" customFormat="1" ht="18.75">
      <c r="A18" s="149"/>
      <c r="B18" s="147" t="s">
        <v>611</v>
      </c>
      <c r="C18" s="200"/>
      <c r="D18" s="186"/>
      <c r="E18" s="201"/>
      <c r="F18" s="201"/>
      <c r="G18" s="187"/>
      <c r="H18" s="187">
        <v>94500</v>
      </c>
      <c r="I18" s="145"/>
    </row>
    <row r="19" spans="1:9" s="140" customFormat="1" ht="18.75">
      <c r="A19" s="149" t="s">
        <v>616</v>
      </c>
      <c r="B19" s="172"/>
      <c r="C19" s="150"/>
      <c r="D19" s="151"/>
      <c r="E19" s="152"/>
      <c r="F19" s="152"/>
      <c r="G19" s="185"/>
      <c r="H19" s="185"/>
      <c r="I19" s="145"/>
    </row>
    <row r="20" spans="1:9" s="140" customFormat="1" ht="18.75">
      <c r="A20" s="149"/>
      <c r="B20" s="147" t="s">
        <v>610</v>
      </c>
      <c r="C20" s="150"/>
      <c r="D20" s="151"/>
      <c r="E20" s="152"/>
      <c r="F20" s="152"/>
      <c r="G20" s="185"/>
      <c r="H20" s="185">
        <v>100000</v>
      </c>
      <c r="I20" s="145"/>
    </row>
    <row r="21" spans="1:9" s="140" customFormat="1" ht="18.75">
      <c r="A21" s="149"/>
      <c r="B21" s="147" t="s">
        <v>611</v>
      </c>
      <c r="C21" s="200"/>
      <c r="D21" s="186"/>
      <c r="E21" s="201"/>
      <c r="F21" s="201"/>
      <c r="G21" s="187"/>
      <c r="H21" s="187">
        <v>27000</v>
      </c>
      <c r="I21" s="145"/>
    </row>
    <row r="22" spans="1:9" s="140" customFormat="1" ht="18.75">
      <c r="A22" s="149" t="s">
        <v>614</v>
      </c>
      <c r="B22" s="172"/>
      <c r="C22" s="150"/>
      <c r="D22" s="151"/>
      <c r="E22" s="152"/>
      <c r="F22" s="152"/>
      <c r="G22" s="185"/>
      <c r="H22" s="185"/>
      <c r="I22" s="145"/>
    </row>
    <row r="23" spans="1:9" s="140" customFormat="1" ht="18.75">
      <c r="A23" s="149"/>
      <c r="B23" s="147" t="s">
        <v>615</v>
      </c>
      <c r="C23" s="162"/>
      <c r="D23" s="163"/>
      <c r="E23" s="164"/>
      <c r="F23" s="164"/>
      <c r="G23" s="165"/>
      <c r="H23" s="165">
        <v>105970</v>
      </c>
      <c r="I23" s="145"/>
    </row>
    <row r="24" spans="1:9" s="140" customFormat="1" ht="18.75">
      <c r="A24" s="149" t="s">
        <v>609</v>
      </c>
      <c r="B24" s="172"/>
      <c r="C24" s="150"/>
      <c r="D24" s="151"/>
      <c r="E24" s="152"/>
      <c r="F24" s="152"/>
      <c r="G24" s="185"/>
      <c r="H24" s="185"/>
      <c r="I24" s="145"/>
    </row>
    <row r="25" spans="1:9" s="140" customFormat="1" ht="18.75">
      <c r="A25" s="149"/>
      <c r="B25" s="147" t="s">
        <v>610</v>
      </c>
      <c r="C25" s="162"/>
      <c r="D25" s="163"/>
      <c r="E25" s="164"/>
      <c r="F25" s="164"/>
      <c r="G25" s="165"/>
      <c r="H25" s="165">
        <v>52913</v>
      </c>
      <c r="I25" s="145"/>
    </row>
    <row r="26" spans="1:9" s="140" customFormat="1" ht="18.75">
      <c r="A26" s="149"/>
      <c r="B26" s="147" t="s">
        <v>611</v>
      </c>
      <c r="C26" s="162"/>
      <c r="D26" s="163"/>
      <c r="E26" s="164"/>
      <c r="F26" s="164"/>
      <c r="G26" s="165"/>
      <c r="H26" s="165">
        <v>14287</v>
      </c>
      <c r="I26" s="145"/>
    </row>
    <row r="27" spans="1:9" s="140" customFormat="1" ht="18.75">
      <c r="A27" s="149" t="s">
        <v>601</v>
      </c>
      <c r="B27" s="172"/>
      <c r="C27" s="172"/>
      <c r="D27" s="172"/>
      <c r="E27" s="151"/>
      <c r="F27" s="185"/>
      <c r="G27" s="185"/>
      <c r="H27" s="185"/>
      <c r="I27" s="145"/>
    </row>
    <row r="28" spans="1:9" s="140" customFormat="1" ht="18.75">
      <c r="A28" s="149"/>
      <c r="B28" s="147" t="s">
        <v>602</v>
      </c>
      <c r="C28" s="147"/>
      <c r="D28" s="147"/>
      <c r="E28" s="163"/>
      <c r="F28" s="165"/>
      <c r="G28" s="165"/>
      <c r="H28" s="165">
        <v>10000</v>
      </c>
      <c r="I28" s="145"/>
    </row>
    <row r="29" spans="1:9" s="140" customFormat="1" ht="18.75">
      <c r="A29" s="149"/>
      <c r="B29" s="183" t="s">
        <v>603</v>
      </c>
      <c r="C29" s="183"/>
      <c r="D29" s="183"/>
      <c r="E29" s="186"/>
      <c r="F29" s="187"/>
      <c r="G29" s="187"/>
      <c r="H29" s="187">
        <v>2200</v>
      </c>
      <c r="I29" s="145"/>
    </row>
    <row r="30" spans="1:9" s="140" customFormat="1" ht="18.75">
      <c r="A30" s="149" t="s">
        <v>620</v>
      </c>
      <c r="B30" s="147"/>
      <c r="C30" s="147"/>
      <c r="D30" s="147"/>
      <c r="E30" s="163"/>
      <c r="F30" s="165"/>
      <c r="G30" s="165"/>
      <c r="H30" s="165">
        <v>1468</v>
      </c>
      <c r="I30" s="145"/>
    </row>
    <row r="31" spans="1:9" s="140" customFormat="1" ht="18.75">
      <c r="A31" s="149" t="s">
        <v>626</v>
      </c>
      <c r="B31" s="172"/>
      <c r="C31" s="172"/>
      <c r="D31" s="172"/>
      <c r="E31" s="151"/>
      <c r="F31" s="185"/>
      <c r="G31" s="185"/>
      <c r="H31" s="185"/>
      <c r="I31" s="145"/>
    </row>
    <row r="32" spans="1:9" s="140" customFormat="1" ht="18.75">
      <c r="A32" s="149"/>
      <c r="B32" s="147" t="s">
        <v>627</v>
      </c>
      <c r="C32" s="147"/>
      <c r="D32" s="147"/>
      <c r="E32" s="163"/>
      <c r="F32" s="165"/>
      <c r="G32" s="165"/>
      <c r="H32" s="165">
        <v>100000</v>
      </c>
      <c r="I32" s="145"/>
    </row>
    <row r="33" spans="1:9" s="140" customFormat="1" ht="18.75">
      <c r="A33" s="149"/>
      <c r="B33" s="183" t="s">
        <v>628</v>
      </c>
      <c r="C33" s="183"/>
      <c r="D33" s="183"/>
      <c r="E33" s="186"/>
      <c r="F33" s="187"/>
      <c r="G33" s="187"/>
      <c r="H33" s="187">
        <v>27000</v>
      </c>
      <c r="I33" s="145"/>
    </row>
    <row r="34" spans="1:9" s="140" customFormat="1" ht="18.75">
      <c r="A34" s="149"/>
      <c r="B34" s="183" t="s">
        <v>629</v>
      </c>
      <c r="C34" s="183"/>
      <c r="D34" s="183"/>
      <c r="E34" s="186"/>
      <c r="F34" s="187"/>
      <c r="G34" s="187"/>
      <c r="H34" s="187">
        <v>150000</v>
      </c>
      <c r="I34" s="145"/>
    </row>
    <row r="35" spans="1:9" s="140" customFormat="1" ht="18.75">
      <c r="A35" s="149"/>
      <c r="B35" s="183" t="s">
        <v>630</v>
      </c>
      <c r="C35" s="183"/>
      <c r="D35" s="183"/>
      <c r="E35" s="186"/>
      <c r="F35" s="187"/>
      <c r="G35" s="187"/>
      <c r="H35" s="187">
        <v>40500</v>
      </c>
      <c r="I35" s="145"/>
    </row>
    <row r="36" spans="1:9" s="140" customFormat="1" ht="18.75">
      <c r="A36" s="149" t="s">
        <v>621</v>
      </c>
      <c r="B36" s="172"/>
      <c r="C36" s="172"/>
      <c r="D36" s="172"/>
      <c r="E36" s="151"/>
      <c r="F36" s="185"/>
      <c r="G36" s="185"/>
      <c r="H36" s="185"/>
      <c r="I36" s="145"/>
    </row>
    <row r="37" spans="1:9" s="140" customFormat="1" ht="18.75">
      <c r="A37" s="149"/>
      <c r="B37" s="147" t="s">
        <v>622</v>
      </c>
      <c r="C37" s="147"/>
      <c r="D37" s="147"/>
      <c r="E37" s="163"/>
      <c r="F37" s="165"/>
      <c r="G37" s="165"/>
      <c r="H37" s="165">
        <v>300000</v>
      </c>
      <c r="I37" s="145"/>
    </row>
    <row r="38" spans="1:9" s="140" customFormat="1" ht="18.75">
      <c r="A38" s="149"/>
      <c r="B38" s="147" t="s">
        <v>622</v>
      </c>
      <c r="C38" s="147"/>
      <c r="D38" s="147"/>
      <c r="E38" s="163"/>
      <c r="F38" s="165"/>
      <c r="G38" s="165"/>
      <c r="H38" s="165">
        <v>81000</v>
      </c>
      <c r="I38" s="145"/>
    </row>
    <row r="39" spans="1:9" s="140" customFormat="1" ht="18.75">
      <c r="A39" s="149"/>
      <c r="B39" s="147" t="s">
        <v>623</v>
      </c>
      <c r="C39" s="147"/>
      <c r="D39" s="147"/>
      <c r="E39" s="163"/>
      <c r="F39" s="165"/>
      <c r="G39" s="165"/>
      <c r="H39" s="165">
        <v>490956</v>
      </c>
      <c r="I39" s="145"/>
    </row>
    <row r="40" spans="1:11" s="140" customFormat="1" ht="18.75">
      <c r="A40" s="149"/>
      <c r="B40" s="147" t="s">
        <v>624</v>
      </c>
      <c r="C40" s="147"/>
      <c r="D40" s="147"/>
      <c r="E40" s="163"/>
      <c r="F40" s="165"/>
      <c r="G40" s="165"/>
      <c r="H40" s="165">
        <v>132558</v>
      </c>
      <c r="I40" s="145"/>
      <c r="K40" s="204"/>
    </row>
    <row r="41" spans="1:9" s="140" customFormat="1" ht="18.75">
      <c r="A41" s="166"/>
      <c r="B41" s="188" t="s">
        <v>581</v>
      </c>
      <c r="C41" s="188"/>
      <c r="D41" s="188"/>
      <c r="E41" s="189"/>
      <c r="F41" s="189"/>
      <c r="G41" s="189"/>
      <c r="H41" s="189">
        <f>SUM(H16:H40)</f>
        <v>2080352</v>
      </c>
      <c r="I41" s="145"/>
    </row>
    <row r="42" spans="1:9" s="140" customFormat="1" ht="18.75">
      <c r="A42" s="166"/>
      <c r="B42" s="166"/>
      <c r="C42" s="166"/>
      <c r="D42" s="166"/>
      <c r="E42" s="166"/>
      <c r="F42" s="166"/>
      <c r="G42" s="166"/>
      <c r="H42" s="166"/>
      <c r="I42" s="145"/>
    </row>
    <row r="43" spans="1:9" ht="18.75">
      <c r="A43" s="182" t="s">
        <v>565</v>
      </c>
      <c r="B43" s="167"/>
      <c r="C43" s="167"/>
      <c r="D43" s="168"/>
      <c r="E43" s="167"/>
      <c r="F43" s="167"/>
      <c r="G43" s="167"/>
      <c r="H43" s="168"/>
      <c r="I43" s="169"/>
    </row>
    <row r="44" spans="1:9" ht="15.75">
      <c r="A44" s="143" t="s">
        <v>566</v>
      </c>
      <c r="B44" s="143"/>
      <c r="C44" s="143"/>
      <c r="D44" s="144"/>
      <c r="F44" s="143" t="s">
        <v>567</v>
      </c>
      <c r="G44" s="143"/>
      <c r="H44" s="144"/>
      <c r="I44" s="169"/>
    </row>
    <row r="45" spans="1:9" ht="15.75">
      <c r="A45" s="170" t="s">
        <v>568</v>
      </c>
      <c r="B45" s="143"/>
      <c r="C45" s="143"/>
      <c r="D45" s="171"/>
      <c r="E45" s="172"/>
      <c r="F45" s="172"/>
      <c r="G45" s="172"/>
      <c r="H45" s="160"/>
      <c r="I45" s="169"/>
    </row>
    <row r="46" spans="1:9" ht="15.75">
      <c r="A46" s="180" t="s">
        <v>613</v>
      </c>
      <c r="B46" s="180"/>
      <c r="C46" s="180"/>
      <c r="D46" s="173"/>
      <c r="E46" s="172"/>
      <c r="F46" s="172" t="s">
        <v>612</v>
      </c>
      <c r="G46" s="172"/>
      <c r="H46" s="160"/>
      <c r="I46" s="169"/>
    </row>
    <row r="47" spans="2:9" ht="24" customHeight="1">
      <c r="B47" s="257" t="s">
        <v>610</v>
      </c>
      <c r="C47" s="257"/>
      <c r="D47" s="179">
        <v>100000</v>
      </c>
      <c r="E47" s="172"/>
      <c r="F47" s="172"/>
      <c r="G47" s="257" t="s">
        <v>610</v>
      </c>
      <c r="H47" s="257"/>
      <c r="I47" s="179">
        <v>100000</v>
      </c>
    </row>
    <row r="48" spans="1:9" ht="22.5" customHeight="1">
      <c r="A48" s="170"/>
      <c r="B48" s="258" t="s">
        <v>611</v>
      </c>
      <c r="C48" s="258"/>
      <c r="D48" s="181">
        <v>50000</v>
      </c>
      <c r="E48" s="172"/>
      <c r="F48" s="172"/>
      <c r="G48" s="258" t="s">
        <v>611</v>
      </c>
      <c r="H48" s="258"/>
      <c r="I48" s="181">
        <v>50000</v>
      </c>
    </row>
    <row r="49" spans="1:9" ht="22.5" customHeight="1">
      <c r="A49" s="2" t="s">
        <v>631</v>
      </c>
      <c r="B49" s="205"/>
      <c r="C49" s="205"/>
      <c r="D49" s="206"/>
      <c r="E49" s="172"/>
      <c r="F49" s="172"/>
      <c r="G49" s="205"/>
      <c r="H49" s="205"/>
      <c r="I49" s="206"/>
    </row>
    <row r="50" spans="1:9" ht="22.5" customHeight="1">
      <c r="A50" s="170"/>
      <c r="B50" s="257" t="s">
        <v>610</v>
      </c>
      <c r="C50" s="257"/>
      <c r="D50" s="179">
        <v>300000</v>
      </c>
      <c r="E50" s="172"/>
      <c r="F50" s="172" t="s">
        <v>639</v>
      </c>
      <c r="G50" s="205"/>
      <c r="H50" s="205"/>
      <c r="I50" s="206"/>
    </row>
    <row r="51" spans="1:9" ht="22.5" customHeight="1">
      <c r="A51" s="170"/>
      <c r="B51" s="258" t="s">
        <v>611</v>
      </c>
      <c r="C51" s="258"/>
      <c r="D51" s="181">
        <v>81000</v>
      </c>
      <c r="E51" s="172"/>
      <c r="F51" s="172"/>
      <c r="G51" s="208" t="s">
        <v>640</v>
      </c>
      <c r="H51" s="202"/>
      <c r="I51" s="179">
        <v>320000</v>
      </c>
    </row>
    <row r="52" spans="1:9" ht="22.5" customHeight="1">
      <c r="A52" s="2" t="s">
        <v>626</v>
      </c>
      <c r="B52" s="205"/>
      <c r="C52" s="205"/>
      <c r="D52" s="206"/>
      <c r="E52" s="172"/>
      <c r="F52" s="172"/>
      <c r="G52" s="209" t="s">
        <v>641</v>
      </c>
      <c r="H52" s="203"/>
      <c r="I52" s="181">
        <v>50000</v>
      </c>
    </row>
    <row r="53" spans="1:9" ht="19.5" customHeight="1">
      <c r="A53" s="170"/>
      <c r="B53" s="208" t="s">
        <v>632</v>
      </c>
      <c r="C53" s="202"/>
      <c r="D53" s="179">
        <v>90000</v>
      </c>
      <c r="E53" s="172"/>
      <c r="F53" s="172"/>
      <c r="G53" s="210" t="s">
        <v>642</v>
      </c>
      <c r="H53" s="210"/>
      <c r="I53" s="181">
        <v>220000</v>
      </c>
    </row>
    <row r="54" spans="1:9" ht="22.5" customHeight="1">
      <c r="A54" s="170"/>
      <c r="B54" s="208" t="s">
        <v>633</v>
      </c>
      <c r="C54" s="202"/>
      <c r="D54" s="179">
        <v>24300</v>
      </c>
      <c r="E54" s="172"/>
      <c r="F54" s="172"/>
      <c r="G54" s="209" t="s">
        <v>643</v>
      </c>
      <c r="H54" s="209"/>
      <c r="I54" s="181">
        <v>15000</v>
      </c>
    </row>
    <row r="55" spans="1:9" ht="22.5" customHeight="1">
      <c r="A55" s="2" t="s">
        <v>621</v>
      </c>
      <c r="B55" s="205"/>
      <c r="C55" s="205"/>
      <c r="D55" s="206"/>
      <c r="E55" s="172"/>
      <c r="F55" s="172"/>
      <c r="G55" s="209" t="s">
        <v>644</v>
      </c>
      <c r="H55" s="209"/>
      <c r="I55" s="181">
        <v>120000</v>
      </c>
    </row>
    <row r="56" spans="1:9" ht="22.5" customHeight="1">
      <c r="A56" s="170"/>
      <c r="B56" s="208" t="s">
        <v>634</v>
      </c>
      <c r="C56" s="202"/>
      <c r="D56" s="179">
        <v>80000</v>
      </c>
      <c r="E56" s="172"/>
      <c r="F56" s="172"/>
      <c r="G56" s="205"/>
      <c r="H56" s="205"/>
      <c r="I56" s="206"/>
    </row>
    <row r="57" spans="1:9" ht="22.5" customHeight="1">
      <c r="A57" s="170"/>
      <c r="B57" s="208" t="s">
        <v>635</v>
      </c>
      <c r="C57" s="202"/>
      <c r="D57" s="179">
        <v>21600</v>
      </c>
      <c r="E57" s="172"/>
      <c r="F57" s="172"/>
      <c r="G57" s="205"/>
      <c r="H57" s="205"/>
      <c r="I57" s="206"/>
    </row>
    <row r="58" spans="1:10" ht="22.5" customHeight="1">
      <c r="A58" s="147" t="s">
        <v>636</v>
      </c>
      <c r="B58" s="202"/>
      <c r="C58" s="202"/>
      <c r="D58" s="179">
        <v>15000</v>
      </c>
      <c r="E58" s="172"/>
      <c r="F58" s="172"/>
      <c r="G58" s="205"/>
      <c r="H58" s="205"/>
      <c r="I58" s="206"/>
      <c r="J58" s="207"/>
    </row>
    <row r="59" spans="1:10" ht="22.5" customHeight="1">
      <c r="A59" s="183" t="s">
        <v>637</v>
      </c>
      <c r="B59" s="203"/>
      <c r="C59" s="203"/>
      <c r="D59" s="181">
        <v>100000</v>
      </c>
      <c r="E59" s="172"/>
      <c r="F59" s="172"/>
      <c r="G59" s="205"/>
      <c r="H59" s="205"/>
      <c r="I59" s="206"/>
      <c r="J59" s="207"/>
    </row>
    <row r="60" spans="1:10" ht="15.75">
      <c r="A60" s="183" t="s">
        <v>638</v>
      </c>
      <c r="B60" s="183"/>
      <c r="C60" s="183"/>
      <c r="D60" s="184">
        <v>13100</v>
      </c>
      <c r="E60" s="169"/>
      <c r="F60" s="169"/>
      <c r="G60" s="169"/>
      <c r="H60" s="169"/>
      <c r="I60" s="169"/>
      <c r="J60" s="207"/>
    </row>
    <row r="61" spans="1:10" ht="15">
      <c r="A61" s="207"/>
      <c r="B61" s="207"/>
      <c r="C61" s="207"/>
      <c r="D61" s="207"/>
      <c r="E61" s="207"/>
      <c r="F61" s="207"/>
      <c r="G61" s="207"/>
      <c r="H61" s="207"/>
      <c r="I61" s="207"/>
      <c r="J61" s="207"/>
    </row>
    <row r="62" spans="1:10" ht="16.5">
      <c r="A62" s="174" t="s">
        <v>617</v>
      </c>
      <c r="B62" s="142"/>
      <c r="C62" s="142"/>
      <c r="D62" s="142"/>
      <c r="E62" s="142"/>
      <c r="F62" s="175"/>
      <c r="G62" s="142"/>
      <c r="H62" s="176"/>
      <c r="I62" s="207"/>
      <c r="J62" s="207"/>
    </row>
    <row r="63" spans="1:8" ht="16.5">
      <c r="A63" s="174"/>
      <c r="B63" s="142"/>
      <c r="C63" s="142"/>
      <c r="D63" s="142"/>
      <c r="E63" s="142"/>
      <c r="F63" s="175"/>
      <c r="G63" s="254" t="s">
        <v>571</v>
      </c>
      <c r="H63" s="254"/>
    </row>
    <row r="64" spans="1:8" ht="16.5">
      <c r="A64" s="174"/>
      <c r="B64" s="142"/>
      <c r="C64" s="142"/>
      <c r="D64" s="142"/>
      <c r="E64" s="142"/>
      <c r="F64" s="175"/>
      <c r="G64" s="254" t="s">
        <v>87</v>
      </c>
      <c r="H64" s="254"/>
    </row>
  </sheetData>
  <sheetProtection/>
  <mergeCells count="10">
    <mergeCell ref="G63:H63"/>
    <mergeCell ref="G64:H64"/>
    <mergeCell ref="G47:H47"/>
    <mergeCell ref="G48:H48"/>
    <mergeCell ref="A1:H1"/>
    <mergeCell ref="A2:H2"/>
    <mergeCell ref="B47:C47"/>
    <mergeCell ref="B48:C48"/>
    <mergeCell ref="B50:C50"/>
    <mergeCell ref="B51:C51"/>
  </mergeCells>
  <printOptions horizontalCentered="1"/>
  <pageMargins left="0.7086614173228347" right="0.5118110236220472" top="0.48" bottom="0.5" header="0.31496062992125984" footer="0.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8.140625" style="0" customWidth="1"/>
    <col min="2" max="2" width="12.57421875" style="0" customWidth="1"/>
    <col min="3" max="3" width="14.57421875" style="0" customWidth="1"/>
    <col min="5" max="5" width="3.28125" style="0" customWidth="1"/>
    <col min="7" max="7" width="18.421875" style="0" customWidth="1"/>
    <col min="8" max="8" width="12.00390625" style="0" customWidth="1"/>
    <col min="9" max="9" width="10.8515625" style="0" bestFit="1" customWidth="1"/>
  </cols>
  <sheetData>
    <row r="1" spans="1:8" s="140" customFormat="1" ht="40.5" customHeight="1">
      <c r="A1" s="261" t="s">
        <v>587</v>
      </c>
      <c r="B1" s="261"/>
      <c r="C1" s="261"/>
      <c r="D1" s="261"/>
      <c r="E1" s="261"/>
      <c r="F1" s="261"/>
      <c r="G1" s="261"/>
      <c r="H1" s="261"/>
    </row>
    <row r="2" spans="1:8" s="140" customFormat="1" ht="18.75">
      <c r="A2" s="256" t="s">
        <v>572</v>
      </c>
      <c r="B2" s="256"/>
      <c r="C2" s="256"/>
      <c r="D2" s="256"/>
      <c r="E2" s="256"/>
      <c r="F2" s="256"/>
      <c r="G2" s="256"/>
      <c r="H2" s="256"/>
    </row>
    <row r="3" spans="1:8" s="140" customFormat="1" ht="18.75">
      <c r="A3" s="141"/>
      <c r="B3" s="141"/>
      <c r="C3" s="141"/>
      <c r="D3" s="141"/>
      <c r="E3" s="141"/>
      <c r="F3" s="141"/>
      <c r="G3" s="141"/>
      <c r="H3" s="141"/>
    </row>
    <row r="4" spans="1:9" s="140" customFormat="1" ht="18.75">
      <c r="A4" s="143" t="s">
        <v>570</v>
      </c>
      <c r="B4" s="143"/>
      <c r="C4" s="143"/>
      <c r="D4" s="144"/>
      <c r="E4" s="143"/>
      <c r="F4" s="143"/>
      <c r="G4" s="143"/>
      <c r="H4" s="144"/>
      <c r="I4" s="145"/>
    </row>
    <row r="5" spans="1:9" s="140" customFormat="1" ht="18.75">
      <c r="A5" s="2"/>
      <c r="B5" s="2"/>
      <c r="C5" s="2"/>
      <c r="D5" s="146"/>
      <c r="E5" s="2"/>
      <c r="F5" s="2"/>
      <c r="G5" s="2"/>
      <c r="H5" s="146"/>
      <c r="I5" s="145"/>
    </row>
    <row r="6" spans="1:9" s="140" customFormat="1" ht="18.75">
      <c r="A6" s="147" t="s">
        <v>573</v>
      </c>
      <c r="B6" s="147"/>
      <c r="C6" s="147"/>
      <c r="D6" s="148"/>
      <c r="E6" s="147"/>
      <c r="F6" s="147"/>
      <c r="G6" s="148"/>
      <c r="H6" s="148">
        <v>33556</v>
      </c>
      <c r="I6" s="145"/>
    </row>
    <row r="7" spans="1:9" s="140" customFormat="1" ht="18.75">
      <c r="A7" s="183" t="s">
        <v>580</v>
      </c>
      <c r="B7" s="183"/>
      <c r="C7" s="183"/>
      <c r="D7" s="183"/>
      <c r="E7" s="184"/>
      <c r="F7" s="184"/>
      <c r="G7" s="184"/>
      <c r="H7" s="184">
        <v>771200</v>
      </c>
      <c r="I7" s="145"/>
    </row>
    <row r="8" spans="1:9" s="140" customFormat="1" ht="18.75">
      <c r="A8" s="172"/>
      <c r="B8" s="188" t="s">
        <v>581</v>
      </c>
      <c r="C8" s="188"/>
      <c r="D8" s="188"/>
      <c r="E8" s="189"/>
      <c r="F8" s="189"/>
      <c r="G8" s="189"/>
      <c r="H8" s="189">
        <f>SUM(H6:H7)</f>
        <v>804756</v>
      </c>
      <c r="I8" s="145"/>
    </row>
    <row r="9" spans="1:9" s="140" customFormat="1" ht="18.75">
      <c r="A9" s="172"/>
      <c r="B9" s="172"/>
      <c r="C9" s="172"/>
      <c r="D9" s="172"/>
      <c r="E9" s="154"/>
      <c r="F9" s="154"/>
      <c r="G9" s="154"/>
      <c r="H9" s="154"/>
      <c r="I9" s="145"/>
    </row>
    <row r="10" spans="1:9" s="140" customFormat="1" ht="18.75">
      <c r="A10" s="172"/>
      <c r="B10" s="172"/>
      <c r="C10" s="172"/>
      <c r="D10" s="172"/>
      <c r="E10" s="154"/>
      <c r="F10" s="154"/>
      <c r="G10" s="154"/>
      <c r="H10" s="154"/>
      <c r="I10" s="145"/>
    </row>
    <row r="11" spans="1:9" s="140" customFormat="1" ht="18.75">
      <c r="A11" s="155" t="s">
        <v>568</v>
      </c>
      <c r="B11" s="156"/>
      <c r="C11" s="156"/>
      <c r="D11" s="157"/>
      <c r="E11" s="158"/>
      <c r="F11" s="158"/>
      <c r="G11" s="159"/>
      <c r="H11" s="160"/>
      <c r="I11" s="145"/>
    </row>
    <row r="12" spans="1:9" s="140" customFormat="1" ht="18.75">
      <c r="A12" s="149"/>
      <c r="B12" s="150"/>
      <c r="C12" s="150"/>
      <c r="D12" s="151"/>
      <c r="E12" s="152"/>
      <c r="F12" s="152"/>
      <c r="G12" s="153"/>
      <c r="H12" s="154"/>
      <c r="I12" s="145"/>
    </row>
    <row r="13" spans="1:9" s="140" customFormat="1" ht="18.75">
      <c r="A13" s="161" t="s">
        <v>569</v>
      </c>
      <c r="B13" s="162"/>
      <c r="C13" s="162"/>
      <c r="D13" s="163"/>
      <c r="E13" s="164"/>
      <c r="F13" s="164"/>
      <c r="G13" s="165"/>
      <c r="H13" s="165">
        <v>33556</v>
      </c>
      <c r="I13" s="145"/>
    </row>
    <row r="14" spans="1:9" s="140" customFormat="1" ht="18.75">
      <c r="A14" s="149" t="s">
        <v>582</v>
      </c>
      <c r="B14" s="172"/>
      <c r="C14" s="172"/>
      <c r="D14" s="172"/>
      <c r="E14" s="151"/>
      <c r="F14" s="185"/>
      <c r="G14" s="185"/>
      <c r="H14" s="185"/>
      <c r="I14" s="145"/>
    </row>
    <row r="15" spans="1:9" s="140" customFormat="1" ht="18.75">
      <c r="A15" s="149"/>
      <c r="B15" s="147" t="s">
        <v>583</v>
      </c>
      <c r="C15" s="147"/>
      <c r="D15" s="147"/>
      <c r="E15" s="163"/>
      <c r="F15" s="165"/>
      <c r="G15" s="165"/>
      <c r="H15" s="165">
        <v>694775</v>
      </c>
      <c r="I15" s="145"/>
    </row>
    <row r="16" spans="1:9" s="140" customFormat="1" ht="18.75">
      <c r="A16" s="149"/>
      <c r="B16" s="183" t="s">
        <v>584</v>
      </c>
      <c r="C16" s="183"/>
      <c r="D16" s="183"/>
      <c r="E16" s="186"/>
      <c r="F16" s="187"/>
      <c r="G16" s="187"/>
      <c r="H16" s="187">
        <v>76425</v>
      </c>
      <c r="I16" s="145"/>
    </row>
    <row r="17" spans="1:9" s="140" customFormat="1" ht="18.75">
      <c r="A17" s="166"/>
      <c r="B17" s="188" t="s">
        <v>581</v>
      </c>
      <c r="C17" s="188"/>
      <c r="D17" s="188"/>
      <c r="E17" s="189"/>
      <c r="F17" s="189"/>
      <c r="G17" s="189"/>
      <c r="H17" s="189">
        <f>SUM(H13:H16)</f>
        <v>804756</v>
      </c>
      <c r="I17" s="145"/>
    </row>
    <row r="18" spans="1:9" s="140" customFormat="1" ht="18.75">
      <c r="A18" s="166"/>
      <c r="B18" s="166"/>
      <c r="C18" s="166"/>
      <c r="D18" s="166"/>
      <c r="E18" s="166"/>
      <c r="F18" s="166"/>
      <c r="G18" s="166"/>
      <c r="H18" s="166"/>
      <c r="I18" s="145"/>
    </row>
    <row r="19" spans="1:9" ht="18.75">
      <c r="A19" s="182" t="s">
        <v>565</v>
      </c>
      <c r="B19" s="167"/>
      <c r="C19" s="167"/>
      <c r="D19" s="168"/>
      <c r="E19" s="167"/>
      <c r="F19" s="167"/>
      <c r="G19" s="167"/>
      <c r="H19" s="168"/>
      <c r="I19" s="169"/>
    </row>
    <row r="20" spans="1:9" ht="15.75">
      <c r="A20" s="143" t="s">
        <v>566</v>
      </c>
      <c r="B20" s="143"/>
      <c r="C20" s="143"/>
      <c r="D20" s="144"/>
      <c r="F20" s="143" t="s">
        <v>567</v>
      </c>
      <c r="G20" s="143"/>
      <c r="H20" s="144"/>
      <c r="I20" s="169"/>
    </row>
    <row r="21" spans="1:9" ht="15.75">
      <c r="A21" s="170" t="s">
        <v>568</v>
      </c>
      <c r="B21" s="143"/>
      <c r="C21" s="143"/>
      <c r="D21" s="171"/>
      <c r="E21" s="172"/>
      <c r="F21" s="172"/>
      <c r="G21" s="172"/>
      <c r="H21" s="160"/>
      <c r="I21" s="169"/>
    </row>
    <row r="22" spans="1:9" ht="15.75">
      <c r="A22" s="180" t="s">
        <v>91</v>
      </c>
      <c r="B22" s="180"/>
      <c r="C22" s="180"/>
      <c r="D22" s="173"/>
      <c r="E22" s="172"/>
      <c r="F22" s="172"/>
      <c r="G22" s="172"/>
      <c r="H22" s="160"/>
      <c r="I22" s="169"/>
    </row>
    <row r="23" spans="2:9" ht="30.75" customHeight="1">
      <c r="B23" s="257" t="s">
        <v>578</v>
      </c>
      <c r="C23" s="257"/>
      <c r="D23" s="179">
        <v>100000</v>
      </c>
      <c r="E23" s="172"/>
      <c r="F23" s="172"/>
      <c r="G23" s="172"/>
      <c r="H23" s="160"/>
      <c r="I23" s="169"/>
    </row>
    <row r="24" spans="1:9" ht="32.25" customHeight="1">
      <c r="A24" s="170"/>
      <c r="B24" s="258" t="s">
        <v>579</v>
      </c>
      <c r="C24" s="258"/>
      <c r="D24" s="181">
        <v>50000</v>
      </c>
      <c r="E24" s="172"/>
      <c r="F24" s="172"/>
      <c r="G24" s="172"/>
      <c r="H24" s="160"/>
      <c r="I24" s="169"/>
    </row>
    <row r="25" spans="1:9" ht="24.75" customHeight="1">
      <c r="A25" s="260" t="s">
        <v>569</v>
      </c>
      <c r="B25" s="260"/>
      <c r="C25" s="260"/>
      <c r="D25" s="179">
        <v>121519</v>
      </c>
      <c r="E25" s="172"/>
      <c r="F25" s="172"/>
      <c r="G25" s="172"/>
      <c r="H25" s="160"/>
      <c r="I25" s="169"/>
    </row>
    <row r="26" spans="1:9" s="140" customFormat="1" ht="34.5" customHeight="1">
      <c r="A26" s="166"/>
      <c r="B26" s="166"/>
      <c r="C26" s="166"/>
      <c r="D26" s="166"/>
      <c r="E26" s="145"/>
      <c r="F26" s="262" t="s">
        <v>575</v>
      </c>
      <c r="G26" s="262"/>
      <c r="H26" s="262"/>
      <c r="I26" s="179">
        <v>33486</v>
      </c>
    </row>
    <row r="27" spans="1:9" s="140" customFormat="1" ht="41.25" customHeight="1">
      <c r="A27" s="166"/>
      <c r="B27" s="166"/>
      <c r="C27" s="194"/>
      <c r="D27" s="194"/>
      <c r="E27" s="194"/>
      <c r="F27" s="263" t="s">
        <v>576</v>
      </c>
      <c r="G27" s="263"/>
      <c r="H27" s="263"/>
      <c r="I27" s="179">
        <v>228033</v>
      </c>
    </row>
    <row r="28" spans="1:9" s="140" customFormat="1" ht="37.5" customHeight="1">
      <c r="A28" s="190"/>
      <c r="B28" s="191"/>
      <c r="C28" s="191"/>
      <c r="D28" s="191"/>
      <c r="E28" s="191"/>
      <c r="F28" s="264" t="s">
        <v>585</v>
      </c>
      <c r="G28" s="264"/>
      <c r="H28" s="264"/>
      <c r="I28" s="192"/>
    </row>
    <row r="29" spans="1:9" s="140" customFormat="1" ht="18.75" customHeight="1">
      <c r="A29" s="190"/>
      <c r="B29" s="193"/>
      <c r="C29" s="191"/>
      <c r="D29" s="191"/>
      <c r="E29" s="191"/>
      <c r="F29" s="259" t="s">
        <v>586</v>
      </c>
      <c r="G29" s="259"/>
      <c r="H29" s="259"/>
      <c r="I29" s="148">
        <v>10000</v>
      </c>
    </row>
    <row r="30" spans="1:9" ht="15.75">
      <c r="A30" s="169"/>
      <c r="B30" s="169"/>
      <c r="C30" s="169"/>
      <c r="D30" s="169"/>
      <c r="E30" s="169"/>
      <c r="F30" s="169"/>
      <c r="G30" s="169"/>
      <c r="H30" s="169"/>
      <c r="I30" s="169"/>
    </row>
    <row r="32" spans="1:8" ht="16.5">
      <c r="A32" s="174" t="s">
        <v>577</v>
      </c>
      <c r="B32" s="142"/>
      <c r="C32" s="142"/>
      <c r="D32" s="142"/>
      <c r="E32" s="142"/>
      <c r="F32" s="175"/>
      <c r="G32" s="142"/>
      <c r="H32" s="176"/>
    </row>
    <row r="33" spans="1:8" ht="16.5">
      <c r="A33" s="174"/>
      <c r="B33" s="142"/>
      <c r="C33" s="142"/>
      <c r="D33" s="142"/>
      <c r="E33" s="142"/>
      <c r="F33" s="175"/>
      <c r="G33" s="142"/>
      <c r="H33" s="176"/>
    </row>
    <row r="34" spans="1:8" ht="16.5">
      <c r="A34" s="174"/>
      <c r="B34" s="142"/>
      <c r="C34" s="142"/>
      <c r="D34" s="142"/>
      <c r="E34" s="142"/>
      <c r="F34" s="175"/>
      <c r="G34" s="142"/>
      <c r="H34" s="176"/>
    </row>
    <row r="35" spans="1:8" ht="17.25">
      <c r="A35" s="177"/>
      <c r="B35" s="177"/>
      <c r="C35" s="177"/>
      <c r="D35" s="177"/>
      <c r="E35" s="177"/>
      <c r="F35" s="178"/>
      <c r="G35" s="177"/>
      <c r="H35" s="177"/>
    </row>
    <row r="36" spans="1:8" ht="16.5">
      <c r="A36" s="174"/>
      <c r="B36" s="142"/>
      <c r="C36" s="142"/>
      <c r="D36" s="142"/>
      <c r="E36" s="142"/>
      <c r="F36" s="175"/>
      <c r="G36" s="254" t="s">
        <v>571</v>
      </c>
      <c r="H36" s="254"/>
    </row>
    <row r="37" spans="1:8" ht="16.5">
      <c r="A37" s="174"/>
      <c r="B37" s="142"/>
      <c r="C37" s="142"/>
      <c r="D37" s="142"/>
      <c r="E37" s="142"/>
      <c r="F37" s="175"/>
      <c r="G37" s="254" t="s">
        <v>87</v>
      </c>
      <c r="H37" s="254"/>
    </row>
  </sheetData>
  <sheetProtection/>
  <mergeCells count="11">
    <mergeCell ref="A1:H1"/>
    <mergeCell ref="A2:H2"/>
    <mergeCell ref="F26:H26"/>
    <mergeCell ref="F27:H27"/>
    <mergeCell ref="F28:H28"/>
    <mergeCell ref="F29:H29"/>
    <mergeCell ref="A25:C25"/>
    <mergeCell ref="B23:C23"/>
    <mergeCell ref="B24:C24"/>
    <mergeCell ref="G36:H36"/>
    <mergeCell ref="G37:H37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5" width="12.140625" style="0" customWidth="1"/>
    <col min="26" max="26" width="12.421875" style="0" customWidth="1"/>
    <col min="27" max="27" width="12.57421875" style="0" customWidth="1"/>
  </cols>
  <sheetData>
    <row r="1" spans="1:25" s="2" customFormat="1" ht="15.75">
      <c r="A1" s="270" t="s">
        <v>547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2:25" s="2" customFormat="1" ht="1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591</v>
      </c>
      <c r="Q3" s="1" t="s">
        <v>592</v>
      </c>
      <c r="R3" s="1" t="s">
        <v>593</v>
      </c>
      <c r="S3" s="1" t="s">
        <v>594</v>
      </c>
      <c r="T3" s="1" t="s">
        <v>657</v>
      </c>
      <c r="U3" s="1" t="s">
        <v>658</v>
      </c>
      <c r="V3" s="1" t="s">
        <v>659</v>
      </c>
      <c r="W3" s="1" t="s">
        <v>660</v>
      </c>
      <c r="X3" s="1" t="s">
        <v>661</v>
      </c>
      <c r="Y3" s="1" t="s">
        <v>662</v>
      </c>
      <c r="Z3" s="1" t="s">
        <v>663</v>
      </c>
      <c r="AA3" s="1" t="s">
        <v>664</v>
      </c>
    </row>
    <row r="4" spans="1:27" s="11" customFormat="1" ht="15.75">
      <c r="A4" s="1">
        <v>1</v>
      </c>
      <c r="B4" s="268" t="s">
        <v>9</v>
      </c>
      <c r="C4" s="268" t="s">
        <v>405</v>
      </c>
      <c r="D4" s="268"/>
      <c r="E4" s="268"/>
      <c r="F4" s="268" t="s">
        <v>135</v>
      </c>
      <c r="G4" s="268"/>
      <c r="H4" s="268"/>
      <c r="I4" s="268" t="s">
        <v>136</v>
      </c>
      <c r="J4" s="268"/>
      <c r="K4" s="268"/>
      <c r="L4" s="268" t="s">
        <v>5</v>
      </c>
      <c r="M4" s="268"/>
      <c r="N4" s="268"/>
      <c r="O4" s="268" t="s">
        <v>9</v>
      </c>
      <c r="P4" s="268" t="s">
        <v>405</v>
      </c>
      <c r="Q4" s="268"/>
      <c r="R4" s="268"/>
      <c r="S4" s="268" t="s">
        <v>135</v>
      </c>
      <c r="T4" s="268"/>
      <c r="U4" s="268"/>
      <c r="V4" s="268" t="s">
        <v>136</v>
      </c>
      <c r="W4" s="268"/>
      <c r="X4" s="268"/>
      <c r="Y4" s="268" t="s">
        <v>5</v>
      </c>
      <c r="Z4" s="268"/>
      <c r="AA4" s="268"/>
    </row>
    <row r="5" spans="1:27" s="11" customFormat="1" ht="15.75">
      <c r="A5" s="1">
        <v>2</v>
      </c>
      <c r="B5" s="268"/>
      <c r="C5" s="90" t="s">
        <v>4</v>
      </c>
      <c r="D5" s="40" t="s">
        <v>665</v>
      </c>
      <c r="E5" s="40" t="s">
        <v>666</v>
      </c>
      <c r="F5" s="90" t="s">
        <v>4</v>
      </c>
      <c r="G5" s="40" t="s">
        <v>665</v>
      </c>
      <c r="H5" s="40" t="s">
        <v>666</v>
      </c>
      <c r="I5" s="90" t="s">
        <v>4</v>
      </c>
      <c r="J5" s="40" t="s">
        <v>665</v>
      </c>
      <c r="K5" s="40" t="s">
        <v>666</v>
      </c>
      <c r="L5" s="90" t="s">
        <v>4</v>
      </c>
      <c r="M5" s="40" t="s">
        <v>665</v>
      </c>
      <c r="N5" s="40" t="s">
        <v>666</v>
      </c>
      <c r="O5" s="268"/>
      <c r="P5" s="90" t="s">
        <v>4</v>
      </c>
      <c r="Q5" s="40" t="s">
        <v>665</v>
      </c>
      <c r="R5" s="40" t="s">
        <v>666</v>
      </c>
      <c r="S5" s="90" t="s">
        <v>4</v>
      </c>
      <c r="T5" s="40" t="s">
        <v>665</v>
      </c>
      <c r="U5" s="40" t="s">
        <v>666</v>
      </c>
      <c r="V5" s="90" t="s">
        <v>4</v>
      </c>
      <c r="W5" s="40" t="s">
        <v>665</v>
      </c>
      <c r="X5" s="40" t="s">
        <v>666</v>
      </c>
      <c r="Y5" s="90" t="s">
        <v>4</v>
      </c>
      <c r="Z5" s="40" t="s">
        <v>665</v>
      </c>
      <c r="AA5" s="40" t="s">
        <v>666</v>
      </c>
    </row>
    <row r="6" spans="1:27" s="97" customFormat="1" ht="16.5">
      <c r="A6" s="1">
        <v>3</v>
      </c>
      <c r="B6" s="266" t="s">
        <v>53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 t="s">
        <v>147</v>
      </c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1:27" s="11" customFormat="1" ht="47.25">
      <c r="A7" s="1">
        <v>4</v>
      </c>
      <c r="B7" s="92" t="s">
        <v>303</v>
      </c>
      <c r="C7" s="5">
        <f>Bevételek!C89</f>
        <v>0</v>
      </c>
      <c r="D7" s="5">
        <f>Bevételek!D89</f>
        <v>0</v>
      </c>
      <c r="E7" s="5">
        <f>Bevételek!E89</f>
        <v>0</v>
      </c>
      <c r="F7" s="5">
        <f>Bevételek!C90</f>
        <v>10473290</v>
      </c>
      <c r="G7" s="5">
        <f>Bevételek!D90</f>
        <v>13167850</v>
      </c>
      <c r="H7" s="5">
        <f>Bevételek!E90</f>
        <v>14167850</v>
      </c>
      <c r="I7" s="5">
        <f>Bevételek!C91</f>
        <v>0</v>
      </c>
      <c r="J7" s="5">
        <f>Bevételek!D91</f>
        <v>0</v>
      </c>
      <c r="K7" s="5">
        <f>Bevételek!E91</f>
        <v>0</v>
      </c>
      <c r="L7" s="5">
        <f aca="true" t="shared" si="0" ref="L7:N10">C7+F7+I7</f>
        <v>10473290</v>
      </c>
      <c r="M7" s="5">
        <f t="shared" si="0"/>
        <v>13167850</v>
      </c>
      <c r="N7" s="5">
        <f t="shared" si="0"/>
        <v>14167850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5631636</v>
      </c>
      <c r="T7" s="5">
        <f>Kiadás!D9</f>
        <v>6336411</v>
      </c>
      <c r="U7" s="5">
        <f>Kiadás!E9</f>
        <v>6236414</v>
      </c>
      <c r="V7" s="5">
        <f>Kiadás!C10</f>
        <v>686000</v>
      </c>
      <c r="W7" s="5">
        <f>Kiadás!D10</f>
        <v>686000</v>
      </c>
      <c r="X7" s="5">
        <f>Kiadás!E10</f>
        <v>686000</v>
      </c>
      <c r="Y7" s="5">
        <f aca="true" t="shared" si="1" ref="Y7:AA11">P7+S7+V7</f>
        <v>6317636</v>
      </c>
      <c r="Z7" s="5">
        <f t="shared" si="1"/>
        <v>7022411</v>
      </c>
      <c r="AA7" s="5">
        <f t="shared" si="1"/>
        <v>6922414</v>
      </c>
    </row>
    <row r="8" spans="1:27" s="11" customFormat="1" ht="45">
      <c r="A8" s="1">
        <v>5</v>
      </c>
      <c r="B8" s="92" t="s">
        <v>325</v>
      </c>
      <c r="C8" s="5">
        <f>Bevételek!C152</f>
        <v>0</v>
      </c>
      <c r="D8" s="5">
        <f>Bevételek!D152</f>
        <v>0</v>
      </c>
      <c r="E8" s="5">
        <f>Bevételek!E152</f>
        <v>0</v>
      </c>
      <c r="F8" s="5">
        <f>Bevételek!C153</f>
        <v>161000</v>
      </c>
      <c r="G8" s="5">
        <f>Bevételek!D153</f>
        <v>161000</v>
      </c>
      <c r="H8" s="5">
        <f>Bevételek!E153</f>
        <v>161000</v>
      </c>
      <c r="I8" s="5">
        <f>Bevételek!C154</f>
        <v>319000</v>
      </c>
      <c r="J8" s="5">
        <f>Bevételek!D154</f>
        <v>319000</v>
      </c>
      <c r="K8" s="5">
        <f>Bevételek!E154</f>
        <v>319000</v>
      </c>
      <c r="L8" s="5">
        <f t="shared" si="0"/>
        <v>480000</v>
      </c>
      <c r="M8" s="5">
        <f t="shared" si="0"/>
        <v>480000</v>
      </c>
      <c r="N8" s="5">
        <f t="shared" si="0"/>
        <v>480000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1180780</v>
      </c>
      <c r="T8" s="5">
        <f>Kiadás!D13</f>
        <v>1259405</v>
      </c>
      <c r="U8" s="5">
        <f>Kiadás!E13</f>
        <v>1259409</v>
      </c>
      <c r="V8" s="5">
        <f>Kiadás!C14</f>
        <v>167570</v>
      </c>
      <c r="W8" s="5">
        <f>Kiadás!D14</f>
        <v>167570</v>
      </c>
      <c r="X8" s="5">
        <f>Kiadás!E14</f>
        <v>167570</v>
      </c>
      <c r="Y8" s="5">
        <f t="shared" si="1"/>
        <v>1348350</v>
      </c>
      <c r="Z8" s="5">
        <f t="shared" si="1"/>
        <v>1426975</v>
      </c>
      <c r="AA8" s="5">
        <f t="shared" si="1"/>
        <v>1426979</v>
      </c>
    </row>
    <row r="9" spans="1:27" s="11" customFormat="1" ht="15.75">
      <c r="A9" s="1">
        <v>6</v>
      </c>
      <c r="B9" s="92" t="s">
        <v>53</v>
      </c>
      <c r="C9" s="5">
        <f>Bevételek!C210</f>
        <v>0</v>
      </c>
      <c r="D9" s="5">
        <f>Bevételek!D210</f>
        <v>0</v>
      </c>
      <c r="E9" s="5">
        <f>Bevételek!E210</f>
        <v>0</v>
      </c>
      <c r="F9" s="5">
        <f>Bevételek!C211</f>
        <v>144910</v>
      </c>
      <c r="G9" s="5">
        <f>Bevételek!D211</f>
        <v>301902</v>
      </c>
      <c r="H9" s="5">
        <f>Bevételek!E211</f>
        <v>355586</v>
      </c>
      <c r="I9" s="5">
        <f>Bevételek!C212</f>
        <v>0</v>
      </c>
      <c r="J9" s="5">
        <f>Bevételek!D212</f>
        <v>0</v>
      </c>
      <c r="K9" s="5">
        <f>Bevételek!E212</f>
        <v>0</v>
      </c>
      <c r="L9" s="5">
        <f t="shared" si="0"/>
        <v>144910</v>
      </c>
      <c r="M9" s="5">
        <f t="shared" si="0"/>
        <v>301902</v>
      </c>
      <c r="N9" s="5">
        <f t="shared" si="0"/>
        <v>355586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4131880</v>
      </c>
      <c r="T9" s="5">
        <f>Kiadás!D17</f>
        <v>4495550</v>
      </c>
      <c r="U9" s="5">
        <f>Kiadás!E17</f>
        <v>5021592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4131880</v>
      </c>
      <c r="Z9" s="5">
        <f t="shared" si="1"/>
        <v>4495550</v>
      </c>
      <c r="AA9" s="5">
        <f t="shared" si="1"/>
        <v>5021592</v>
      </c>
    </row>
    <row r="10" spans="1:27" s="11" customFormat="1" ht="15.75">
      <c r="A10" s="1">
        <v>7</v>
      </c>
      <c r="B10" s="272" t="s">
        <v>383</v>
      </c>
      <c r="C10" s="269">
        <f>Bevételek!C244</f>
        <v>0</v>
      </c>
      <c r="D10" s="269">
        <f>Bevételek!D244</f>
        <v>0</v>
      </c>
      <c r="E10" s="269">
        <f>Bevételek!E244</f>
        <v>0</v>
      </c>
      <c r="F10" s="269">
        <f>Bevételek!C245</f>
        <v>100000</v>
      </c>
      <c r="G10" s="269">
        <f>Bevételek!D245</f>
        <v>100000</v>
      </c>
      <c r="H10" s="269">
        <f>Bevételek!E245</f>
        <v>100000</v>
      </c>
      <c r="I10" s="269">
        <f>Bevételek!C246</f>
        <v>0</v>
      </c>
      <c r="J10" s="269">
        <f>Bevételek!D246</f>
        <v>0</v>
      </c>
      <c r="K10" s="269">
        <f>Bevételek!E246</f>
        <v>0</v>
      </c>
      <c r="L10" s="269">
        <f t="shared" si="0"/>
        <v>100000</v>
      </c>
      <c r="M10" s="269">
        <f t="shared" si="0"/>
        <v>100000</v>
      </c>
      <c r="N10" s="269">
        <f t="shared" si="0"/>
        <v>100000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885600</v>
      </c>
      <c r="T10" s="5">
        <f>Kiadás!D62</f>
        <v>1325600</v>
      </c>
      <c r="U10" s="5">
        <f>Kiadás!E62</f>
        <v>1325600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885600</v>
      </c>
      <c r="Z10" s="5">
        <f t="shared" si="1"/>
        <v>1325600</v>
      </c>
      <c r="AA10" s="5">
        <f t="shared" si="1"/>
        <v>1325600</v>
      </c>
    </row>
    <row r="11" spans="1:27" s="11" customFormat="1" ht="30">
      <c r="A11" s="1">
        <v>8</v>
      </c>
      <c r="B11" s="272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1612171</v>
      </c>
      <c r="T11" s="5">
        <f>Kiadás!D125</f>
        <v>1674095</v>
      </c>
      <c r="U11" s="5">
        <f>Kiadás!E125</f>
        <v>1674095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1612171</v>
      </c>
      <c r="Z11" s="5">
        <f t="shared" si="1"/>
        <v>1674095</v>
      </c>
      <c r="AA11" s="5">
        <f t="shared" si="1"/>
        <v>1674095</v>
      </c>
    </row>
    <row r="12" spans="1:27" s="11" customFormat="1" ht="15.75">
      <c r="A12" s="1">
        <v>9</v>
      </c>
      <c r="B12" s="93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10879200</v>
      </c>
      <c r="G12" s="13">
        <f t="shared" si="2"/>
        <v>13730752</v>
      </c>
      <c r="H12" s="13">
        <f t="shared" si="2"/>
        <v>14784436</v>
      </c>
      <c r="I12" s="13">
        <f t="shared" si="2"/>
        <v>319000</v>
      </c>
      <c r="J12" s="13">
        <f t="shared" si="2"/>
        <v>319000</v>
      </c>
      <c r="K12" s="13">
        <f t="shared" si="2"/>
        <v>319000</v>
      </c>
      <c r="L12" s="13">
        <f t="shared" si="2"/>
        <v>11198200</v>
      </c>
      <c r="M12" s="13">
        <f t="shared" si="2"/>
        <v>14049752</v>
      </c>
      <c r="N12" s="13">
        <f t="shared" si="2"/>
        <v>15103436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13442067</v>
      </c>
      <c r="T12" s="13">
        <f t="shared" si="3"/>
        <v>15091061</v>
      </c>
      <c r="U12" s="13">
        <f t="shared" si="3"/>
        <v>15517110</v>
      </c>
      <c r="V12" s="13">
        <f t="shared" si="3"/>
        <v>853570</v>
      </c>
      <c r="W12" s="13">
        <f t="shared" si="3"/>
        <v>853570</v>
      </c>
      <c r="X12" s="13">
        <f t="shared" si="3"/>
        <v>853570</v>
      </c>
      <c r="Y12" s="13">
        <f t="shared" si="3"/>
        <v>14295637</v>
      </c>
      <c r="Z12" s="13">
        <f t="shared" si="3"/>
        <v>15944631</v>
      </c>
      <c r="AA12" s="13">
        <f t="shared" si="3"/>
        <v>16370680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-2562867</v>
      </c>
      <c r="G13" s="96">
        <f t="shared" si="4"/>
        <v>-1360309</v>
      </c>
      <c r="H13" s="96">
        <f t="shared" si="4"/>
        <v>-732674</v>
      </c>
      <c r="I13" s="96">
        <f t="shared" si="4"/>
        <v>-534570</v>
      </c>
      <c r="J13" s="96">
        <f t="shared" si="4"/>
        <v>-534570</v>
      </c>
      <c r="K13" s="96">
        <f t="shared" si="4"/>
        <v>-534570</v>
      </c>
      <c r="L13" s="96">
        <f t="shared" si="4"/>
        <v>-3097437</v>
      </c>
      <c r="M13" s="96">
        <f t="shared" si="4"/>
        <v>-1894879</v>
      </c>
      <c r="N13" s="96">
        <f t="shared" si="4"/>
        <v>-1267244</v>
      </c>
      <c r="O13" s="271" t="s">
        <v>138</v>
      </c>
      <c r="P13" s="265">
        <f>Kiadás!C153</f>
        <v>0</v>
      </c>
      <c r="Q13" s="265">
        <f>Kiadás!D153</f>
        <v>0</v>
      </c>
      <c r="R13" s="265">
        <f>Kiadás!E153</f>
        <v>0</v>
      </c>
      <c r="S13" s="265">
        <f>Kiadás!C154</f>
        <v>418261</v>
      </c>
      <c r="T13" s="265">
        <f>Kiadás!D154</f>
        <v>418261</v>
      </c>
      <c r="U13" s="265">
        <f>Kiadás!E154</f>
        <v>965337</v>
      </c>
      <c r="V13" s="265">
        <f>Kiadás!C155</f>
        <v>0</v>
      </c>
      <c r="W13" s="265">
        <f>Kiadás!D155</f>
        <v>0</v>
      </c>
      <c r="X13" s="265">
        <f>Kiadás!E155</f>
        <v>0</v>
      </c>
      <c r="Y13" s="265">
        <f>P13+S13+V13</f>
        <v>418261</v>
      </c>
      <c r="Z13" s="265">
        <f>Q13+T13+W13</f>
        <v>418261</v>
      </c>
      <c r="AA13" s="265">
        <f>R13+U13+X13</f>
        <v>965337</v>
      </c>
    </row>
    <row r="14" spans="1:27" s="11" customFormat="1" ht="15.75">
      <c r="A14" s="1">
        <v>11</v>
      </c>
      <c r="B14" s="95" t="s">
        <v>143</v>
      </c>
      <c r="C14" s="5">
        <f>Bevételek!C266</f>
        <v>0</v>
      </c>
      <c r="D14" s="5">
        <f>Bevételek!D266</f>
        <v>0</v>
      </c>
      <c r="E14" s="5">
        <f>Bevételek!E266</f>
        <v>0</v>
      </c>
      <c r="F14" s="5">
        <f>Bevételek!C267</f>
        <v>4424034</v>
      </c>
      <c r="G14" s="5">
        <f>Bevételek!D267</f>
        <v>4457590</v>
      </c>
      <c r="H14" s="5">
        <f>Bevételek!E267</f>
        <v>4457590</v>
      </c>
      <c r="I14" s="5">
        <f>Bevételek!C268</f>
        <v>434570</v>
      </c>
      <c r="J14" s="5">
        <f>Bevételek!D268</f>
        <v>434570</v>
      </c>
      <c r="K14" s="5">
        <f>Bevételek!E268</f>
        <v>434570</v>
      </c>
      <c r="L14" s="5">
        <f aca="true" t="shared" si="5" ref="L14:N15">C14+F14+I14</f>
        <v>4858604</v>
      </c>
      <c r="M14" s="5">
        <f t="shared" si="5"/>
        <v>4892160</v>
      </c>
      <c r="N14" s="5">
        <f t="shared" si="5"/>
        <v>4892160</v>
      </c>
      <c r="O14" s="271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</row>
    <row r="15" spans="1:27" s="11" customFormat="1" ht="15.75">
      <c r="A15" s="1">
        <v>12</v>
      </c>
      <c r="B15" s="95" t="s">
        <v>144</v>
      </c>
      <c r="C15" s="5">
        <f>Bevételek!C287</f>
        <v>0</v>
      </c>
      <c r="D15" s="5">
        <f>Bevételek!D287</f>
        <v>0</v>
      </c>
      <c r="E15" s="5">
        <f>Bevételek!E287</f>
        <v>0</v>
      </c>
      <c r="F15" s="5">
        <f>Bevételek!C288</f>
        <v>0</v>
      </c>
      <c r="G15" s="5">
        <f>Bevételek!D288</f>
        <v>0</v>
      </c>
      <c r="H15" s="5">
        <f>Bevételek!E288</f>
        <v>547076</v>
      </c>
      <c r="I15" s="5">
        <f>Bevételek!C289</f>
        <v>0</v>
      </c>
      <c r="J15" s="5">
        <f>Bevételek!D289</f>
        <v>0</v>
      </c>
      <c r="K15" s="5">
        <f>Bevételek!E289</f>
        <v>0</v>
      </c>
      <c r="L15" s="5">
        <f t="shared" si="5"/>
        <v>0</v>
      </c>
      <c r="M15" s="5">
        <f t="shared" si="5"/>
        <v>0</v>
      </c>
      <c r="N15" s="5">
        <f t="shared" si="5"/>
        <v>547076</v>
      </c>
      <c r="O15" s="271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15303234</v>
      </c>
      <c r="G16" s="14">
        <f t="shared" si="6"/>
        <v>18188342</v>
      </c>
      <c r="H16" s="14">
        <f t="shared" si="6"/>
        <v>19789102</v>
      </c>
      <c r="I16" s="14">
        <f t="shared" si="6"/>
        <v>753570</v>
      </c>
      <c r="J16" s="14">
        <f t="shared" si="6"/>
        <v>753570</v>
      </c>
      <c r="K16" s="14">
        <f t="shared" si="6"/>
        <v>753570</v>
      </c>
      <c r="L16" s="14">
        <f t="shared" si="6"/>
        <v>16056804</v>
      </c>
      <c r="M16" s="14">
        <f t="shared" si="6"/>
        <v>18941912</v>
      </c>
      <c r="N16" s="14">
        <f t="shared" si="6"/>
        <v>20542672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13860328</v>
      </c>
      <c r="T16" s="14">
        <f t="shared" si="7"/>
        <v>15509322</v>
      </c>
      <c r="U16" s="14">
        <f t="shared" si="7"/>
        <v>16482447</v>
      </c>
      <c r="V16" s="14">
        <f t="shared" si="7"/>
        <v>853570</v>
      </c>
      <c r="W16" s="14">
        <f t="shared" si="7"/>
        <v>853570</v>
      </c>
      <c r="X16" s="14">
        <f t="shared" si="7"/>
        <v>853570</v>
      </c>
      <c r="Y16" s="14">
        <f t="shared" si="7"/>
        <v>14713898</v>
      </c>
      <c r="Z16" s="14">
        <f t="shared" si="7"/>
        <v>16362892</v>
      </c>
      <c r="AA16" s="14">
        <f t="shared" si="7"/>
        <v>17336017</v>
      </c>
    </row>
    <row r="17" spans="1:27" s="97" customFormat="1" ht="16.5">
      <c r="A17" s="1">
        <v>14</v>
      </c>
      <c r="B17" s="267" t="s">
        <v>146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6" t="s">
        <v>125</v>
      </c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</row>
    <row r="18" spans="1:27" s="11" customFormat="1" ht="47.25">
      <c r="A18" s="1">
        <v>15</v>
      </c>
      <c r="B18" s="92" t="s">
        <v>312</v>
      </c>
      <c r="C18" s="5">
        <f>Bevételek!C123</f>
        <v>0</v>
      </c>
      <c r="D18" s="5">
        <f>Bevételek!D123</f>
        <v>0</v>
      </c>
      <c r="E18" s="5">
        <f>Bevételek!E123</f>
        <v>0</v>
      </c>
      <c r="F18" s="5">
        <f>Bevételek!C124</f>
        <v>0</v>
      </c>
      <c r="G18" s="5">
        <f>Bevételek!D124</f>
        <v>0</v>
      </c>
      <c r="H18" s="5">
        <f>Bevételek!E124</f>
        <v>500000</v>
      </c>
      <c r="I18" s="5">
        <f>Bevételek!C125</f>
        <v>0</v>
      </c>
      <c r="J18" s="5">
        <f>Bevételek!D125</f>
        <v>0</v>
      </c>
      <c r="K18" s="5">
        <f>Bevételek!E125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500000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114300</v>
      </c>
      <c r="T18" s="5">
        <f>Kiadás!D130</f>
        <v>317500</v>
      </c>
      <c r="U18" s="5">
        <f>Kiadás!E130</f>
        <v>1291595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114300</v>
      </c>
      <c r="Z18" s="5">
        <f t="shared" si="9"/>
        <v>317500</v>
      </c>
      <c r="AA18" s="5">
        <f t="shared" si="9"/>
        <v>1291595</v>
      </c>
    </row>
    <row r="19" spans="1:27" s="11" customFormat="1" ht="15.75">
      <c r="A19" s="1">
        <v>16</v>
      </c>
      <c r="B19" s="92" t="s">
        <v>146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0</v>
      </c>
      <c r="H19" s="5">
        <f>Bevételek!E231</f>
        <v>61280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0</v>
      </c>
      <c r="N19" s="5">
        <f t="shared" si="8"/>
        <v>61280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863048</v>
      </c>
      <c r="T19" s="5">
        <f>Kiadás!D134</f>
        <v>1765962</v>
      </c>
      <c r="U19" s="5">
        <f>Kiadás!E134</f>
        <v>2370782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863048</v>
      </c>
      <c r="Z19" s="5">
        <f t="shared" si="9"/>
        <v>1765962</v>
      </c>
      <c r="AA19" s="5">
        <f t="shared" si="9"/>
        <v>2370782</v>
      </c>
    </row>
    <row r="20" spans="1:27" s="11" customFormat="1" ht="31.5">
      <c r="A20" s="1">
        <v>17</v>
      </c>
      <c r="B20" s="92" t="s">
        <v>384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60000</v>
      </c>
      <c r="G20" s="5">
        <f>Bevételek!D258</f>
        <v>60000</v>
      </c>
      <c r="H20" s="5">
        <f>Bevételek!E258</f>
        <v>60000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60000</v>
      </c>
      <c r="M20" s="5">
        <f t="shared" si="8"/>
        <v>60000</v>
      </c>
      <c r="N20" s="5">
        <f t="shared" si="8"/>
        <v>60000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425558</v>
      </c>
      <c r="T20" s="5">
        <f>Kiadás!D138</f>
        <v>555558</v>
      </c>
      <c r="U20" s="5">
        <f>Kiadás!E138</f>
        <v>165558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425558</v>
      </c>
      <c r="Z20" s="5">
        <f t="shared" si="9"/>
        <v>555558</v>
      </c>
      <c r="AA20" s="5">
        <f t="shared" si="9"/>
        <v>165558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60000</v>
      </c>
      <c r="G21" s="13">
        <f t="shared" si="10"/>
        <v>60000</v>
      </c>
      <c r="H21" s="13">
        <f t="shared" si="10"/>
        <v>621280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60000</v>
      </c>
      <c r="M21" s="13">
        <f t="shared" si="10"/>
        <v>60000</v>
      </c>
      <c r="N21" s="13">
        <f t="shared" si="10"/>
        <v>621280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1402906</v>
      </c>
      <c r="T21" s="13">
        <f t="shared" si="11"/>
        <v>2639020</v>
      </c>
      <c r="U21" s="13">
        <f t="shared" si="11"/>
        <v>3827935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1402906</v>
      </c>
      <c r="Z21" s="13">
        <f t="shared" si="11"/>
        <v>2639020</v>
      </c>
      <c r="AA21" s="13">
        <f t="shared" si="11"/>
        <v>3827935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-1342906</v>
      </c>
      <c r="G22" s="96">
        <f t="shared" si="12"/>
        <v>-2579020</v>
      </c>
      <c r="H22" s="96">
        <f t="shared" si="12"/>
        <v>-3206655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-1342906</v>
      </c>
      <c r="M22" s="96">
        <f t="shared" si="12"/>
        <v>-2579020</v>
      </c>
      <c r="N22" s="96">
        <f t="shared" si="12"/>
        <v>-3206655</v>
      </c>
      <c r="O22" s="271" t="s">
        <v>138</v>
      </c>
      <c r="P22" s="265">
        <f>Kiadás!C168</f>
        <v>0</v>
      </c>
      <c r="Q22" s="265">
        <f>Kiadás!D168</f>
        <v>0</v>
      </c>
      <c r="R22" s="265">
        <f>Kiadás!E168</f>
        <v>0</v>
      </c>
      <c r="S22" s="265">
        <f>Kiadás!C169</f>
        <v>0</v>
      </c>
      <c r="T22" s="265">
        <f>Kiadás!D169</f>
        <v>0</v>
      </c>
      <c r="U22" s="265">
        <f>Kiadás!E169</f>
        <v>0</v>
      </c>
      <c r="V22" s="265">
        <f>Kiadás!C170</f>
        <v>0</v>
      </c>
      <c r="W22" s="265">
        <f>Kiadás!D170</f>
        <v>0</v>
      </c>
      <c r="X22" s="265">
        <f>Kiadás!E170</f>
        <v>0</v>
      </c>
      <c r="Y22" s="265">
        <f>P22+S22+V22</f>
        <v>0</v>
      </c>
      <c r="Z22" s="265">
        <f>Q22+T22+W22</f>
        <v>0</v>
      </c>
      <c r="AA22" s="265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Bevételek!C273</f>
        <v>0</v>
      </c>
      <c r="D23" s="5">
        <f>Bevételek!D273</f>
        <v>0</v>
      </c>
      <c r="E23" s="5">
        <f>Bevételek!E273</f>
        <v>0</v>
      </c>
      <c r="F23" s="5">
        <f>Bevételek!C274</f>
        <v>0</v>
      </c>
      <c r="G23" s="5">
        <f>Bevételek!D274</f>
        <v>0</v>
      </c>
      <c r="H23" s="5">
        <f>Bevételek!E274</f>
        <v>0</v>
      </c>
      <c r="I23" s="5">
        <f>Bevételek!C275</f>
        <v>0</v>
      </c>
      <c r="J23" s="5">
        <f>Bevételek!D275</f>
        <v>0</v>
      </c>
      <c r="K23" s="5">
        <f>Bevételek!E275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71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</row>
    <row r="24" spans="1:27" s="11" customFormat="1" ht="15.75">
      <c r="A24" s="1">
        <v>21</v>
      </c>
      <c r="B24" s="95" t="s">
        <v>144</v>
      </c>
      <c r="C24" s="5">
        <f>Bevételek!C300</f>
        <v>0</v>
      </c>
      <c r="D24" s="5">
        <f>Bevételek!D300</f>
        <v>0</v>
      </c>
      <c r="E24" s="5">
        <f>Bevételek!E300</f>
        <v>0</v>
      </c>
      <c r="F24" s="5">
        <f>Bevételek!C301</f>
        <v>0</v>
      </c>
      <c r="G24" s="5">
        <f>Bevételek!D301</f>
        <v>0</v>
      </c>
      <c r="H24" s="5">
        <f>Bevételek!E301</f>
        <v>0</v>
      </c>
      <c r="I24" s="5">
        <f>Bevételek!C302</f>
        <v>0</v>
      </c>
      <c r="J24" s="5">
        <f>Bevételek!D302</f>
        <v>0</v>
      </c>
      <c r="K24" s="5">
        <f>Bevételek!E302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71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</row>
    <row r="25" spans="1:27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60000</v>
      </c>
      <c r="G25" s="14">
        <f t="shared" si="14"/>
        <v>60000</v>
      </c>
      <c r="H25" s="14">
        <f t="shared" si="14"/>
        <v>621280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60000</v>
      </c>
      <c r="M25" s="14">
        <f t="shared" si="14"/>
        <v>60000</v>
      </c>
      <c r="N25" s="14">
        <f t="shared" si="14"/>
        <v>621280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1402906</v>
      </c>
      <c r="T25" s="14">
        <f t="shared" si="15"/>
        <v>2639020</v>
      </c>
      <c r="U25" s="14">
        <f t="shared" si="15"/>
        <v>3827935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1402906</v>
      </c>
      <c r="Z25" s="14">
        <f t="shared" si="15"/>
        <v>2639020</v>
      </c>
      <c r="AA25" s="14">
        <f t="shared" si="15"/>
        <v>3827935</v>
      </c>
    </row>
    <row r="26" spans="1:27" s="97" customFormat="1" ht="16.5">
      <c r="A26" s="1">
        <v>23</v>
      </c>
      <c r="B26" s="266" t="s">
        <v>148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 t="s">
        <v>149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</row>
    <row r="27" spans="1:27" s="11" customFormat="1" ht="15.75">
      <c r="A27" s="1">
        <v>24</v>
      </c>
      <c r="B27" s="92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10939200</v>
      </c>
      <c r="G27" s="5">
        <f t="shared" si="16"/>
        <v>13790752</v>
      </c>
      <c r="H27" s="5">
        <f t="shared" si="16"/>
        <v>15405716</v>
      </c>
      <c r="I27" s="5">
        <f t="shared" si="16"/>
        <v>319000</v>
      </c>
      <c r="J27" s="5">
        <f t="shared" si="16"/>
        <v>319000</v>
      </c>
      <c r="K27" s="5">
        <f t="shared" si="16"/>
        <v>319000</v>
      </c>
      <c r="L27" s="5">
        <f t="shared" si="16"/>
        <v>11258200</v>
      </c>
      <c r="M27" s="5">
        <f t="shared" si="16"/>
        <v>14109752</v>
      </c>
      <c r="N27" s="5">
        <f t="shared" si="16"/>
        <v>15724716</v>
      </c>
      <c r="O27" s="92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14844973</v>
      </c>
      <c r="T27" s="5">
        <f t="shared" si="17"/>
        <v>17730081</v>
      </c>
      <c r="U27" s="5">
        <f>U12+U21</f>
        <v>19345045</v>
      </c>
      <c r="V27" s="5">
        <f t="shared" si="17"/>
        <v>853570</v>
      </c>
      <c r="W27" s="5">
        <f t="shared" si="17"/>
        <v>853570</v>
      </c>
      <c r="X27" s="5">
        <f>X12+X21</f>
        <v>853570</v>
      </c>
      <c r="Y27" s="5">
        <f t="shared" si="17"/>
        <v>15698543</v>
      </c>
      <c r="Z27" s="5">
        <f t="shared" si="17"/>
        <v>18583651</v>
      </c>
      <c r="AA27" s="5">
        <f>AA12+AA21</f>
        <v>20198615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-3905773</v>
      </c>
      <c r="G28" s="96">
        <f t="shared" si="18"/>
        <v>-3939329</v>
      </c>
      <c r="H28" s="96">
        <f t="shared" si="18"/>
        <v>-3939329</v>
      </c>
      <c r="I28" s="96">
        <f t="shared" si="18"/>
        <v>-534570</v>
      </c>
      <c r="J28" s="96">
        <f t="shared" si="18"/>
        <v>-534570</v>
      </c>
      <c r="K28" s="96">
        <f t="shared" si="18"/>
        <v>-534570</v>
      </c>
      <c r="L28" s="96">
        <f t="shared" si="18"/>
        <v>-4440343</v>
      </c>
      <c r="M28" s="96">
        <f t="shared" si="18"/>
        <v>-4473899</v>
      </c>
      <c r="N28" s="96">
        <f t="shared" si="18"/>
        <v>-4473899</v>
      </c>
      <c r="O28" s="271" t="s">
        <v>145</v>
      </c>
      <c r="P28" s="265">
        <f aca="true" t="shared" si="19" ref="P28:Z28">P13+P22</f>
        <v>0</v>
      </c>
      <c r="Q28" s="265">
        <f t="shared" si="19"/>
        <v>0</v>
      </c>
      <c r="R28" s="265">
        <f>R13+R22</f>
        <v>0</v>
      </c>
      <c r="S28" s="265">
        <f t="shared" si="19"/>
        <v>418261</v>
      </c>
      <c r="T28" s="265">
        <f t="shared" si="19"/>
        <v>418261</v>
      </c>
      <c r="U28" s="265">
        <f>U13+U22</f>
        <v>965337</v>
      </c>
      <c r="V28" s="265">
        <f t="shared" si="19"/>
        <v>0</v>
      </c>
      <c r="W28" s="265">
        <f t="shared" si="19"/>
        <v>0</v>
      </c>
      <c r="X28" s="265">
        <f>X13+X22</f>
        <v>0</v>
      </c>
      <c r="Y28" s="265">
        <f t="shared" si="19"/>
        <v>418261</v>
      </c>
      <c r="Z28" s="265">
        <f t="shared" si="19"/>
        <v>418261</v>
      </c>
      <c r="AA28" s="265">
        <f>AA13+AA22</f>
        <v>965337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4424034</v>
      </c>
      <c r="G29" s="5">
        <f t="shared" si="20"/>
        <v>4457590</v>
      </c>
      <c r="H29" s="5">
        <f>H14+H23</f>
        <v>4457590</v>
      </c>
      <c r="I29" s="5">
        <f t="shared" si="20"/>
        <v>434570</v>
      </c>
      <c r="J29" s="5">
        <f t="shared" si="20"/>
        <v>434570</v>
      </c>
      <c r="K29" s="5">
        <f>K14+K23</f>
        <v>434570</v>
      </c>
      <c r="L29" s="5">
        <f t="shared" si="20"/>
        <v>4858604</v>
      </c>
      <c r="M29" s="5">
        <f t="shared" si="20"/>
        <v>4892160</v>
      </c>
      <c r="N29" s="5">
        <f>N14+N23</f>
        <v>4892160</v>
      </c>
      <c r="O29" s="271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</row>
    <row r="30" spans="1:27" s="11" customFormat="1" ht="15.75">
      <c r="A30" s="1">
        <v>27</v>
      </c>
      <c r="B30" s="95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547076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547076</v>
      </c>
      <c r="O30" s="271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15363234</v>
      </c>
      <c r="G31" s="14">
        <f t="shared" si="22"/>
        <v>18248342</v>
      </c>
      <c r="H31" s="14">
        <f t="shared" si="22"/>
        <v>20410382</v>
      </c>
      <c r="I31" s="14">
        <f t="shared" si="22"/>
        <v>753570</v>
      </c>
      <c r="J31" s="14">
        <f t="shared" si="22"/>
        <v>753570</v>
      </c>
      <c r="K31" s="14">
        <f t="shared" si="22"/>
        <v>753570</v>
      </c>
      <c r="L31" s="14">
        <f t="shared" si="22"/>
        <v>16116804</v>
      </c>
      <c r="M31" s="14">
        <f t="shared" si="22"/>
        <v>19001912</v>
      </c>
      <c r="N31" s="14">
        <f t="shared" si="22"/>
        <v>21163952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15263234</v>
      </c>
      <c r="T31" s="14">
        <f t="shared" si="23"/>
        <v>18148342</v>
      </c>
      <c r="U31" s="14">
        <f t="shared" si="23"/>
        <v>20310382</v>
      </c>
      <c r="V31" s="14">
        <f t="shared" si="23"/>
        <v>853570</v>
      </c>
      <c r="W31" s="14">
        <f t="shared" si="23"/>
        <v>853570</v>
      </c>
      <c r="X31" s="14">
        <f t="shared" si="23"/>
        <v>853570</v>
      </c>
      <c r="Y31" s="14">
        <f t="shared" si="23"/>
        <v>16116804</v>
      </c>
      <c r="Z31" s="14">
        <f t="shared" si="23"/>
        <v>19001912</v>
      </c>
      <c r="AA31" s="14">
        <f t="shared" si="23"/>
        <v>21163952</v>
      </c>
    </row>
    <row r="32" spans="12:27" ht="15">
      <c r="L32" s="42"/>
      <c r="M32" s="42"/>
      <c r="N32" s="42"/>
      <c r="AA32" s="195" t="s">
        <v>595</v>
      </c>
    </row>
    <row r="33" spans="12:14" ht="15">
      <c r="L33" s="42"/>
      <c r="M33" s="42"/>
      <c r="N33" s="42"/>
    </row>
    <row r="35" ht="15" hidden="1">
      <c r="O35" s="42">
        <f>L31-Y31</f>
        <v>0</v>
      </c>
    </row>
  </sheetData>
  <sheetProtection/>
  <mergeCells count="69">
    <mergeCell ref="X28:X30"/>
    <mergeCell ref="AA13:AA15"/>
    <mergeCell ref="G10:G11"/>
    <mergeCell ref="R28:R30"/>
    <mergeCell ref="U13:U15"/>
    <mergeCell ref="O22:O24"/>
    <mergeCell ref="S28:S30"/>
    <mergeCell ref="AA22:AA24"/>
    <mergeCell ref="AA28:AA30"/>
    <mergeCell ref="O28:O30"/>
    <mergeCell ref="Z28:Z30"/>
    <mergeCell ref="P28:P30"/>
    <mergeCell ref="I10:I11"/>
    <mergeCell ref="L10:L11"/>
    <mergeCell ref="O13:O15"/>
    <mergeCell ref="Z22:Z24"/>
    <mergeCell ref="B10:B11"/>
    <mergeCell ref="E10:E11"/>
    <mergeCell ref="H10:H11"/>
    <mergeCell ref="K10:K11"/>
    <mergeCell ref="C10:C11"/>
    <mergeCell ref="D10:D11"/>
    <mergeCell ref="Q13:Q15"/>
    <mergeCell ref="R22:R24"/>
    <mergeCell ref="S22:S24"/>
    <mergeCell ref="V13:V15"/>
    <mergeCell ref="X22:X24"/>
    <mergeCell ref="M10:M11"/>
    <mergeCell ref="T13:T15"/>
    <mergeCell ref="A1:Y1"/>
    <mergeCell ref="F10:F11"/>
    <mergeCell ref="B4:B5"/>
    <mergeCell ref="O4:O5"/>
    <mergeCell ref="Q22:Q24"/>
    <mergeCell ref="P13:P15"/>
    <mergeCell ref="C4:E4"/>
    <mergeCell ref="F4:H4"/>
    <mergeCell ref="J10:J11"/>
    <mergeCell ref="X13:X15"/>
    <mergeCell ref="I4:K4"/>
    <mergeCell ref="L4:N4"/>
    <mergeCell ref="N10:N11"/>
    <mergeCell ref="R13:R15"/>
    <mergeCell ref="P4:R4"/>
    <mergeCell ref="Y28:Y30"/>
    <mergeCell ref="Q28:Q30"/>
    <mergeCell ref="W28:W30"/>
    <mergeCell ref="T28:T30"/>
    <mergeCell ref="P22:P24"/>
    <mergeCell ref="S4:U4"/>
    <mergeCell ref="V4:X4"/>
    <mergeCell ref="Y4:AA4"/>
    <mergeCell ref="U22:U24"/>
    <mergeCell ref="V22:V24"/>
    <mergeCell ref="S13:S15"/>
    <mergeCell ref="T22:T24"/>
    <mergeCell ref="Y22:Y24"/>
    <mergeCell ref="W22:W24"/>
    <mergeCell ref="Y13:Y15"/>
    <mergeCell ref="U28:U30"/>
    <mergeCell ref="Z13:Z15"/>
    <mergeCell ref="W13:W15"/>
    <mergeCell ref="V28:V30"/>
    <mergeCell ref="B6:N6"/>
    <mergeCell ref="B17:N17"/>
    <mergeCell ref="B26:N26"/>
    <mergeCell ref="O26:AA26"/>
    <mergeCell ref="O17:AA17"/>
    <mergeCell ref="O6:AA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az 1/2018.(III.12.) önkormányzati rendelethez
"&amp;"Arial,Dőlt"1. melléklet a 2/2017.(III.13.)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7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L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0" width="12.140625" style="20" customWidth="1"/>
    <col min="11" max="12" width="11.7109375" style="2" customWidth="1"/>
    <col min="13" max="16384" width="9.140625" style="2" customWidth="1"/>
  </cols>
  <sheetData>
    <row r="1" spans="1:12" ht="15.75">
      <c r="A1" s="270" t="s">
        <v>535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5.75">
      <c r="A2" s="270" t="s">
        <v>481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253" t="s">
        <v>57</v>
      </c>
      <c r="I4" s="253" t="s">
        <v>58</v>
      </c>
      <c r="J4" s="253" t="s">
        <v>103</v>
      </c>
      <c r="K4" s="253" t="s">
        <v>104</v>
      </c>
      <c r="L4" s="253" t="s">
        <v>59</v>
      </c>
    </row>
    <row r="5" spans="1:12" s="3" customFormat="1" ht="15.75">
      <c r="A5" s="1">
        <v>1</v>
      </c>
      <c r="B5" s="273" t="s">
        <v>9</v>
      </c>
      <c r="C5" s="273" t="s">
        <v>153</v>
      </c>
      <c r="D5" s="275" t="s">
        <v>14</v>
      </c>
      <c r="E5" s="276"/>
      <c r="F5" s="276"/>
      <c r="G5" s="275" t="s">
        <v>15</v>
      </c>
      <c r="H5" s="276"/>
      <c r="I5" s="276"/>
      <c r="J5" s="275" t="s">
        <v>16</v>
      </c>
      <c r="K5" s="276"/>
      <c r="L5" s="277"/>
    </row>
    <row r="6" spans="1:12" s="3" customFormat="1" ht="31.5">
      <c r="A6" s="1">
        <v>2</v>
      </c>
      <c r="B6" s="274"/>
      <c r="C6" s="274"/>
      <c r="D6" s="40" t="s">
        <v>4</v>
      </c>
      <c r="E6" s="40" t="s">
        <v>665</v>
      </c>
      <c r="F6" s="40" t="s">
        <v>666</v>
      </c>
      <c r="G6" s="40" t="s">
        <v>4</v>
      </c>
      <c r="H6" s="40" t="s">
        <v>665</v>
      </c>
      <c r="I6" s="40" t="s">
        <v>666</v>
      </c>
      <c r="J6" s="40" t="s">
        <v>4</v>
      </c>
      <c r="K6" s="40" t="s">
        <v>665</v>
      </c>
      <c r="L6" s="40" t="s">
        <v>666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727</v>
      </c>
      <c r="B8" s="7" t="s">
        <v>667</v>
      </c>
      <c r="C8" s="101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728</v>
      </c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1000000</v>
      </c>
      <c r="G9" s="117"/>
      <c r="H9" s="117"/>
      <c r="I9" s="117"/>
      <c r="J9" s="117"/>
      <c r="K9" s="117"/>
      <c r="L9" s="117"/>
    </row>
    <row r="10" spans="1:12" s="3" customFormat="1" ht="31.5">
      <c r="A10" s="1">
        <v>4</v>
      </c>
      <c r="B10" s="122" t="s">
        <v>530</v>
      </c>
      <c r="C10" s="101">
        <v>2</v>
      </c>
      <c r="D10" s="5">
        <v>90000</v>
      </c>
      <c r="E10" s="5">
        <v>0</v>
      </c>
      <c r="F10" s="5">
        <v>0</v>
      </c>
      <c r="G10" s="5">
        <v>24300</v>
      </c>
      <c r="H10" s="5">
        <v>0</v>
      </c>
      <c r="I10" s="5">
        <v>0</v>
      </c>
      <c r="J10" s="5">
        <f aca="true" t="shared" si="0" ref="J10:L13">D10+G10</f>
        <v>114300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122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2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5</v>
      </c>
      <c r="B14" s="7" t="s">
        <v>211</v>
      </c>
      <c r="C14" s="101"/>
      <c r="D14" s="5">
        <f>SUM(D10:D13)</f>
        <v>90000</v>
      </c>
      <c r="E14" s="5">
        <f>SUM(E10:E13)</f>
        <v>0</v>
      </c>
      <c r="F14" s="5">
        <f>SUM(F10:F13)</f>
        <v>0</v>
      </c>
      <c r="G14" s="117"/>
      <c r="H14" s="117"/>
      <c r="I14" s="117"/>
      <c r="J14" s="117"/>
      <c r="K14" s="117"/>
      <c r="L14" s="117"/>
    </row>
    <row r="15" spans="1:12" s="3" customFormat="1" ht="15.75">
      <c r="A15" s="1" t="s">
        <v>723</v>
      </c>
      <c r="B15" s="7" t="s">
        <v>672</v>
      </c>
      <c r="C15" s="101">
        <v>2</v>
      </c>
      <c r="D15" s="5">
        <v>0</v>
      </c>
      <c r="E15" s="5">
        <v>0</v>
      </c>
      <c r="F15" s="5">
        <v>148543</v>
      </c>
      <c r="G15" s="5">
        <v>0</v>
      </c>
      <c r="H15" s="5">
        <v>0</v>
      </c>
      <c r="I15" s="5">
        <v>40107</v>
      </c>
      <c r="J15" s="5">
        <f>D15+G15</f>
        <v>0</v>
      </c>
      <c r="K15" s="5">
        <f>E15+H15</f>
        <v>0</v>
      </c>
      <c r="L15" s="5">
        <f>F15+I15</f>
        <v>188650</v>
      </c>
    </row>
    <row r="16" spans="1:12" s="3" customFormat="1" ht="47.25">
      <c r="A16" s="1" t="s">
        <v>724</v>
      </c>
      <c r="B16" s="7" t="s">
        <v>210</v>
      </c>
      <c r="C16" s="101"/>
      <c r="D16" s="5">
        <f>SUM(D15)</f>
        <v>0</v>
      </c>
      <c r="E16" s="5">
        <f>SUM(E15)</f>
        <v>0</v>
      </c>
      <c r="F16" s="5">
        <f>SUM(F15)</f>
        <v>148543</v>
      </c>
      <c r="G16" s="117"/>
      <c r="H16" s="117"/>
      <c r="I16" s="117"/>
      <c r="J16" s="117"/>
      <c r="K16" s="117"/>
      <c r="L16" s="117"/>
    </row>
    <row r="17" spans="1:12" s="3" customFormat="1" ht="15.75">
      <c r="A17" s="1" t="s">
        <v>725</v>
      </c>
      <c r="B17" s="122" t="s">
        <v>731</v>
      </c>
      <c r="C17" s="101">
        <v>2</v>
      </c>
      <c r="D17" s="5">
        <v>0</v>
      </c>
      <c r="E17" s="5">
        <v>0</v>
      </c>
      <c r="F17" s="5">
        <v>28268</v>
      </c>
      <c r="G17" s="5">
        <v>0</v>
      </c>
      <c r="H17" s="5">
        <v>0</v>
      </c>
      <c r="I17" s="5">
        <v>7632</v>
      </c>
      <c r="J17" s="5">
        <f aca="true" t="shared" si="1" ref="J17:L21">D17+G17</f>
        <v>0</v>
      </c>
      <c r="K17" s="5">
        <f t="shared" si="1"/>
        <v>0</v>
      </c>
      <c r="L17" s="5">
        <f t="shared" si="1"/>
        <v>35900</v>
      </c>
    </row>
    <row r="18" spans="1:12" s="3" customFormat="1" ht="15.75">
      <c r="A18" s="1" t="s">
        <v>726</v>
      </c>
      <c r="B18" s="122" t="s">
        <v>732</v>
      </c>
      <c r="C18" s="101">
        <v>2</v>
      </c>
      <c r="D18" s="5">
        <v>0</v>
      </c>
      <c r="E18" s="5">
        <v>0</v>
      </c>
      <c r="F18" s="5">
        <v>15661</v>
      </c>
      <c r="G18" s="5">
        <v>0</v>
      </c>
      <c r="H18" s="5">
        <v>0</v>
      </c>
      <c r="I18" s="5">
        <v>4229</v>
      </c>
      <c r="J18" s="5">
        <f t="shared" si="1"/>
        <v>0</v>
      </c>
      <c r="K18" s="5">
        <f t="shared" si="1"/>
        <v>0</v>
      </c>
      <c r="L18" s="5">
        <f t="shared" si="1"/>
        <v>19890</v>
      </c>
    </row>
    <row r="19" spans="1:12" s="3" customFormat="1" ht="15.75">
      <c r="A19" s="1" t="s">
        <v>651</v>
      </c>
      <c r="B19" s="122" t="s">
        <v>649</v>
      </c>
      <c r="C19" s="101">
        <v>2</v>
      </c>
      <c r="D19" s="5">
        <v>0</v>
      </c>
      <c r="E19" s="5">
        <v>100000</v>
      </c>
      <c r="F19" s="5">
        <v>7796</v>
      </c>
      <c r="G19" s="5">
        <v>0</v>
      </c>
      <c r="H19" s="5">
        <v>27000</v>
      </c>
      <c r="I19" s="5">
        <v>27000</v>
      </c>
      <c r="J19" s="5">
        <f t="shared" si="1"/>
        <v>0</v>
      </c>
      <c r="K19" s="5">
        <f t="shared" si="1"/>
        <v>127000</v>
      </c>
      <c r="L19" s="5">
        <f t="shared" si="1"/>
        <v>34796</v>
      </c>
    </row>
    <row r="20" spans="1:12" s="3" customFormat="1" ht="15.75">
      <c r="A20" s="1" t="s">
        <v>652</v>
      </c>
      <c r="B20" s="122" t="s">
        <v>650</v>
      </c>
      <c r="C20" s="101">
        <v>2</v>
      </c>
      <c r="D20" s="5">
        <v>0</v>
      </c>
      <c r="E20" s="5">
        <v>150000</v>
      </c>
      <c r="F20" s="5">
        <v>9732</v>
      </c>
      <c r="G20" s="5">
        <v>0</v>
      </c>
      <c r="H20" s="5">
        <v>40500</v>
      </c>
      <c r="I20" s="5">
        <v>2627</v>
      </c>
      <c r="J20" s="5">
        <f t="shared" si="1"/>
        <v>0</v>
      </c>
      <c r="K20" s="5">
        <f t="shared" si="1"/>
        <v>190500</v>
      </c>
      <c r="L20" s="5">
        <f t="shared" si="1"/>
        <v>12359</v>
      </c>
    </row>
    <row r="21" spans="1:12" s="3" customFormat="1" ht="15.75" hidden="1">
      <c r="A21" s="1"/>
      <c r="B21" s="122"/>
      <c r="C21" s="101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47.25">
      <c r="A22" s="1" t="s">
        <v>656</v>
      </c>
      <c r="B22" s="7" t="s">
        <v>213</v>
      </c>
      <c r="C22" s="101"/>
      <c r="D22" s="5">
        <f>SUM(D17:D21)</f>
        <v>0</v>
      </c>
      <c r="E22" s="5">
        <f>SUM(E17:E21)</f>
        <v>250000</v>
      </c>
      <c r="F22" s="5">
        <f>SUM(F17:F21)</f>
        <v>61457</v>
      </c>
      <c r="G22" s="117"/>
      <c r="H22" s="117"/>
      <c r="I22" s="117"/>
      <c r="J22" s="117"/>
      <c r="K22" s="117"/>
      <c r="L22" s="117"/>
    </row>
    <row r="23" spans="1:12" s="3" customFormat="1" ht="15.75" hidden="1">
      <c r="A23" s="1"/>
      <c r="B23" s="7" t="s">
        <v>214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</row>
    <row r="24" spans="1:12" s="3" customFormat="1" ht="31.5" hidden="1">
      <c r="A24" s="1"/>
      <c r="B24" s="7" t="s">
        <v>215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47.25">
      <c r="A25" s="1">
        <v>6</v>
      </c>
      <c r="B25" s="7" t="s">
        <v>234</v>
      </c>
      <c r="C25" s="101"/>
      <c r="D25" s="117"/>
      <c r="E25" s="117"/>
      <c r="F25" s="117"/>
      <c r="G25" s="5">
        <f>SUM(G7:G24)</f>
        <v>24300</v>
      </c>
      <c r="H25" s="5">
        <f>SUM(H7:H24)</f>
        <v>67500</v>
      </c>
      <c r="I25" s="5">
        <f>SUM(I7:I24)</f>
        <v>81595</v>
      </c>
      <c r="J25" s="117"/>
      <c r="K25" s="117"/>
      <c r="L25" s="117"/>
    </row>
    <row r="26" spans="1:12" s="3" customFormat="1" ht="15.75">
      <c r="A26" s="1">
        <v>7</v>
      </c>
      <c r="B26" s="9" t="s">
        <v>120</v>
      </c>
      <c r="C26" s="101"/>
      <c r="D26" s="14">
        <f aca="true" t="shared" si="2" ref="D26:I26">SUM(D27:D29)</f>
        <v>90000</v>
      </c>
      <c r="E26" s="14">
        <f t="shared" si="2"/>
        <v>250000</v>
      </c>
      <c r="F26" s="14">
        <f t="shared" si="2"/>
        <v>1210000</v>
      </c>
      <c r="G26" s="14">
        <f t="shared" si="2"/>
        <v>24300</v>
      </c>
      <c r="H26" s="14">
        <f t="shared" si="2"/>
        <v>67500</v>
      </c>
      <c r="I26" s="14">
        <f t="shared" si="2"/>
        <v>81595</v>
      </c>
      <c r="J26" s="14">
        <f aca="true" t="shared" si="3" ref="J26:L29">D26+G26</f>
        <v>114300</v>
      </c>
      <c r="K26" s="14">
        <f t="shared" si="3"/>
        <v>317500</v>
      </c>
      <c r="L26" s="243">
        <f t="shared" si="3"/>
        <v>1291595</v>
      </c>
    </row>
    <row r="27" spans="1:12" s="3" customFormat="1" ht="31.5">
      <c r="A27" s="1">
        <v>8</v>
      </c>
      <c r="B27" s="89" t="s">
        <v>406</v>
      </c>
      <c r="C27" s="101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9</v>
      </c>
      <c r="B28" s="89" t="s">
        <v>245</v>
      </c>
      <c r="C28" s="101">
        <v>2</v>
      </c>
      <c r="D28" s="5">
        <f aca="true" t="shared" si="5" ref="D28:I28">SUMIF($C$7:$C$26,"2",D$7:D$26)</f>
        <v>90000</v>
      </c>
      <c r="E28" s="5">
        <f t="shared" si="5"/>
        <v>250000</v>
      </c>
      <c r="F28" s="5">
        <f t="shared" si="5"/>
        <v>1210000</v>
      </c>
      <c r="G28" s="5">
        <f t="shared" si="5"/>
        <v>24300</v>
      </c>
      <c r="H28" s="5">
        <f t="shared" si="5"/>
        <v>67500</v>
      </c>
      <c r="I28" s="5">
        <f t="shared" si="5"/>
        <v>81595</v>
      </c>
      <c r="J28" s="5">
        <f t="shared" si="3"/>
        <v>114300</v>
      </c>
      <c r="K28" s="5">
        <f t="shared" si="3"/>
        <v>317500</v>
      </c>
      <c r="L28" s="5">
        <f t="shared" si="3"/>
        <v>1291595</v>
      </c>
    </row>
    <row r="29" spans="1:12" s="3" customFormat="1" ht="15.75">
      <c r="A29" s="1">
        <v>10</v>
      </c>
      <c r="B29" s="89" t="s">
        <v>137</v>
      </c>
      <c r="C29" s="101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</row>
    <row r="30" spans="1:12" s="3" customFormat="1" ht="15.75">
      <c r="A30" s="1">
        <v>11</v>
      </c>
      <c r="B30" s="106" t="s">
        <v>54</v>
      </c>
      <c r="C30" s="101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12</v>
      </c>
      <c r="B31" s="122" t="s">
        <v>497</v>
      </c>
      <c r="C31" s="101">
        <v>2</v>
      </c>
      <c r="D31" s="5">
        <v>79565</v>
      </c>
      <c r="E31" s="5">
        <v>79565</v>
      </c>
      <c r="F31" s="5">
        <v>81160</v>
      </c>
      <c r="G31" s="5">
        <v>21483</v>
      </c>
      <c r="H31" s="5">
        <v>21483</v>
      </c>
      <c r="I31" s="5">
        <v>21914</v>
      </c>
      <c r="J31" s="5">
        <f aca="true" t="shared" si="7" ref="J31:J39">D31+G31</f>
        <v>101048</v>
      </c>
      <c r="K31" s="5">
        <f aca="true" t="shared" si="8" ref="K31:K39">E31+H31</f>
        <v>101048</v>
      </c>
      <c r="L31" s="5">
        <f aca="true" t="shared" si="9" ref="L31:L39">F31+I31</f>
        <v>103074</v>
      </c>
    </row>
    <row r="32" spans="1:12" s="3" customFormat="1" ht="31.5">
      <c r="A32" s="1">
        <v>13</v>
      </c>
      <c r="B32" s="7" t="s">
        <v>554</v>
      </c>
      <c r="C32" s="101">
        <v>2</v>
      </c>
      <c r="D32" s="5">
        <v>600000</v>
      </c>
      <c r="E32" s="5">
        <v>520000</v>
      </c>
      <c r="F32" s="5">
        <v>0</v>
      </c>
      <c r="G32" s="5">
        <v>162000</v>
      </c>
      <c r="H32" s="5">
        <v>140400</v>
      </c>
      <c r="I32" s="5">
        <v>0</v>
      </c>
      <c r="J32" s="5">
        <f t="shared" si="7"/>
        <v>762000</v>
      </c>
      <c r="K32" s="5">
        <f t="shared" si="8"/>
        <v>660400</v>
      </c>
      <c r="L32" s="5">
        <f t="shared" si="9"/>
        <v>0</v>
      </c>
    </row>
    <row r="33" spans="1:12" s="3" customFormat="1" ht="31.5">
      <c r="A33" s="1" t="s">
        <v>730</v>
      </c>
      <c r="B33" s="122" t="s">
        <v>669</v>
      </c>
      <c r="C33" s="101">
        <v>2</v>
      </c>
      <c r="D33" s="5">
        <v>0</v>
      </c>
      <c r="E33" s="5">
        <v>0</v>
      </c>
      <c r="F33" s="5">
        <v>1438668</v>
      </c>
      <c r="G33" s="5">
        <v>0</v>
      </c>
      <c r="H33" s="5">
        <v>0</v>
      </c>
      <c r="I33" s="5">
        <v>329040</v>
      </c>
      <c r="J33" s="5">
        <f t="shared" si="7"/>
        <v>0</v>
      </c>
      <c r="K33" s="5">
        <f t="shared" si="8"/>
        <v>0</v>
      </c>
      <c r="L33" s="5">
        <f t="shared" si="9"/>
        <v>1767708</v>
      </c>
    </row>
    <row r="34" spans="1:12" s="3" customFormat="1" ht="15.75">
      <c r="A34" s="1" t="s">
        <v>647</v>
      </c>
      <c r="B34" s="122" t="s">
        <v>625</v>
      </c>
      <c r="C34" s="101">
        <v>2</v>
      </c>
      <c r="D34" s="5">
        <v>0</v>
      </c>
      <c r="E34" s="5">
        <v>300000</v>
      </c>
      <c r="F34" s="5">
        <v>0</v>
      </c>
      <c r="G34" s="5">
        <v>0</v>
      </c>
      <c r="H34" s="5">
        <v>81000</v>
      </c>
      <c r="I34" s="5">
        <v>0</v>
      </c>
      <c r="J34" s="5">
        <f t="shared" si="7"/>
        <v>0</v>
      </c>
      <c r="K34" s="5">
        <f t="shared" si="8"/>
        <v>381000</v>
      </c>
      <c r="L34" s="5">
        <f t="shared" si="9"/>
        <v>0</v>
      </c>
    </row>
    <row r="35" spans="1:12" s="3" customFormat="1" ht="31.5">
      <c r="A35" s="1" t="s">
        <v>729</v>
      </c>
      <c r="B35" s="7" t="s">
        <v>708</v>
      </c>
      <c r="C35" s="101">
        <v>2</v>
      </c>
      <c r="D35" s="5">
        <v>0</v>
      </c>
      <c r="E35" s="5">
        <v>0</v>
      </c>
      <c r="F35" s="5">
        <v>393701</v>
      </c>
      <c r="G35" s="5">
        <v>0</v>
      </c>
      <c r="H35" s="5">
        <v>0</v>
      </c>
      <c r="I35" s="5">
        <v>106299</v>
      </c>
      <c r="J35" s="5">
        <f t="shared" si="7"/>
        <v>0</v>
      </c>
      <c r="K35" s="5">
        <f t="shared" si="8"/>
        <v>0</v>
      </c>
      <c r="L35" s="5">
        <f t="shared" si="9"/>
        <v>500000</v>
      </c>
    </row>
    <row r="36" spans="1:12" s="3" customFormat="1" ht="31.5">
      <c r="A36" s="1" t="s">
        <v>648</v>
      </c>
      <c r="B36" s="122" t="s">
        <v>646</v>
      </c>
      <c r="C36" s="101">
        <v>2</v>
      </c>
      <c r="D36" s="5">
        <v>0</v>
      </c>
      <c r="E36" s="5">
        <v>490956</v>
      </c>
      <c r="F36" s="5">
        <v>0</v>
      </c>
      <c r="G36" s="5">
        <v>0</v>
      </c>
      <c r="H36" s="5">
        <v>132558</v>
      </c>
      <c r="I36" s="5">
        <v>0</v>
      </c>
      <c r="J36" s="5">
        <f t="shared" si="7"/>
        <v>0</v>
      </c>
      <c r="K36" s="5">
        <f t="shared" si="8"/>
        <v>623514</v>
      </c>
      <c r="L36" s="5">
        <f t="shared" si="9"/>
        <v>0</v>
      </c>
    </row>
    <row r="37" spans="1:12" s="3" customFormat="1" ht="15.75" hidden="1">
      <c r="A37" s="1"/>
      <c r="B37" s="122" t="s">
        <v>508</v>
      </c>
      <c r="C37" s="101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8"/>
        <v>0</v>
      </c>
      <c r="L37" s="5">
        <f t="shared" si="9"/>
        <v>0</v>
      </c>
    </row>
    <row r="38" spans="1:12" s="3" customFormat="1" ht="15.75" hidden="1">
      <c r="A38" s="1"/>
      <c r="B38" s="122" t="s">
        <v>508</v>
      </c>
      <c r="C38" s="101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8"/>
        <v>0</v>
      </c>
      <c r="L38" s="5">
        <f t="shared" si="9"/>
        <v>0</v>
      </c>
    </row>
    <row r="39" spans="1:12" s="3" customFormat="1" ht="15.75" hidden="1">
      <c r="A39" s="1"/>
      <c r="B39" s="122"/>
      <c r="C39" s="101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8"/>
        <v>0</v>
      </c>
      <c r="L39" s="5">
        <f t="shared" si="9"/>
        <v>0</v>
      </c>
    </row>
    <row r="40" spans="1:12" s="3" customFormat="1" ht="15.75">
      <c r="A40" s="1">
        <v>14</v>
      </c>
      <c r="B40" s="7" t="s">
        <v>216</v>
      </c>
      <c r="C40" s="101"/>
      <c r="D40" s="5">
        <f>SUM(D31:D39)</f>
        <v>679565</v>
      </c>
      <c r="E40" s="5">
        <f>SUM(E31:E39)</f>
        <v>1390521</v>
      </c>
      <c r="F40" s="5">
        <f>SUM(F31:F39)</f>
        <v>1913529</v>
      </c>
      <c r="G40" s="117"/>
      <c r="H40" s="117"/>
      <c r="I40" s="117"/>
      <c r="J40" s="117"/>
      <c r="K40" s="117"/>
      <c r="L40" s="117"/>
    </row>
    <row r="41" spans="1:12" s="3" customFormat="1" ht="31.5" hidden="1">
      <c r="A41" s="1"/>
      <c r="B41" s="7" t="s">
        <v>217</v>
      </c>
      <c r="C41" s="101"/>
      <c r="D41" s="5"/>
      <c r="E41" s="5"/>
      <c r="F41" s="5"/>
      <c r="G41" s="117"/>
      <c r="H41" s="117"/>
      <c r="I41" s="117"/>
      <c r="J41" s="117"/>
      <c r="K41" s="117"/>
      <c r="L41" s="117"/>
    </row>
    <row r="42" spans="1:12" s="3" customFormat="1" ht="15.75" hidden="1">
      <c r="A42" s="1"/>
      <c r="B42" s="7"/>
      <c r="C42" s="101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</row>
    <row r="43" spans="1:12" s="3" customFormat="1" ht="15.75" hidden="1">
      <c r="A43" s="1"/>
      <c r="B43" s="7"/>
      <c r="C43" s="101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</row>
    <row r="44" spans="1:12" s="3" customFormat="1" ht="31.5" hidden="1">
      <c r="A44" s="1"/>
      <c r="B44" s="7" t="s">
        <v>218</v>
      </c>
      <c r="C44" s="101"/>
      <c r="D44" s="5">
        <f>SUM(D42:D43)</f>
        <v>0</v>
      </c>
      <c r="E44" s="5">
        <f>SUM(E42:E43)</f>
        <v>0</v>
      </c>
      <c r="F44" s="5">
        <f>SUM(F42:F43)</f>
        <v>0</v>
      </c>
      <c r="G44" s="117"/>
      <c r="H44" s="117"/>
      <c r="I44" s="117"/>
      <c r="J44" s="117"/>
      <c r="K44" s="117"/>
      <c r="L44" s="117"/>
    </row>
    <row r="45" spans="1:12" s="3" customFormat="1" ht="47.25">
      <c r="A45" s="1">
        <v>15</v>
      </c>
      <c r="B45" s="7" t="s">
        <v>219</v>
      </c>
      <c r="C45" s="101"/>
      <c r="D45" s="117"/>
      <c r="E45" s="117"/>
      <c r="F45" s="117"/>
      <c r="G45" s="5">
        <f>SUM(G30:G44)</f>
        <v>183483</v>
      </c>
      <c r="H45" s="5">
        <f>SUM(H30:H44)</f>
        <v>375441</v>
      </c>
      <c r="I45" s="5">
        <f>SUM(I30:I44)</f>
        <v>457253</v>
      </c>
      <c r="J45" s="117"/>
      <c r="K45" s="117"/>
      <c r="L45" s="117"/>
    </row>
    <row r="46" spans="1:12" s="3" customFormat="1" ht="15.75">
      <c r="A46" s="1">
        <v>16</v>
      </c>
      <c r="B46" s="9" t="s">
        <v>54</v>
      </c>
      <c r="C46" s="101"/>
      <c r="D46" s="14">
        <f aca="true" t="shared" si="11" ref="D46:I46">SUM(D47:D49)</f>
        <v>679565</v>
      </c>
      <c r="E46" s="14">
        <f t="shared" si="11"/>
        <v>1390521</v>
      </c>
      <c r="F46" s="14">
        <f t="shared" si="11"/>
        <v>1913529</v>
      </c>
      <c r="G46" s="14">
        <f t="shared" si="11"/>
        <v>183483</v>
      </c>
      <c r="H46" s="14">
        <f t="shared" si="11"/>
        <v>375441</v>
      </c>
      <c r="I46" s="14">
        <f t="shared" si="11"/>
        <v>457253</v>
      </c>
      <c r="J46" s="243">
        <f aca="true" t="shared" si="12" ref="J46:L49">D46+G46</f>
        <v>863048</v>
      </c>
      <c r="K46" s="14">
        <f t="shared" si="12"/>
        <v>1765962</v>
      </c>
      <c r="L46" s="243">
        <f t="shared" si="12"/>
        <v>2370782</v>
      </c>
    </row>
    <row r="47" spans="1:12" s="3" customFormat="1" ht="31.5">
      <c r="A47" s="1">
        <v>17</v>
      </c>
      <c r="B47" s="89" t="s">
        <v>406</v>
      </c>
      <c r="C47" s="101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</row>
    <row r="48" spans="1:12" s="3" customFormat="1" ht="15.75">
      <c r="A48" s="1">
        <v>18</v>
      </c>
      <c r="B48" s="89" t="s">
        <v>245</v>
      </c>
      <c r="C48" s="101">
        <v>2</v>
      </c>
      <c r="D48" s="5">
        <f aca="true" t="shared" si="14" ref="D48:I48">SUMIF($C$30:$C$46,"2",D$30:D$46)</f>
        <v>679565</v>
      </c>
      <c r="E48" s="5">
        <f t="shared" si="14"/>
        <v>1390521</v>
      </c>
      <c r="F48" s="5">
        <f t="shared" si="14"/>
        <v>1913529</v>
      </c>
      <c r="G48" s="5">
        <f t="shared" si="14"/>
        <v>183483</v>
      </c>
      <c r="H48" s="5">
        <f t="shared" si="14"/>
        <v>375441</v>
      </c>
      <c r="I48" s="5">
        <f t="shared" si="14"/>
        <v>457253</v>
      </c>
      <c r="J48" s="5">
        <f t="shared" si="12"/>
        <v>863048</v>
      </c>
      <c r="K48" s="5">
        <f t="shared" si="12"/>
        <v>1765962</v>
      </c>
      <c r="L48" s="5">
        <f t="shared" si="12"/>
        <v>2370782</v>
      </c>
    </row>
    <row r="49" spans="1:12" s="3" customFormat="1" ht="15.75">
      <c r="A49" s="1">
        <v>19</v>
      </c>
      <c r="B49" s="89" t="s">
        <v>137</v>
      </c>
      <c r="C49" s="101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</row>
    <row r="50" spans="1:12" s="3" customFormat="1" ht="31.5">
      <c r="A50" s="1">
        <v>20</v>
      </c>
      <c r="B50" s="106" t="s">
        <v>220</v>
      </c>
      <c r="C50" s="101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/>
      <c r="B51" s="64" t="s">
        <v>223</v>
      </c>
      <c r="C51" s="101"/>
      <c r="D51" s="5"/>
      <c r="E51" s="5"/>
      <c r="F51" s="5"/>
      <c r="G51" s="117"/>
      <c r="H51" s="117"/>
      <c r="I51" s="117"/>
      <c r="J51" s="5">
        <f aca="true" t="shared" si="16" ref="J51:J71">D51+G51</f>
        <v>0</v>
      </c>
      <c r="K51" s="5">
        <f aca="true" t="shared" si="17" ref="K51:K71">E51+H51</f>
        <v>0</v>
      </c>
      <c r="L51" s="5">
        <f aca="true" t="shared" si="18" ref="L51:L71">F51+I51</f>
        <v>0</v>
      </c>
    </row>
    <row r="52" spans="1:12" s="3" customFormat="1" ht="15.75" hidden="1">
      <c r="A52" s="1"/>
      <c r="B52" s="64"/>
      <c r="C52" s="101"/>
      <c r="D52" s="5"/>
      <c r="E52" s="5"/>
      <c r="F52" s="5"/>
      <c r="G52" s="117"/>
      <c r="H52" s="117"/>
      <c r="I52" s="117"/>
      <c r="J52" s="5">
        <f t="shared" si="16"/>
        <v>0</v>
      </c>
      <c r="K52" s="5">
        <f t="shared" si="17"/>
        <v>0</v>
      </c>
      <c r="L52" s="5">
        <f t="shared" si="18"/>
        <v>0</v>
      </c>
    </row>
    <row r="53" spans="1:12" s="3" customFormat="1" ht="47.25" hidden="1">
      <c r="A53" s="1"/>
      <c r="B53" s="64" t="s">
        <v>222</v>
      </c>
      <c r="C53" s="101"/>
      <c r="D53" s="5"/>
      <c r="E53" s="5"/>
      <c r="F53" s="5"/>
      <c r="G53" s="117"/>
      <c r="H53" s="117"/>
      <c r="I53" s="117"/>
      <c r="J53" s="5">
        <f t="shared" si="16"/>
        <v>0</v>
      </c>
      <c r="K53" s="5">
        <f t="shared" si="17"/>
        <v>0</v>
      </c>
      <c r="L53" s="5">
        <f t="shared" si="18"/>
        <v>0</v>
      </c>
    </row>
    <row r="54" spans="1:12" s="3" customFormat="1" ht="15.75" hidden="1">
      <c r="A54" s="1"/>
      <c r="B54" s="64"/>
      <c r="C54" s="101"/>
      <c r="D54" s="5"/>
      <c r="E54" s="5"/>
      <c r="F54" s="5"/>
      <c r="G54" s="117"/>
      <c r="H54" s="117"/>
      <c r="I54" s="117"/>
      <c r="J54" s="5">
        <f t="shared" si="16"/>
        <v>0</v>
      </c>
      <c r="K54" s="5">
        <f t="shared" si="17"/>
        <v>0</v>
      </c>
      <c r="L54" s="5">
        <f t="shared" si="18"/>
        <v>0</v>
      </c>
    </row>
    <row r="55" spans="1:12" s="3" customFormat="1" ht="47.25" hidden="1">
      <c r="A55" s="1"/>
      <c r="B55" s="64" t="s">
        <v>221</v>
      </c>
      <c r="C55" s="101"/>
      <c r="D55" s="5"/>
      <c r="E55" s="5"/>
      <c r="F55" s="5"/>
      <c r="G55" s="117"/>
      <c r="H55" s="117"/>
      <c r="I55" s="117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31.5">
      <c r="A56" s="1">
        <v>21</v>
      </c>
      <c r="B56" s="122" t="s">
        <v>542</v>
      </c>
      <c r="C56" s="101">
        <v>2</v>
      </c>
      <c r="D56" s="5">
        <v>399277</v>
      </c>
      <c r="E56" s="5">
        <v>399277</v>
      </c>
      <c r="F56" s="5">
        <v>9277</v>
      </c>
      <c r="G56" s="117"/>
      <c r="H56" s="117"/>
      <c r="I56" s="117"/>
      <c r="J56" s="5">
        <f t="shared" si="16"/>
        <v>399277</v>
      </c>
      <c r="K56" s="5">
        <f t="shared" si="17"/>
        <v>399277</v>
      </c>
      <c r="L56" s="5">
        <f t="shared" si="18"/>
        <v>9277</v>
      </c>
    </row>
    <row r="57" spans="1:12" s="3" customFormat="1" ht="63">
      <c r="A57" s="1">
        <v>22</v>
      </c>
      <c r="B57" s="89" t="s">
        <v>549</v>
      </c>
      <c r="C57" s="101">
        <v>2</v>
      </c>
      <c r="D57" s="5">
        <v>26281</v>
      </c>
      <c r="E57" s="5">
        <v>26281</v>
      </c>
      <c r="F57" s="5">
        <v>26281</v>
      </c>
      <c r="G57" s="117"/>
      <c r="H57" s="117"/>
      <c r="I57" s="117"/>
      <c r="J57" s="5">
        <f t="shared" si="16"/>
        <v>26281</v>
      </c>
      <c r="K57" s="5">
        <f t="shared" si="17"/>
        <v>26281</v>
      </c>
      <c r="L57" s="5">
        <f t="shared" si="18"/>
        <v>26281</v>
      </c>
    </row>
    <row r="58" spans="1:12" s="3" customFormat="1" ht="63">
      <c r="A58" s="1">
        <v>23</v>
      </c>
      <c r="B58" s="64" t="s">
        <v>391</v>
      </c>
      <c r="C58" s="101"/>
      <c r="D58" s="5">
        <f>SUM(D56:D57)</f>
        <v>425558</v>
      </c>
      <c r="E58" s="5">
        <f>SUM(E56:E57)</f>
        <v>425558</v>
      </c>
      <c r="F58" s="5">
        <f>SUM(F56:F57)</f>
        <v>35558</v>
      </c>
      <c r="G58" s="117"/>
      <c r="H58" s="117"/>
      <c r="I58" s="117"/>
      <c r="J58" s="5">
        <f t="shared" si="16"/>
        <v>425558</v>
      </c>
      <c r="K58" s="5">
        <f t="shared" si="17"/>
        <v>425558</v>
      </c>
      <c r="L58" s="5">
        <f t="shared" si="18"/>
        <v>35558</v>
      </c>
    </row>
    <row r="59" spans="1:12" s="3" customFormat="1" ht="47.25" hidden="1">
      <c r="A59" s="1"/>
      <c r="B59" s="64" t="s">
        <v>224</v>
      </c>
      <c r="C59" s="101"/>
      <c r="D59" s="5"/>
      <c r="E59" s="5"/>
      <c r="F59" s="5"/>
      <c r="G59" s="117"/>
      <c r="H59" s="117"/>
      <c r="I59" s="117"/>
      <c r="J59" s="5">
        <f t="shared" si="16"/>
        <v>0</v>
      </c>
      <c r="K59" s="5">
        <f t="shared" si="17"/>
        <v>0</v>
      </c>
      <c r="L59" s="5">
        <f t="shared" si="18"/>
        <v>0</v>
      </c>
    </row>
    <row r="60" spans="1:12" s="3" customFormat="1" ht="47.25">
      <c r="A60" s="1" t="s">
        <v>654</v>
      </c>
      <c r="B60" s="64" t="s">
        <v>653</v>
      </c>
      <c r="C60" s="101">
        <v>2</v>
      </c>
      <c r="D60" s="5">
        <v>0</v>
      </c>
      <c r="E60" s="5">
        <v>120000</v>
      </c>
      <c r="F60" s="5">
        <v>120000</v>
      </c>
      <c r="G60" s="117"/>
      <c r="H60" s="117"/>
      <c r="I60" s="117"/>
      <c r="J60" s="5">
        <f t="shared" si="16"/>
        <v>0</v>
      </c>
      <c r="K60" s="5">
        <f t="shared" si="17"/>
        <v>120000</v>
      </c>
      <c r="L60" s="5">
        <f t="shared" si="18"/>
        <v>120000</v>
      </c>
    </row>
    <row r="61" spans="1:12" s="3" customFormat="1" ht="78.75">
      <c r="A61" s="1" t="s">
        <v>655</v>
      </c>
      <c r="B61" s="64" t="s">
        <v>225</v>
      </c>
      <c r="C61" s="101"/>
      <c r="D61" s="5">
        <f>SUM(D60)</f>
        <v>0</v>
      </c>
      <c r="E61" s="5">
        <f>SUM(E60)</f>
        <v>120000</v>
      </c>
      <c r="F61" s="5">
        <f>SUM(F60)</f>
        <v>120000</v>
      </c>
      <c r="G61" s="117"/>
      <c r="H61" s="117"/>
      <c r="I61" s="117"/>
      <c r="J61" s="5">
        <f t="shared" si="16"/>
        <v>0</v>
      </c>
      <c r="K61" s="5">
        <f t="shared" si="17"/>
        <v>120000</v>
      </c>
      <c r="L61" s="5">
        <f t="shared" si="18"/>
        <v>120000</v>
      </c>
    </row>
    <row r="62" spans="1:12" s="3" customFormat="1" ht="15.75" hidden="1">
      <c r="A62" s="1"/>
      <c r="B62" s="64"/>
      <c r="C62" s="101"/>
      <c r="D62" s="5"/>
      <c r="E62" s="5"/>
      <c r="F62" s="5"/>
      <c r="G62" s="117"/>
      <c r="H62" s="117"/>
      <c r="I62" s="117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15.75" hidden="1">
      <c r="A63" s="1"/>
      <c r="B63" s="64" t="s">
        <v>226</v>
      </c>
      <c r="C63" s="101"/>
      <c r="D63" s="5"/>
      <c r="E63" s="5"/>
      <c r="F63" s="5"/>
      <c r="G63" s="117"/>
      <c r="H63" s="117"/>
      <c r="I63" s="117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15.75" hidden="1">
      <c r="A64" s="1"/>
      <c r="B64" s="64"/>
      <c r="C64" s="101"/>
      <c r="D64" s="5"/>
      <c r="E64" s="5"/>
      <c r="F64" s="5"/>
      <c r="G64" s="117"/>
      <c r="H64" s="117"/>
      <c r="I64" s="117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>
      <c r="A65" s="1" t="s">
        <v>589</v>
      </c>
      <c r="B65" s="89" t="s">
        <v>588</v>
      </c>
      <c r="C65" s="101">
        <v>2</v>
      </c>
      <c r="D65" s="5">
        <v>0</v>
      </c>
      <c r="E65" s="5">
        <v>10000</v>
      </c>
      <c r="F65" s="5">
        <v>10000</v>
      </c>
      <c r="G65" s="117"/>
      <c r="H65" s="117"/>
      <c r="I65" s="117"/>
      <c r="J65" s="5">
        <f t="shared" si="16"/>
        <v>0</v>
      </c>
      <c r="K65" s="5">
        <f t="shared" si="17"/>
        <v>10000</v>
      </c>
      <c r="L65" s="5">
        <f t="shared" si="18"/>
        <v>10000</v>
      </c>
    </row>
    <row r="66" spans="1:12" s="3" customFormat="1" ht="63">
      <c r="A66" s="1" t="s">
        <v>590</v>
      </c>
      <c r="B66" s="64" t="s">
        <v>227</v>
      </c>
      <c r="C66" s="101"/>
      <c r="D66" s="5">
        <f>SUM(D64:D65)</f>
        <v>0</v>
      </c>
      <c r="E66" s="5">
        <f>SUM(E64:E65)</f>
        <v>10000</v>
      </c>
      <c r="F66" s="5">
        <f>SUM(F64:F65)</f>
        <v>10000</v>
      </c>
      <c r="G66" s="117"/>
      <c r="H66" s="117"/>
      <c r="I66" s="117"/>
      <c r="J66" s="5">
        <f t="shared" si="16"/>
        <v>0</v>
      </c>
      <c r="K66" s="5">
        <f t="shared" si="17"/>
        <v>10000</v>
      </c>
      <c r="L66" s="5">
        <f t="shared" si="18"/>
        <v>10000</v>
      </c>
    </row>
    <row r="67" spans="1:12" s="3" customFormat="1" ht="31.5">
      <c r="A67" s="1">
        <v>24</v>
      </c>
      <c r="B67" s="9" t="s">
        <v>55</v>
      </c>
      <c r="C67" s="101"/>
      <c r="D67" s="14">
        <f aca="true" t="shared" si="19" ref="D67:I67">SUM(D68:D70)</f>
        <v>425558</v>
      </c>
      <c r="E67" s="14">
        <f t="shared" si="19"/>
        <v>555558</v>
      </c>
      <c r="F67" s="14">
        <f t="shared" si="19"/>
        <v>165558</v>
      </c>
      <c r="G67" s="14">
        <f t="shared" si="19"/>
        <v>0</v>
      </c>
      <c r="H67" s="14">
        <f t="shared" si="19"/>
        <v>0</v>
      </c>
      <c r="I67" s="14">
        <f t="shared" si="19"/>
        <v>0</v>
      </c>
      <c r="J67" s="14">
        <f t="shared" si="16"/>
        <v>425558</v>
      </c>
      <c r="K67" s="14">
        <f t="shared" si="17"/>
        <v>555558</v>
      </c>
      <c r="L67" s="14">
        <f t="shared" si="18"/>
        <v>165558</v>
      </c>
    </row>
    <row r="68" spans="1:12" s="3" customFormat="1" ht="31.5">
      <c r="A68" s="1">
        <v>25</v>
      </c>
      <c r="B68" s="89" t="s">
        <v>406</v>
      </c>
      <c r="C68" s="101">
        <v>1</v>
      </c>
      <c r="D68" s="5">
        <f aca="true" t="shared" si="20" ref="D68:I68">SUMIF($C$50:$C$67,"1",D$50:D$67)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6"/>
        <v>0</v>
      </c>
      <c r="K68" s="5">
        <f t="shared" si="17"/>
        <v>0</v>
      </c>
      <c r="L68" s="5">
        <f t="shared" si="18"/>
        <v>0</v>
      </c>
    </row>
    <row r="69" spans="1:12" s="3" customFormat="1" ht="15.75">
      <c r="A69" s="1">
        <v>26</v>
      </c>
      <c r="B69" s="89" t="s">
        <v>245</v>
      </c>
      <c r="C69" s="101">
        <v>2</v>
      </c>
      <c r="D69" s="5">
        <f aca="true" t="shared" si="21" ref="D69:I69">SUMIF($C$50:$C$67,"2",D$50:D$67)</f>
        <v>425558</v>
      </c>
      <c r="E69" s="5">
        <f t="shared" si="21"/>
        <v>555558</v>
      </c>
      <c r="F69" s="5">
        <f t="shared" si="21"/>
        <v>165558</v>
      </c>
      <c r="G69" s="5">
        <f t="shared" si="21"/>
        <v>0</v>
      </c>
      <c r="H69" s="5">
        <f t="shared" si="21"/>
        <v>0</v>
      </c>
      <c r="I69" s="5">
        <f t="shared" si="21"/>
        <v>0</v>
      </c>
      <c r="J69" s="5">
        <f t="shared" si="16"/>
        <v>425558</v>
      </c>
      <c r="K69" s="5">
        <f t="shared" si="17"/>
        <v>555558</v>
      </c>
      <c r="L69" s="5">
        <f t="shared" si="18"/>
        <v>165558</v>
      </c>
    </row>
    <row r="70" spans="1:12" s="3" customFormat="1" ht="15.75">
      <c r="A70" s="1">
        <v>27</v>
      </c>
      <c r="B70" s="89" t="s">
        <v>137</v>
      </c>
      <c r="C70" s="101">
        <v>3</v>
      </c>
      <c r="D70" s="5">
        <f aca="true" t="shared" si="22" ref="D70:I70">SUMIF($C$50:$C$67,"3",D$50:D$67)</f>
        <v>0</v>
      </c>
      <c r="E70" s="5">
        <f t="shared" si="22"/>
        <v>0</v>
      </c>
      <c r="F70" s="5">
        <f t="shared" si="22"/>
        <v>0</v>
      </c>
      <c r="G70" s="5">
        <f t="shared" si="22"/>
        <v>0</v>
      </c>
      <c r="H70" s="5">
        <f t="shared" si="22"/>
        <v>0</v>
      </c>
      <c r="I70" s="5">
        <f t="shared" si="22"/>
        <v>0</v>
      </c>
      <c r="J70" s="5">
        <f t="shared" si="16"/>
        <v>0</v>
      </c>
      <c r="K70" s="5">
        <f t="shared" si="17"/>
        <v>0</v>
      </c>
      <c r="L70" s="5">
        <f t="shared" si="18"/>
        <v>0</v>
      </c>
    </row>
    <row r="71" spans="1:12" s="3" customFormat="1" ht="31.5">
      <c r="A71" s="1">
        <v>28</v>
      </c>
      <c r="B71" s="9" t="s">
        <v>180</v>
      </c>
      <c r="C71" s="101"/>
      <c r="D71" s="14">
        <f aca="true" t="shared" si="23" ref="D71:I71">D26+D46+D67</f>
        <v>1195123</v>
      </c>
      <c r="E71" s="14">
        <f t="shared" si="23"/>
        <v>2196079</v>
      </c>
      <c r="F71" s="14">
        <f t="shared" si="23"/>
        <v>3289087</v>
      </c>
      <c r="G71" s="14">
        <f t="shared" si="23"/>
        <v>207783</v>
      </c>
      <c r="H71" s="14">
        <f t="shared" si="23"/>
        <v>442941</v>
      </c>
      <c r="I71" s="14">
        <f t="shared" si="23"/>
        <v>538848</v>
      </c>
      <c r="J71" s="14">
        <f t="shared" si="16"/>
        <v>1402906</v>
      </c>
      <c r="K71" s="14">
        <f t="shared" si="17"/>
        <v>2639020</v>
      </c>
      <c r="L71" s="14">
        <f t="shared" si="18"/>
        <v>3827935</v>
      </c>
    </row>
    <row r="72" spans="11:12" ht="15.75">
      <c r="K72" s="196"/>
      <c r="L72" s="196" t="s">
        <v>595</v>
      </c>
    </row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7" ht="15.75"/>
    <row r="88" ht="15.75"/>
    <row r="89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horizontalDpi="300" verticalDpi="300" orientation="landscape" paperSize="9" scale="45" r:id="rId3"/>
  <headerFooter>
    <oddHeader>&amp;R&amp;"Arial,Normál"&amp;10 2. melléklet az 1/2018.(III.12.) önkormányzati rendelethez
"&amp;"Arial,Dőlt"2. melléklet a 2/2017.(III.13.) önkormányzati rendelethez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278" t="s">
        <v>525</v>
      </c>
      <c r="B1" s="278"/>
      <c r="C1" s="278"/>
      <c r="D1" s="278"/>
      <c r="E1" s="278"/>
      <c r="F1" s="278"/>
      <c r="G1" s="278"/>
      <c r="H1" s="278"/>
      <c r="I1" s="278"/>
    </row>
    <row r="2" spans="1:9" s="16" customFormat="1" ht="15.75">
      <c r="A2" s="279" t="s">
        <v>545</v>
      </c>
      <c r="B2" s="279"/>
      <c r="C2" s="279"/>
      <c r="D2" s="279"/>
      <c r="E2" s="279"/>
      <c r="F2" s="279"/>
      <c r="G2" s="279"/>
      <c r="H2" s="279"/>
      <c r="I2" s="279"/>
    </row>
    <row r="3" spans="1:9" s="16" customFormat="1" ht="15.75">
      <c r="A3" s="279" t="s">
        <v>179</v>
      </c>
      <c r="B3" s="279"/>
      <c r="C3" s="279"/>
      <c r="D3" s="279"/>
      <c r="E3" s="279"/>
      <c r="F3" s="279"/>
      <c r="G3" s="279"/>
      <c r="H3" s="279"/>
      <c r="I3" s="279"/>
    </row>
    <row r="4" spans="1:9" ht="15.75">
      <c r="A4" s="279" t="s">
        <v>495</v>
      </c>
      <c r="B4" s="279"/>
      <c r="C4" s="279"/>
      <c r="D4" s="279"/>
      <c r="E4" s="279"/>
      <c r="F4" s="279"/>
      <c r="G4" s="279"/>
      <c r="H4" s="279"/>
      <c r="I4" s="279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  <c r="H6" s="46" t="s">
        <v>57</v>
      </c>
      <c r="I6" s="46" t="s">
        <v>58</v>
      </c>
    </row>
    <row r="7" spans="1:9" s="3" customFormat="1" ht="15.75">
      <c r="A7" s="1">
        <v>1</v>
      </c>
      <c r="B7" s="273" t="s">
        <v>9</v>
      </c>
      <c r="C7" s="275" t="s">
        <v>389</v>
      </c>
      <c r="D7" s="276"/>
      <c r="E7" s="277"/>
      <c r="F7" s="4" t="s">
        <v>412</v>
      </c>
      <c r="G7" s="4" t="s">
        <v>496</v>
      </c>
      <c r="H7" s="4" t="s">
        <v>546</v>
      </c>
      <c r="I7" s="4" t="s">
        <v>5</v>
      </c>
    </row>
    <row r="8" spans="1:9" s="3" customFormat="1" ht="31.5">
      <c r="A8" s="1">
        <v>2</v>
      </c>
      <c r="B8" s="274"/>
      <c r="C8" s="6" t="s">
        <v>4</v>
      </c>
      <c r="D8" s="6" t="s">
        <v>733</v>
      </c>
      <c r="E8" s="6" t="s">
        <v>734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407</v>
      </c>
      <c r="C9" s="15">
        <f>Bevételek!C129+Bevételek!C130+Bevételek!C132+Bevételek!C133+Bevételek!C138</f>
        <v>319000</v>
      </c>
      <c r="D9" s="15">
        <f>Bevételek!D129+Bevételek!D130+Bevételek!D132+Bevételek!D133+Bevételek!D138</f>
        <v>319000</v>
      </c>
      <c r="E9" s="15">
        <f>Bevételek!E129+Bevételek!E130+Bevételek!E132+Bevételek!E133+Bevételek!E138</f>
        <v>319000</v>
      </c>
      <c r="F9" s="48"/>
      <c r="G9" s="48"/>
      <c r="H9" s="48"/>
      <c r="I9" s="48"/>
    </row>
    <row r="10" spans="1:9" ht="30">
      <c r="A10" s="1">
        <v>4</v>
      </c>
      <c r="B10" s="47" t="s">
        <v>408</v>
      </c>
      <c r="C10" s="15">
        <f>Bevételek!C178+Bevételek!C179+Bevételek!C180</f>
        <v>0</v>
      </c>
      <c r="D10" s="15">
        <f>Bevételek!D178+Bevételek!D179+Bevételek!D180</f>
        <v>0</v>
      </c>
      <c r="E10" s="15">
        <f>Bevételek!E178+Bevételek!E179+Bevételek!E180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31</v>
      </c>
      <c r="C11" s="15">
        <f>Bevételek!C136+Bevételek!C150+Bevételek!C165</f>
        <v>45000</v>
      </c>
      <c r="D11" s="15">
        <f>Bevételek!D136+Bevételek!D150+Bevételek!D165</f>
        <v>45000</v>
      </c>
      <c r="E11" s="15">
        <f>Bevételek!E136+Bevételek!E150+Bevételek!E165</f>
        <v>45000</v>
      </c>
      <c r="F11" s="48"/>
      <c r="G11" s="48"/>
      <c r="H11" s="48"/>
      <c r="I11" s="48"/>
    </row>
    <row r="12" spans="1:9" ht="45">
      <c r="A12" s="1">
        <v>6</v>
      </c>
      <c r="B12" s="47" t="s">
        <v>32</v>
      </c>
      <c r="C12" s="15">
        <f>Bevételek!C159+Bevételek!C175+Bevételek!C176+Bevételek!C177+Bevételek!C215+Bevételek!C220+Bevételek!C224</f>
        <v>32000</v>
      </c>
      <c r="D12" s="15">
        <f>Bevételek!D159+Bevételek!D175+Bevételek!D176+Bevételek!D177+Bevételek!D215+Bevételek!D220+Bevételek!D224</f>
        <v>77787</v>
      </c>
      <c r="E12" s="15">
        <f>Bevételek!E159+Bevételek!E175+Bevételek!E176+Bevételek!E177+Bevételek!E215+Bevételek!E220+Bevételek!E224</f>
        <v>141493</v>
      </c>
      <c r="F12" s="48"/>
      <c r="G12" s="48"/>
      <c r="H12" s="48"/>
      <c r="I12" s="48"/>
    </row>
    <row r="13" spans="1:9" ht="15.75">
      <c r="A13" s="1">
        <v>7</v>
      </c>
      <c r="B13" s="47" t="s">
        <v>33</v>
      </c>
      <c r="C13" s="15">
        <f>Bevételek!C226</f>
        <v>0</v>
      </c>
      <c r="D13" s="15">
        <f>Bevételek!D226</f>
        <v>0</v>
      </c>
      <c r="E13" s="15">
        <f>Bevételek!E226</f>
        <v>0</v>
      </c>
      <c r="F13" s="48"/>
      <c r="G13" s="48"/>
      <c r="H13" s="48"/>
      <c r="I13" s="48"/>
    </row>
    <row r="14" spans="1:9" ht="30">
      <c r="A14" s="1">
        <v>8</v>
      </c>
      <c r="B14" s="47" t="s">
        <v>34</v>
      </c>
      <c r="C14" s="15">
        <f>Bevételek!C225</f>
        <v>0</v>
      </c>
      <c r="D14" s="15">
        <f>Bevételek!D225</f>
        <v>0</v>
      </c>
      <c r="E14" s="15">
        <f>Bevételek!E225</f>
        <v>0</v>
      </c>
      <c r="F14" s="48"/>
      <c r="G14" s="48"/>
      <c r="H14" s="48"/>
      <c r="I14" s="48"/>
    </row>
    <row r="15" spans="1:9" ht="30">
      <c r="A15" s="1">
        <v>9</v>
      </c>
      <c r="B15" s="47" t="s">
        <v>409</v>
      </c>
      <c r="C15" s="15">
        <f>Bevételek!C51+Bevételek!C105+Bevételek!C235+Bevételek!C249</f>
        <v>0</v>
      </c>
      <c r="D15" s="15">
        <f>Bevételek!D51+Bevételek!D105+Bevételek!D235+Bevételek!D249</f>
        <v>0</v>
      </c>
      <c r="E15" s="15">
        <f>Bevételek!E51+Bevételek!E105+Bevételek!E235+Bevételek!E249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60</v>
      </c>
      <c r="C16" s="18">
        <f>SUM(C9:C15)</f>
        <v>396000</v>
      </c>
      <c r="D16" s="18">
        <f>SUM(D9:D15)</f>
        <v>441787</v>
      </c>
      <c r="E16" s="18">
        <f>SUM(E9:E15)</f>
        <v>505493</v>
      </c>
      <c r="F16" s="48"/>
      <c r="G16" s="48"/>
      <c r="H16" s="48"/>
      <c r="I16" s="48"/>
    </row>
    <row r="17" spans="1:9" ht="15.75">
      <c r="A17" s="1">
        <v>11</v>
      </c>
      <c r="B17" s="49" t="s">
        <v>61</v>
      </c>
      <c r="C17" s="18">
        <f>ROUNDDOWN(C16*0.5,0)</f>
        <v>198000</v>
      </c>
      <c r="D17" s="18">
        <f>ROUNDDOWN(D16*0.5,0)</f>
        <v>220893</v>
      </c>
      <c r="E17" s="18">
        <f>ROUNDDOWN(E16*0.5,0)</f>
        <v>252746</v>
      </c>
      <c r="F17" s="48"/>
      <c r="G17" s="48"/>
      <c r="H17" s="48"/>
      <c r="I17" s="48"/>
    </row>
    <row r="18" spans="1:9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63</v>
      </c>
      <c r="C26" s="18">
        <f>C17-C25</f>
        <v>198000</v>
      </c>
      <c r="D26" s="18">
        <f>D17-D25</f>
        <v>220893</v>
      </c>
      <c r="E26" s="18">
        <f>E17-E25</f>
        <v>252746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404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7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  <row r="33" ht="15">
      <c r="I33" s="136" t="s">
        <v>595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3. melléklet az 1/2018.(III.12.) önkormányzati rendelethez
"&amp;"Arial,Dőlt"3. melléklet a 2/2017.(III.13.)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70" t="s">
        <v>527</v>
      </c>
      <c r="B1" s="270"/>
      <c r="C1" s="270"/>
      <c r="D1" s="270"/>
      <c r="E1" s="270"/>
      <c r="F1" s="270"/>
    </row>
    <row r="2" spans="1:6" s="2" customFormat="1" ht="15.75">
      <c r="A2" s="270" t="s">
        <v>494</v>
      </c>
      <c r="B2" s="270"/>
      <c r="C2" s="270"/>
      <c r="D2" s="270"/>
      <c r="E2" s="270"/>
      <c r="F2" s="270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80" t="s">
        <v>9</v>
      </c>
      <c r="C5" s="6" t="s">
        <v>389</v>
      </c>
      <c r="D5" s="6" t="s">
        <v>412</v>
      </c>
      <c r="E5" s="6" t="s">
        <v>496</v>
      </c>
      <c r="F5" s="6" t="s">
        <v>5</v>
      </c>
    </row>
    <row r="6" spans="1:7" s="10" customFormat="1" ht="15.75">
      <c r="A6" s="1">
        <v>2</v>
      </c>
      <c r="B6" s="281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85" t="s">
        <v>555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s="2" customFormat="1" ht="15.75">
      <c r="A2" s="270" t="s">
        <v>519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556</v>
      </c>
      <c r="C4" s="4" t="s">
        <v>557</v>
      </c>
      <c r="D4" s="4" t="s">
        <v>548</v>
      </c>
      <c r="E4" s="4" t="s">
        <v>548</v>
      </c>
      <c r="F4" s="90" t="s">
        <v>9</v>
      </c>
      <c r="G4" s="4" t="s">
        <v>556</v>
      </c>
      <c r="H4" s="4" t="s">
        <v>557</v>
      </c>
      <c r="I4" s="4" t="s">
        <v>548</v>
      </c>
      <c r="J4" s="4" t="s">
        <v>548</v>
      </c>
    </row>
    <row r="5" spans="1:10" s="97" customFormat="1" ht="16.5">
      <c r="A5" s="266" t="s">
        <v>53</v>
      </c>
      <c r="B5" s="266"/>
      <c r="C5" s="266"/>
      <c r="D5" s="266"/>
      <c r="E5" s="266"/>
      <c r="F5" s="282" t="s">
        <v>147</v>
      </c>
      <c r="G5" s="283"/>
      <c r="H5" s="283"/>
      <c r="I5" s="284"/>
      <c r="J5" s="128"/>
    </row>
    <row r="6" spans="1:10" s="11" customFormat="1" ht="31.5">
      <c r="A6" s="92" t="s">
        <v>303</v>
      </c>
      <c r="B6" s="5">
        <v>10616</v>
      </c>
      <c r="C6" s="5">
        <v>11036</v>
      </c>
      <c r="D6" s="5">
        <v>10473</v>
      </c>
      <c r="E6" s="5">
        <f>Összesen!L7</f>
        <v>10473290</v>
      </c>
      <c r="F6" s="94" t="s">
        <v>45</v>
      </c>
      <c r="G6" s="5">
        <v>4049</v>
      </c>
      <c r="H6" s="5">
        <v>3806</v>
      </c>
      <c r="I6" s="5">
        <v>6318</v>
      </c>
      <c r="J6" s="5">
        <f>Összesen!Y7</f>
        <v>6317636</v>
      </c>
    </row>
    <row r="7" spans="1:10" s="11" customFormat="1" ht="30">
      <c r="A7" s="92" t="s">
        <v>325</v>
      </c>
      <c r="B7" s="5">
        <v>315</v>
      </c>
      <c r="C7" s="5">
        <v>262</v>
      </c>
      <c r="D7" s="5">
        <v>480</v>
      </c>
      <c r="E7" s="5">
        <f>Összesen!L8</f>
        <v>480000</v>
      </c>
      <c r="F7" s="94" t="s">
        <v>89</v>
      </c>
      <c r="G7" s="5">
        <v>917</v>
      </c>
      <c r="H7" s="5">
        <v>928</v>
      </c>
      <c r="I7" s="5">
        <v>1348</v>
      </c>
      <c r="J7" s="5">
        <f>Összesen!Y8</f>
        <v>1348350</v>
      </c>
    </row>
    <row r="8" spans="1:10" s="11" customFormat="1" ht="15.75">
      <c r="A8" s="92" t="s">
        <v>53</v>
      </c>
      <c r="B8" s="5">
        <v>390</v>
      </c>
      <c r="C8" s="5">
        <v>222</v>
      </c>
      <c r="D8" s="5">
        <v>145</v>
      </c>
      <c r="E8" s="5">
        <f>Összesen!L9</f>
        <v>144910</v>
      </c>
      <c r="F8" s="94" t="s">
        <v>90</v>
      </c>
      <c r="G8" s="5">
        <v>4000</v>
      </c>
      <c r="H8" s="5">
        <v>2805</v>
      </c>
      <c r="I8" s="5">
        <v>4132</v>
      </c>
      <c r="J8" s="5">
        <f>Összesen!Y9</f>
        <v>4131880</v>
      </c>
    </row>
    <row r="9" spans="1:10" s="11" customFormat="1" ht="15.75">
      <c r="A9" s="272" t="s">
        <v>383</v>
      </c>
      <c r="B9" s="286">
        <v>726</v>
      </c>
      <c r="C9" s="269">
        <v>0</v>
      </c>
      <c r="D9" s="269">
        <v>100</v>
      </c>
      <c r="E9" s="286">
        <f>Összesen!L10</f>
        <v>100000</v>
      </c>
      <c r="F9" s="94" t="s">
        <v>91</v>
      </c>
      <c r="G9" s="5">
        <v>1230</v>
      </c>
      <c r="H9" s="5">
        <v>1324</v>
      </c>
      <c r="I9" s="5">
        <v>886</v>
      </c>
      <c r="J9" s="5">
        <f>Összesen!Y10</f>
        <v>885600</v>
      </c>
    </row>
    <row r="10" spans="1:10" s="11" customFormat="1" ht="15.75">
      <c r="A10" s="272"/>
      <c r="B10" s="287"/>
      <c r="C10" s="269"/>
      <c r="D10" s="269"/>
      <c r="E10" s="287"/>
      <c r="F10" s="94" t="s">
        <v>92</v>
      </c>
      <c r="G10" s="5">
        <v>1002</v>
      </c>
      <c r="H10" s="5">
        <v>761</v>
      </c>
      <c r="I10" s="5">
        <v>1612</v>
      </c>
      <c r="J10" s="5">
        <f>Összesen!Y11</f>
        <v>1612171</v>
      </c>
    </row>
    <row r="11" spans="1:10" s="11" customFormat="1" ht="15.75">
      <c r="A11" s="93" t="s">
        <v>94</v>
      </c>
      <c r="B11" s="13">
        <f>SUM(B6:B10)</f>
        <v>12047</v>
      </c>
      <c r="C11" s="13">
        <f>SUM(C6:C10)</f>
        <v>11520</v>
      </c>
      <c r="D11" s="13">
        <f>SUM(D6:D10)</f>
        <v>11198</v>
      </c>
      <c r="E11" s="13">
        <f>SUM(E6:E10)</f>
        <v>11198200</v>
      </c>
      <c r="F11" s="93" t="s">
        <v>95</v>
      </c>
      <c r="G11" s="13">
        <f>SUM(G6:G10)</f>
        <v>11198</v>
      </c>
      <c r="H11" s="13">
        <f>SUM(H6:H10)</f>
        <v>9624</v>
      </c>
      <c r="I11" s="13">
        <f>SUM(I6:I10)</f>
        <v>14296</v>
      </c>
      <c r="J11" s="13">
        <f>SUM(J6:J10)</f>
        <v>14295637</v>
      </c>
    </row>
    <row r="12" spans="1:10" s="11" customFormat="1" ht="15.75">
      <c r="A12" s="95" t="s">
        <v>152</v>
      </c>
      <c r="B12" s="96">
        <f>B11-G11</f>
        <v>849</v>
      </c>
      <c r="C12" s="96">
        <f>C11-H11</f>
        <v>1896</v>
      </c>
      <c r="D12" s="96">
        <f>D11-I11</f>
        <v>-3098</v>
      </c>
      <c r="E12" s="96">
        <f>E11-J11</f>
        <v>-3097437</v>
      </c>
      <c r="F12" s="271" t="s">
        <v>145</v>
      </c>
      <c r="G12" s="265">
        <v>346</v>
      </c>
      <c r="H12" s="265">
        <v>398</v>
      </c>
      <c r="I12" s="265">
        <v>418</v>
      </c>
      <c r="J12" s="265">
        <f>Összesen!Y13</f>
        <v>418261</v>
      </c>
    </row>
    <row r="13" spans="1:10" s="11" customFormat="1" ht="15.75">
      <c r="A13" s="95" t="s">
        <v>143</v>
      </c>
      <c r="B13" s="5">
        <v>4528</v>
      </c>
      <c r="C13" s="5">
        <v>3404</v>
      </c>
      <c r="D13" s="5">
        <v>4859</v>
      </c>
      <c r="E13" s="5">
        <f>Összesen!L14</f>
        <v>4858604</v>
      </c>
      <c r="F13" s="271"/>
      <c r="G13" s="265"/>
      <c r="H13" s="265"/>
      <c r="I13" s="265"/>
      <c r="J13" s="265"/>
    </row>
    <row r="14" spans="1:10" s="11" customFormat="1" ht="15.75">
      <c r="A14" s="95" t="s">
        <v>144</v>
      </c>
      <c r="B14" s="5">
        <v>398</v>
      </c>
      <c r="C14" s="5">
        <v>418</v>
      </c>
      <c r="D14" s="5"/>
      <c r="E14" s="5">
        <f>Összesen!L15</f>
        <v>0</v>
      </c>
      <c r="F14" s="271"/>
      <c r="G14" s="265"/>
      <c r="H14" s="265"/>
      <c r="I14" s="265"/>
      <c r="J14" s="265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16973</v>
      </c>
      <c r="C16" s="14">
        <f>C11+C13+C14+C15</f>
        <v>15342</v>
      </c>
      <c r="D16" s="14">
        <f>D11+D13+D14+D15</f>
        <v>16057</v>
      </c>
      <c r="E16" s="14">
        <f>E11+E13+E14+E15</f>
        <v>16056804</v>
      </c>
      <c r="F16" s="93" t="s">
        <v>11</v>
      </c>
      <c r="G16" s="14">
        <f>G11+G12+G15</f>
        <v>11544</v>
      </c>
      <c r="H16" s="14">
        <f>H11+H12+H15</f>
        <v>10022</v>
      </c>
      <c r="I16" s="14">
        <f>I11+I12+I15</f>
        <v>14714</v>
      </c>
      <c r="J16" s="14">
        <f>J11+J12+J15</f>
        <v>14713898</v>
      </c>
    </row>
    <row r="17" spans="1:10" s="97" customFormat="1" ht="16.5">
      <c r="A17" s="267" t="s">
        <v>146</v>
      </c>
      <c r="B17" s="267"/>
      <c r="C17" s="267"/>
      <c r="D17" s="267"/>
      <c r="E17" s="267"/>
      <c r="F17" s="282" t="s">
        <v>125</v>
      </c>
      <c r="G17" s="283"/>
      <c r="H17" s="283"/>
      <c r="I17" s="284"/>
      <c r="J17" s="128"/>
    </row>
    <row r="18" spans="1:10" s="11" customFormat="1" ht="31.5">
      <c r="A18" s="92" t="s">
        <v>312</v>
      </c>
      <c r="B18" s="5"/>
      <c r="C18" s="5">
        <v>1500</v>
      </c>
      <c r="D18" s="5">
        <v>0</v>
      </c>
      <c r="E18" s="5">
        <f>Összesen!L18</f>
        <v>0</v>
      </c>
      <c r="F18" s="92" t="s">
        <v>120</v>
      </c>
      <c r="G18" s="5">
        <v>454</v>
      </c>
      <c r="H18" s="5">
        <v>875</v>
      </c>
      <c r="I18" s="5">
        <v>114</v>
      </c>
      <c r="J18" s="5">
        <f>Összesen!Y18</f>
        <v>114300</v>
      </c>
    </row>
    <row r="19" spans="1:10" s="11" customFormat="1" ht="15.75">
      <c r="A19" s="92" t="s">
        <v>146</v>
      </c>
      <c r="B19" s="5">
        <v>29</v>
      </c>
      <c r="C19" s="5">
        <v>10</v>
      </c>
      <c r="D19" s="5">
        <v>0</v>
      </c>
      <c r="E19" s="5">
        <f>Összesen!L19</f>
        <v>0</v>
      </c>
      <c r="F19" s="92" t="s">
        <v>54</v>
      </c>
      <c r="G19" s="5">
        <v>1459</v>
      </c>
      <c r="H19" s="5">
        <v>910</v>
      </c>
      <c r="I19" s="5">
        <v>863</v>
      </c>
      <c r="J19" s="5">
        <f>Összesen!Y19</f>
        <v>863048</v>
      </c>
    </row>
    <row r="20" spans="1:10" s="11" customFormat="1" ht="15.75">
      <c r="A20" s="92" t="s">
        <v>384</v>
      </c>
      <c r="B20" s="5">
        <v>15</v>
      </c>
      <c r="C20" s="5">
        <v>106</v>
      </c>
      <c r="D20" s="5">
        <v>60</v>
      </c>
      <c r="E20" s="5">
        <f>Összesen!L20</f>
        <v>60000</v>
      </c>
      <c r="F20" s="92" t="s">
        <v>220</v>
      </c>
      <c r="G20" s="5">
        <v>156</v>
      </c>
      <c r="H20" s="5">
        <v>259</v>
      </c>
      <c r="I20" s="5">
        <v>426</v>
      </c>
      <c r="J20" s="5">
        <f>Összesen!Y20</f>
        <v>425558</v>
      </c>
    </row>
    <row r="21" spans="1:10" s="11" customFormat="1" ht="15.75">
      <c r="A21" s="93" t="s">
        <v>94</v>
      </c>
      <c r="B21" s="13">
        <f>SUM(B18:B20)</f>
        <v>44</v>
      </c>
      <c r="C21" s="13">
        <f>SUM(C18:C20)</f>
        <v>1616</v>
      </c>
      <c r="D21" s="13">
        <f>SUM(D18:D20)</f>
        <v>60</v>
      </c>
      <c r="E21" s="13">
        <f>SUM(E18:E20)</f>
        <v>60000</v>
      </c>
      <c r="F21" s="93" t="s">
        <v>95</v>
      </c>
      <c r="G21" s="13">
        <f>SUM(G18:G20)</f>
        <v>2069</v>
      </c>
      <c r="H21" s="13">
        <f>SUM(H18:H20)</f>
        <v>2044</v>
      </c>
      <c r="I21" s="13">
        <f>SUM(I18:I20)</f>
        <v>1403</v>
      </c>
      <c r="J21" s="13">
        <f>SUM(J18:J20)</f>
        <v>1402906</v>
      </c>
    </row>
    <row r="22" spans="1:10" s="11" customFormat="1" ht="15.75">
      <c r="A22" s="95" t="s">
        <v>152</v>
      </c>
      <c r="B22" s="96">
        <f>B21-G21</f>
        <v>-2025</v>
      </c>
      <c r="C22" s="96">
        <f>C21-H21</f>
        <v>-428</v>
      </c>
      <c r="D22" s="96">
        <f>D21-I21</f>
        <v>-1343</v>
      </c>
      <c r="E22" s="96">
        <f>E21-J21</f>
        <v>-1342906</v>
      </c>
      <c r="F22" s="271" t="s">
        <v>145</v>
      </c>
      <c r="G22" s="265"/>
      <c r="H22" s="265"/>
      <c r="I22" s="265"/>
      <c r="J22" s="265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71"/>
      <c r="G23" s="265"/>
      <c r="H23" s="265"/>
      <c r="I23" s="265"/>
      <c r="J23" s="265"/>
    </row>
    <row r="24" spans="1:10" s="11" customFormat="1" ht="15.75">
      <c r="A24" s="95" t="s">
        <v>144</v>
      </c>
      <c r="B24" s="5"/>
      <c r="C24" s="5"/>
      <c r="D24" s="5"/>
      <c r="E24" s="5">
        <f>Összesen!L24</f>
        <v>0</v>
      </c>
      <c r="F24" s="271"/>
      <c r="G24" s="265"/>
      <c r="H24" s="265"/>
      <c r="I24" s="265"/>
      <c r="J24" s="265"/>
    </row>
    <row r="25" spans="1:10" s="11" customFormat="1" ht="31.5">
      <c r="A25" s="93" t="s">
        <v>12</v>
      </c>
      <c r="B25" s="14">
        <f>B21+B23+B24</f>
        <v>44</v>
      </c>
      <c r="C25" s="14">
        <f>C21+C23+C24</f>
        <v>1616</v>
      </c>
      <c r="D25" s="14">
        <f>D21+D23+D24</f>
        <v>60</v>
      </c>
      <c r="E25" s="14">
        <f>E21+E23+E24</f>
        <v>60000</v>
      </c>
      <c r="F25" s="93" t="s">
        <v>13</v>
      </c>
      <c r="G25" s="14">
        <f>G21+G22</f>
        <v>2069</v>
      </c>
      <c r="H25" s="14">
        <f>H21+H22</f>
        <v>2044</v>
      </c>
      <c r="I25" s="14">
        <f>I21+I22</f>
        <v>1403</v>
      </c>
      <c r="J25" s="14">
        <f>J21+J22</f>
        <v>1402906</v>
      </c>
    </row>
    <row r="26" spans="1:10" s="97" customFormat="1" ht="16.5">
      <c r="A26" s="266" t="s">
        <v>148</v>
      </c>
      <c r="B26" s="266"/>
      <c r="C26" s="266"/>
      <c r="D26" s="266"/>
      <c r="E26" s="266"/>
      <c r="F26" s="282" t="s">
        <v>149</v>
      </c>
      <c r="G26" s="283"/>
      <c r="H26" s="283"/>
      <c r="I26" s="284"/>
      <c r="J26" s="128"/>
    </row>
    <row r="27" spans="1:10" s="11" customFormat="1" ht="15.75">
      <c r="A27" s="92" t="s">
        <v>150</v>
      </c>
      <c r="B27" s="5">
        <f>B11+B21</f>
        <v>12091</v>
      </c>
      <c r="C27" s="5">
        <f>C11+C21</f>
        <v>13136</v>
      </c>
      <c r="D27" s="5">
        <f>D11+D21</f>
        <v>11258</v>
      </c>
      <c r="E27" s="5">
        <f>E11+E21</f>
        <v>11258200</v>
      </c>
      <c r="F27" s="92" t="s">
        <v>151</v>
      </c>
      <c r="G27" s="5">
        <f aca="true" t="shared" si="0" ref="G27:J28">G11+G21</f>
        <v>13267</v>
      </c>
      <c r="H27" s="5">
        <f t="shared" si="0"/>
        <v>11668</v>
      </c>
      <c r="I27" s="5">
        <f>I11+I21</f>
        <v>15699</v>
      </c>
      <c r="J27" s="5">
        <f t="shared" si="0"/>
        <v>15698543</v>
      </c>
    </row>
    <row r="28" spans="1:10" s="11" customFormat="1" ht="15.75">
      <c r="A28" s="95" t="s">
        <v>152</v>
      </c>
      <c r="B28" s="96">
        <f>B27-G27</f>
        <v>-1176</v>
      </c>
      <c r="C28" s="96">
        <f>C27-H27</f>
        <v>1468</v>
      </c>
      <c r="D28" s="96">
        <f>D27-I27</f>
        <v>-4441</v>
      </c>
      <c r="E28" s="96">
        <f>E27-J27</f>
        <v>-4440343</v>
      </c>
      <c r="F28" s="271" t="s">
        <v>145</v>
      </c>
      <c r="G28" s="265">
        <f t="shared" si="0"/>
        <v>346</v>
      </c>
      <c r="H28" s="265">
        <f t="shared" si="0"/>
        <v>398</v>
      </c>
      <c r="I28" s="265">
        <f>I12+I22</f>
        <v>418</v>
      </c>
      <c r="J28" s="265">
        <f t="shared" si="0"/>
        <v>418261</v>
      </c>
    </row>
    <row r="29" spans="1:10" s="11" customFormat="1" ht="15.75">
      <c r="A29" s="95" t="s">
        <v>143</v>
      </c>
      <c r="B29" s="5">
        <f aca="true" t="shared" si="1" ref="B29:E30">B13+B23</f>
        <v>4528</v>
      </c>
      <c r="C29" s="5">
        <f t="shared" si="1"/>
        <v>3404</v>
      </c>
      <c r="D29" s="5">
        <f>D13+D23</f>
        <v>4859</v>
      </c>
      <c r="E29" s="5">
        <f t="shared" si="1"/>
        <v>4858604</v>
      </c>
      <c r="F29" s="271"/>
      <c r="G29" s="265"/>
      <c r="H29" s="265"/>
      <c r="I29" s="265"/>
      <c r="J29" s="265"/>
    </row>
    <row r="30" spans="1:10" s="11" customFormat="1" ht="15.75">
      <c r="A30" s="95" t="s">
        <v>144</v>
      </c>
      <c r="B30" s="5">
        <f t="shared" si="1"/>
        <v>398</v>
      </c>
      <c r="C30" s="5">
        <f t="shared" si="1"/>
        <v>418</v>
      </c>
      <c r="D30" s="5">
        <f>D14+D24</f>
        <v>0</v>
      </c>
      <c r="E30" s="5">
        <f t="shared" si="1"/>
        <v>0</v>
      </c>
      <c r="F30" s="271"/>
      <c r="G30" s="265"/>
      <c r="H30" s="265"/>
      <c r="I30" s="265"/>
      <c r="J30" s="265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17017</v>
      </c>
      <c r="C32" s="14">
        <f>C27+C29+C30+C31</f>
        <v>16958</v>
      </c>
      <c r="D32" s="14">
        <f>D27+D29+D30+D31</f>
        <v>16117</v>
      </c>
      <c r="E32" s="14">
        <f>E27+E29+E30+E31</f>
        <v>16116804</v>
      </c>
      <c r="F32" s="91" t="s">
        <v>8</v>
      </c>
      <c r="G32" s="14">
        <f>SUM(G27:G31)</f>
        <v>13613</v>
      </c>
      <c r="H32" s="14">
        <f>SUM(H27:H31)</f>
        <v>12066</v>
      </c>
      <c r="I32" s="14">
        <f>SUM(I27:I31)</f>
        <v>16117</v>
      </c>
      <c r="J32" s="14">
        <f>SUM(J27:J31)</f>
        <v>16116804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F31" sqref="F31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0.140625" style="74" customWidth="1"/>
    <col min="15" max="15" width="11.00390625" style="74" customWidth="1"/>
    <col min="16" max="17" width="9.28125" style="133" hidden="1" customWidth="1"/>
    <col min="18" max="16384" width="9.140625" style="74" customWidth="1"/>
  </cols>
  <sheetData>
    <row r="1" spans="1:17" s="16" customFormat="1" ht="15.75">
      <c r="A1" s="288" t="s">
        <v>558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130"/>
      <c r="Q1" s="130"/>
    </row>
    <row r="2" spans="16:17" s="16" customFormat="1" ht="15.75">
      <c r="P2" s="130"/>
      <c r="Q2" s="130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1"/>
      <c r="Q3" s="131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1"/>
      <c r="Q4" s="131"/>
    </row>
    <row r="5" spans="1:17" s="10" customFormat="1" ht="25.5">
      <c r="A5" s="1">
        <v>2</v>
      </c>
      <c r="B5" s="119" t="s">
        <v>303</v>
      </c>
      <c r="C5" s="5">
        <v>398798</v>
      </c>
      <c r="D5" s="5">
        <v>902247</v>
      </c>
      <c r="E5" s="5">
        <v>902247</v>
      </c>
      <c r="F5" s="5">
        <v>902247</v>
      </c>
      <c r="G5" s="5">
        <v>902247</v>
      </c>
      <c r="H5" s="5">
        <v>902247</v>
      </c>
      <c r="I5" s="5">
        <v>902247</v>
      </c>
      <c r="J5" s="5">
        <v>902247</v>
      </c>
      <c r="K5" s="5">
        <v>902247</v>
      </c>
      <c r="L5" s="5">
        <v>902247</v>
      </c>
      <c r="M5" s="5">
        <v>902247</v>
      </c>
      <c r="N5" s="5">
        <v>1052022</v>
      </c>
      <c r="O5" s="14">
        <f>SUM(C5:N5)</f>
        <v>10473290</v>
      </c>
      <c r="P5" s="132">
        <f>Összesen!L7</f>
        <v>10473290</v>
      </c>
      <c r="Q5" s="132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2">
        <f>Összesen!L18</f>
        <v>0</v>
      </c>
      <c r="Q6" s="132">
        <f aca="true" t="shared" si="0" ref="Q6:Q27">O6-P6</f>
        <v>0</v>
      </c>
    </row>
    <row r="7" spans="1:17" s="10" customFormat="1" ht="15.75">
      <c r="A7" s="1">
        <v>4</v>
      </c>
      <c r="B7" s="119" t="s">
        <v>325</v>
      </c>
      <c r="C7" s="5"/>
      <c r="D7" s="5"/>
      <c r="E7" s="5">
        <v>162000</v>
      </c>
      <c r="F7" s="5"/>
      <c r="G7" s="5">
        <v>78000</v>
      </c>
      <c r="H7" s="5"/>
      <c r="I7" s="5"/>
      <c r="J7" s="5"/>
      <c r="K7" s="5">
        <v>162000</v>
      </c>
      <c r="L7" s="5"/>
      <c r="M7" s="5"/>
      <c r="N7" s="5">
        <v>78000</v>
      </c>
      <c r="O7" s="14">
        <f aca="true" t="shared" si="1" ref="O7:O15">SUM(C7:N7)</f>
        <v>480000</v>
      </c>
      <c r="P7" s="132">
        <f>Összesen!L8</f>
        <v>480000</v>
      </c>
      <c r="Q7" s="13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8120</v>
      </c>
      <c r="D8" s="5">
        <v>15000</v>
      </c>
      <c r="E8" s="5">
        <v>8200</v>
      </c>
      <c r="F8" s="5">
        <v>11100</v>
      </c>
      <c r="G8" s="5">
        <v>8045</v>
      </c>
      <c r="H8" s="5">
        <v>8640</v>
      </c>
      <c r="I8" s="5">
        <v>24300</v>
      </c>
      <c r="J8" s="5">
        <v>20100</v>
      </c>
      <c r="K8" s="5">
        <v>8240</v>
      </c>
      <c r="L8" s="5">
        <v>8560</v>
      </c>
      <c r="M8" s="5">
        <v>12900</v>
      </c>
      <c r="N8" s="5">
        <v>11705</v>
      </c>
      <c r="O8" s="14">
        <f t="shared" si="1"/>
        <v>144910</v>
      </c>
      <c r="P8" s="132">
        <f>Összesen!L9</f>
        <v>144910</v>
      </c>
      <c r="Q8" s="13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2">
        <f>Összesen!L19</f>
        <v>0</v>
      </c>
      <c r="Q9" s="132">
        <f t="shared" si="0"/>
        <v>0</v>
      </c>
    </row>
    <row r="10" spans="1:17" s="10" customFormat="1" ht="15.75">
      <c r="A10" s="1">
        <v>7</v>
      </c>
      <c r="B10" s="119" t="s">
        <v>383</v>
      </c>
      <c r="C10" s="5">
        <v>15000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20000</v>
      </c>
      <c r="K10" s="5">
        <v>20000</v>
      </c>
      <c r="L10" s="5">
        <v>20000</v>
      </c>
      <c r="M10" s="5">
        <v>20000</v>
      </c>
      <c r="N10" s="5">
        <v>5000</v>
      </c>
      <c r="O10" s="14">
        <f t="shared" si="1"/>
        <v>100000</v>
      </c>
      <c r="P10" s="132">
        <f>Összesen!L10</f>
        <v>100000</v>
      </c>
      <c r="Q10" s="132">
        <f t="shared" si="0"/>
        <v>0</v>
      </c>
    </row>
    <row r="11" spans="1:17" s="10" customFormat="1" ht="15.75">
      <c r="A11" s="1">
        <v>8</v>
      </c>
      <c r="B11" s="119" t="s">
        <v>384</v>
      </c>
      <c r="C11" s="5">
        <v>15000</v>
      </c>
      <c r="D11" s="5">
        <v>15000</v>
      </c>
      <c r="E11" s="5">
        <v>15000</v>
      </c>
      <c r="F11" s="5">
        <v>15000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60000</v>
      </c>
      <c r="P11" s="132">
        <f>Összesen!L20</f>
        <v>60000</v>
      </c>
      <c r="Q11" s="132">
        <f t="shared" si="0"/>
        <v>0</v>
      </c>
    </row>
    <row r="12" spans="1:17" s="10" customFormat="1" ht="15.75">
      <c r="A12" s="1">
        <v>9</v>
      </c>
      <c r="B12" s="119" t="s">
        <v>394</v>
      </c>
      <c r="C12" s="5">
        <v>1000000</v>
      </c>
      <c r="D12" s="5">
        <v>0</v>
      </c>
      <c r="E12" s="5">
        <v>0</v>
      </c>
      <c r="F12" s="5">
        <v>0</v>
      </c>
      <c r="G12" s="5">
        <v>1500000</v>
      </c>
      <c r="H12" s="5">
        <v>0</v>
      </c>
      <c r="I12" s="5">
        <v>1200000</v>
      </c>
      <c r="J12" s="5">
        <v>0</v>
      </c>
      <c r="K12" s="5">
        <v>1000000</v>
      </c>
      <c r="L12" s="5"/>
      <c r="M12" s="5">
        <v>158604</v>
      </c>
      <c r="N12" s="5">
        <v>0</v>
      </c>
      <c r="O12" s="14">
        <f t="shared" si="1"/>
        <v>4858604</v>
      </c>
      <c r="P12" s="132">
        <f>Összesen!L14</f>
        <v>4858604</v>
      </c>
      <c r="Q12" s="132">
        <f t="shared" si="0"/>
        <v>0</v>
      </c>
    </row>
    <row r="13" spans="1:17" s="10" customFormat="1" ht="15.75">
      <c r="A13" s="1">
        <v>10</v>
      </c>
      <c r="B13" s="119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2">
        <f>Összesen!L23</f>
        <v>0</v>
      </c>
      <c r="Q13" s="132">
        <f t="shared" si="0"/>
        <v>0</v>
      </c>
    </row>
    <row r="14" spans="1:17" s="10" customFormat="1" ht="15.75">
      <c r="A14" s="1">
        <v>11</v>
      </c>
      <c r="B14" s="119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2">
        <f>Összesen!L15</f>
        <v>0</v>
      </c>
      <c r="Q14" s="132">
        <f t="shared" si="0"/>
        <v>0</v>
      </c>
    </row>
    <row r="15" spans="1:17" s="10" customFormat="1" ht="15.75">
      <c r="A15" s="1">
        <v>12</v>
      </c>
      <c r="B15" s="119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2">
        <f>Összesen!L24</f>
        <v>0</v>
      </c>
      <c r="Q15" s="132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1436918</v>
      </c>
      <c r="D16" s="14">
        <f t="shared" si="2"/>
        <v>932247</v>
      </c>
      <c r="E16" s="14">
        <f t="shared" si="2"/>
        <v>1087447</v>
      </c>
      <c r="F16" s="14">
        <f t="shared" si="2"/>
        <v>928347</v>
      </c>
      <c r="G16" s="14">
        <f t="shared" si="2"/>
        <v>2488292</v>
      </c>
      <c r="H16" s="14">
        <f t="shared" si="2"/>
        <v>910887</v>
      </c>
      <c r="I16" s="14">
        <f t="shared" si="2"/>
        <v>2126547</v>
      </c>
      <c r="J16" s="14">
        <f t="shared" si="2"/>
        <v>942347</v>
      </c>
      <c r="K16" s="14">
        <f t="shared" si="2"/>
        <v>2092487</v>
      </c>
      <c r="L16" s="14">
        <f t="shared" si="2"/>
        <v>930807</v>
      </c>
      <c r="M16" s="14">
        <f t="shared" si="2"/>
        <v>1093751</v>
      </c>
      <c r="N16" s="14">
        <f t="shared" si="2"/>
        <v>1146727</v>
      </c>
      <c r="O16" s="14">
        <f t="shared" si="2"/>
        <v>16116804</v>
      </c>
      <c r="P16" s="132">
        <f>Összesen!L31</f>
        <v>16116804</v>
      </c>
      <c r="Q16" s="132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301920</v>
      </c>
      <c r="D17" s="5">
        <v>301920</v>
      </c>
      <c r="E17" s="5">
        <v>310920</v>
      </c>
      <c r="F17" s="5">
        <v>983766</v>
      </c>
      <c r="G17" s="5">
        <v>721395</v>
      </c>
      <c r="H17" s="5">
        <v>617386</v>
      </c>
      <c r="I17" s="5">
        <v>472386</v>
      </c>
      <c r="J17" s="5">
        <v>592386</v>
      </c>
      <c r="K17" s="5">
        <v>497386</v>
      </c>
      <c r="L17" s="5">
        <v>473399</v>
      </c>
      <c r="M17" s="5">
        <v>472386</v>
      </c>
      <c r="N17" s="5">
        <v>572386</v>
      </c>
      <c r="O17" s="14">
        <f aca="true" t="shared" si="3" ref="O17:O26">SUM(C17:N17)</f>
        <v>6317636</v>
      </c>
      <c r="P17" s="132">
        <f>Összesen!Y7</f>
        <v>6317636</v>
      </c>
      <c r="Q17" s="132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81519</v>
      </c>
      <c r="D18" s="5">
        <v>66422</v>
      </c>
      <c r="E18" s="5">
        <v>71422</v>
      </c>
      <c r="F18" s="5">
        <v>216429</v>
      </c>
      <c r="G18" s="5">
        <v>132083</v>
      </c>
      <c r="H18" s="5">
        <v>121425</v>
      </c>
      <c r="I18" s="5">
        <v>108925</v>
      </c>
      <c r="J18" s="5">
        <v>108925</v>
      </c>
      <c r="K18" s="5">
        <v>114425</v>
      </c>
      <c r="L18" s="5">
        <v>108925</v>
      </c>
      <c r="M18" s="5">
        <v>108925</v>
      </c>
      <c r="N18" s="5">
        <v>108925</v>
      </c>
      <c r="O18" s="14">
        <f t="shared" si="3"/>
        <v>1348350</v>
      </c>
      <c r="P18" s="132">
        <f>Összesen!Y8</f>
        <v>1348350</v>
      </c>
      <c r="Q18" s="132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298200</v>
      </c>
      <c r="D19" s="5">
        <v>275840</v>
      </c>
      <c r="E19" s="5">
        <v>258700</v>
      </c>
      <c r="F19" s="5">
        <v>298560</v>
      </c>
      <c r="G19" s="5">
        <v>305870</v>
      </c>
      <c r="H19" s="5">
        <v>312980</v>
      </c>
      <c r="I19" s="5">
        <v>815900</v>
      </c>
      <c r="J19" s="5">
        <v>398700</v>
      </c>
      <c r="K19" s="5">
        <v>325800</v>
      </c>
      <c r="L19" s="5">
        <v>289510</v>
      </c>
      <c r="M19" s="5">
        <v>269800</v>
      </c>
      <c r="N19" s="5">
        <v>282020</v>
      </c>
      <c r="O19" s="14">
        <f t="shared" si="3"/>
        <v>4131880</v>
      </c>
      <c r="P19" s="132">
        <f>Összesen!Y9</f>
        <v>4131880</v>
      </c>
      <c r="Q19" s="132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16300</v>
      </c>
      <c r="D20" s="5">
        <v>16300</v>
      </c>
      <c r="E20" s="5">
        <v>16300</v>
      </c>
      <c r="F20" s="5">
        <v>46300</v>
      </c>
      <c r="G20" s="5">
        <v>236300</v>
      </c>
      <c r="H20" s="5">
        <v>16300</v>
      </c>
      <c r="I20" s="5">
        <v>46300</v>
      </c>
      <c r="J20" s="5">
        <v>56300</v>
      </c>
      <c r="K20" s="5">
        <v>16300</v>
      </c>
      <c r="L20" s="5">
        <v>16300</v>
      </c>
      <c r="M20" s="5">
        <v>236300</v>
      </c>
      <c r="N20" s="5">
        <v>166300</v>
      </c>
      <c r="O20" s="14">
        <f t="shared" si="3"/>
        <v>885600</v>
      </c>
      <c r="P20" s="132">
        <f>Összesen!Y10</f>
        <v>885600</v>
      </c>
      <c r="Q20" s="132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32580</v>
      </c>
      <c r="D21" s="5">
        <v>32580</v>
      </c>
      <c r="E21" s="5">
        <v>32580</v>
      </c>
      <c r="F21" s="5">
        <v>91760</v>
      </c>
      <c r="G21" s="5">
        <v>391760</v>
      </c>
      <c r="H21" s="5">
        <v>180351</v>
      </c>
      <c r="I21" s="5">
        <v>91760</v>
      </c>
      <c r="J21" s="5">
        <v>141760</v>
      </c>
      <c r="K21" s="5">
        <v>291760</v>
      </c>
      <c r="L21" s="5">
        <v>141760</v>
      </c>
      <c r="M21" s="5">
        <v>91760</v>
      </c>
      <c r="N21" s="5">
        <v>91760</v>
      </c>
      <c r="O21" s="14">
        <f t="shared" si="3"/>
        <v>1612171</v>
      </c>
      <c r="P21" s="132">
        <f>Összesen!Y11</f>
        <v>1612171</v>
      </c>
      <c r="Q21" s="132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114300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114300</v>
      </c>
      <c r="P22" s="132">
        <f>Összesen!Y18</f>
        <v>114300</v>
      </c>
      <c r="Q22" s="132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23210</v>
      </c>
      <c r="F23" s="5">
        <v>0</v>
      </c>
      <c r="G23" s="5">
        <v>0</v>
      </c>
      <c r="H23" s="5">
        <v>18970</v>
      </c>
      <c r="I23" s="5">
        <v>0</v>
      </c>
      <c r="J23" s="5">
        <v>26750</v>
      </c>
      <c r="K23" s="5">
        <v>762000</v>
      </c>
      <c r="L23" s="5">
        <v>0</v>
      </c>
      <c r="M23" s="5">
        <v>32118</v>
      </c>
      <c r="N23" s="5">
        <v>0</v>
      </c>
      <c r="O23" s="14">
        <f t="shared" si="3"/>
        <v>863048</v>
      </c>
      <c r="P23" s="132">
        <f>Összesen!Y19</f>
        <v>863048</v>
      </c>
      <c r="Q23" s="132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26281</v>
      </c>
      <c r="G24" s="5">
        <v>0</v>
      </c>
      <c r="H24" s="5">
        <v>0</v>
      </c>
      <c r="I24" s="5">
        <v>0</v>
      </c>
      <c r="J24" s="5">
        <v>399277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425558</v>
      </c>
      <c r="P24" s="132">
        <f>Összesen!Y20</f>
        <v>425558</v>
      </c>
      <c r="Q24" s="132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418261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418261</v>
      </c>
      <c r="P25" s="132">
        <f>Összesen!Y13</f>
        <v>418261</v>
      </c>
      <c r="Q25" s="132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2">
        <f>Összesen!Y22</f>
        <v>0</v>
      </c>
      <c r="Q26" s="132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1148780</v>
      </c>
      <c r="D27" s="14">
        <f aca="true" t="shared" si="4" ref="D27:O27">SUM(D17:D26)</f>
        <v>693062</v>
      </c>
      <c r="E27" s="14">
        <f t="shared" si="4"/>
        <v>713132</v>
      </c>
      <c r="F27" s="14">
        <f t="shared" si="4"/>
        <v>1777396</v>
      </c>
      <c r="G27" s="14">
        <f t="shared" si="4"/>
        <v>1787408</v>
      </c>
      <c r="H27" s="14">
        <f t="shared" si="4"/>
        <v>1267412</v>
      </c>
      <c r="I27" s="14">
        <f t="shared" si="4"/>
        <v>1535271</v>
      </c>
      <c r="J27" s="14">
        <f t="shared" si="4"/>
        <v>1724098</v>
      </c>
      <c r="K27" s="14">
        <f t="shared" si="4"/>
        <v>2007671</v>
      </c>
      <c r="L27" s="14">
        <f t="shared" si="4"/>
        <v>1029894</v>
      </c>
      <c r="M27" s="14">
        <f t="shared" si="4"/>
        <v>1211289</v>
      </c>
      <c r="N27" s="14">
        <f t="shared" si="4"/>
        <v>1221391</v>
      </c>
      <c r="O27" s="14">
        <f t="shared" si="4"/>
        <v>16116804</v>
      </c>
      <c r="P27" s="132">
        <f>Összesen!Y31</f>
        <v>16116804</v>
      </c>
      <c r="Q27" s="132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288138</v>
      </c>
      <c r="D28" s="14">
        <f>C28+D16-D27</f>
        <v>527323</v>
      </c>
      <c r="E28" s="14">
        <f aca="true" t="shared" si="5" ref="E28:O28">D28+E16-E27</f>
        <v>901638</v>
      </c>
      <c r="F28" s="14">
        <f t="shared" si="5"/>
        <v>52589</v>
      </c>
      <c r="G28" s="14">
        <f t="shared" si="5"/>
        <v>753473</v>
      </c>
      <c r="H28" s="14">
        <f t="shared" si="5"/>
        <v>396948</v>
      </c>
      <c r="I28" s="14">
        <f t="shared" si="5"/>
        <v>988224</v>
      </c>
      <c r="J28" s="14">
        <f t="shared" si="5"/>
        <v>206473</v>
      </c>
      <c r="K28" s="14">
        <f t="shared" si="5"/>
        <v>291289</v>
      </c>
      <c r="L28" s="14">
        <f t="shared" si="5"/>
        <v>192202</v>
      </c>
      <c r="M28" s="14">
        <f t="shared" si="5"/>
        <v>74664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2018-03-19T08:42:42Z</cp:lastPrinted>
  <dcterms:created xsi:type="dcterms:W3CDTF">2011-02-02T09:24:37Z</dcterms:created>
  <dcterms:modified xsi:type="dcterms:W3CDTF">2018-03-19T08:43:05Z</dcterms:modified>
  <cp:category/>
  <cp:version/>
  <cp:contentType/>
  <cp:contentStatus/>
</cp:coreProperties>
</file>