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értékpapír" sheetId="11" r:id="rId11"/>
    <sheet name="követelés" sheetId="12" r:id="rId12"/>
    <sheet name="kötelezettség" sheetId="13" r:id="rId13"/>
    <sheet name="változások" sheetId="14" r:id="rId14"/>
    <sheet name="reszesedes" sheetId="15" r:id="rId15"/>
    <sheet name="közvetett támog" sheetId="16" r:id="rId16"/>
    <sheet name="Bevételek" sheetId="17" r:id="rId17"/>
    <sheet name="Kiadás" sheetId="18" r:id="rId18"/>
    <sheet name="COFOG" sheetId="19" r:id="rId19"/>
    <sheet name="Határozat (2)" sheetId="20" state="hidden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a" localSheetId="13">'[1]vagyon'!#REF!</definedName>
    <definedName name="aa">'[1]vagyon'!#REF!</definedName>
    <definedName name="aaa" localSheetId="13">'[1]vagyon'!#REF!</definedName>
    <definedName name="aaa">'[1]vagyon'!#REF!</definedName>
    <definedName name="bb" localSheetId="13">'[1]vagyon'!#REF!</definedName>
    <definedName name="bb">'[1]vagyon'!#REF!</definedName>
    <definedName name="bbb" localSheetId="13">'[1]vagyon'!#REF!</definedName>
    <definedName name="bbb">'[1]vagyon'!#REF!</definedName>
    <definedName name="bháza" localSheetId="13">'[1]vagyon'!#REF!</definedName>
    <definedName name="bháza">'[1]vagyon'!#REF!</definedName>
    <definedName name="CC" localSheetId="13">'[1]vagyon'!#REF!</definedName>
    <definedName name="CC">'[1]vagyon'!#REF!</definedName>
    <definedName name="ccc" localSheetId="13">'[1]vagyon'!#REF!</definedName>
    <definedName name="ccc">'[1]vagyon'!#REF!</definedName>
    <definedName name="cccc" localSheetId="13">'[2]vagyon'!#REF!</definedName>
    <definedName name="cccc">'[2]vagyon'!#REF!</definedName>
    <definedName name="cccccc" localSheetId="13">'[1]vagyon'!#REF!</definedName>
    <definedName name="cccccc">'[1]vagyon'!#REF!</definedName>
    <definedName name="ee" localSheetId="13">'[2]vagyon'!#REF!</definedName>
    <definedName name="ee">'[2]vagyon'!#REF!</definedName>
    <definedName name="éé" localSheetId="13">'[1]vagyon'!#REF!</definedName>
    <definedName name="éé">'[1]vagyon'!#REF!</definedName>
    <definedName name="ééééé" localSheetId="13">'[1]vagyon'!#REF!</definedName>
    <definedName name="ééééé">'[1]vagyon'!#REF!</definedName>
    <definedName name="ff" localSheetId="13">'[2]vagyon'!#REF!</definedName>
    <definedName name="ff">'[2]vagyon'!#REF!</definedName>
    <definedName name="fff" localSheetId="13">'[1]vagyon'!#REF!</definedName>
    <definedName name="fff">'[1]vagyon'!#REF!</definedName>
    <definedName name="ffff" localSheetId="13">'[1]vagyon'!#REF!</definedName>
    <definedName name="ffff">'[1]vagyon'!#REF!</definedName>
    <definedName name="ffffffff" localSheetId="13">'[1]vagyon'!#REF!</definedName>
    <definedName name="ffffffff">'[1]vagyon'!#REF!</definedName>
    <definedName name="HHH" localSheetId="13">'[1]vagyon'!#REF!</definedName>
    <definedName name="HHH">'[1]vagyon'!#REF!</definedName>
    <definedName name="HHHH" localSheetId="13">'[1]vagyon'!#REF!</definedName>
    <definedName name="HHHH">'[1]vagyon'!#REF!</definedName>
    <definedName name="iiii" localSheetId="13">'[1]vagyon'!#REF!</definedName>
    <definedName name="iiii">'[1]vagyon'!#REF!</definedName>
    <definedName name="kkk" localSheetId="13">'[1]vagyon'!#REF!</definedName>
    <definedName name="kkk">'[1]vagyon'!#REF!</definedName>
    <definedName name="kkkkk" localSheetId="13">'[1]vagyon'!#REF!</definedName>
    <definedName name="kkkkk">'[1]vagyon'!#REF!</definedName>
    <definedName name="lll" localSheetId="13">'[1]vagyon'!#REF!</definedName>
    <definedName name="lll">'[1]vagyon'!#REF!</definedName>
    <definedName name="mm" localSheetId="13">'[1]vagyon'!#REF!</definedName>
    <definedName name="mm">'[1]vagyon'!#REF!</definedName>
    <definedName name="mmm" localSheetId="13">'[1]vagyon'!#REF!</definedName>
    <definedName name="mmm">'[1]vagyon'!#REF!</definedName>
    <definedName name="_xlnm.Print_Titles" localSheetId="9">'100 fölötti'!$1:$6</definedName>
    <definedName name="_xlnm.Print_Titles" localSheetId="16">'Bevételek'!$1:$4</definedName>
    <definedName name="_xlnm.Print_Titles" localSheetId="18">'COFOG'!$1:$5</definedName>
    <definedName name="_xlnm.Print_Titles" localSheetId="5">'Egyensúly 2012-2014. '!$1:$2</definedName>
    <definedName name="_xlnm.Print_Titles" localSheetId="10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7">'Kiadás'!$1:$4</definedName>
    <definedName name="_xlnm.Print_Titles" localSheetId="12">'kötelezettség'!$1:$6</definedName>
    <definedName name="_xlnm.Print_Titles" localSheetId="11">'követelés'!$1:$6</definedName>
    <definedName name="_xlnm.Print_Titles" localSheetId="15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3">'változások'!$1:$4</definedName>
    <definedName name="Nyomtatási_ter" localSheetId="10">'[6]vagyon'!#REF!</definedName>
    <definedName name="Nyomtatási_ter" localSheetId="7">'[4]vagyon'!#REF!</definedName>
    <definedName name="Nyomtatási_ter" localSheetId="12">'[4]vagyon'!#REF!</definedName>
    <definedName name="Nyomtatási_ter" localSheetId="11">'[4]vagyon'!#REF!</definedName>
    <definedName name="Nyomtatási_ter" localSheetId="14">'[1]vagyon'!#REF!</definedName>
    <definedName name="Nyomtatási_ter" localSheetId="8">'[4]vagyon'!#REF!</definedName>
    <definedName name="Nyomtatási_ter" localSheetId="4">'[1]vagyon'!#REF!</definedName>
    <definedName name="Nyomtatási_ter" localSheetId="13">'[1]vagyon'!#REF!</definedName>
    <definedName name="Nyomtatási_ter">'[1]vagyon'!#REF!</definedName>
    <definedName name="Nyomtatási_ter2">'[1]vagyon'!#REF!</definedName>
    <definedName name="OOO" localSheetId="13">'[2]vagyon'!#REF!</definedName>
    <definedName name="OOO">'[2]vagyon'!#REF!</definedName>
    <definedName name="OOOO" localSheetId="13">'[1]vagyon'!#REF!</definedName>
    <definedName name="OOOO">'[1]vagyon'!#REF!</definedName>
    <definedName name="OOOOOO" localSheetId="13">'[1]vagyon'!#REF!</definedName>
    <definedName name="OOOOOO">'[1]vagyon'!#REF!</definedName>
    <definedName name="OOÚÚÚÚ" localSheetId="13">'[1]vagyon'!#REF!</definedName>
    <definedName name="OOÚÚÚÚ">'[1]vagyon'!#REF!</definedName>
    <definedName name="OŐŐ" localSheetId="13">'[1]vagyon'!#REF!</definedName>
    <definedName name="OŐŐ">'[1]vagyon'!#REF!</definedName>
    <definedName name="ŐŐŐ" localSheetId="13">'[1]vagyon'!#REF!</definedName>
    <definedName name="ŐŐŐ">'[1]vagyon'!#REF!</definedName>
    <definedName name="Pénzmaradvány." localSheetId="7">'[2]vagyon'!#REF!</definedName>
    <definedName name="Pénzmaradvány." localSheetId="12">'[2]vagyon'!#REF!</definedName>
    <definedName name="Pénzmaradvány." localSheetId="11">'[2]vagyon'!#REF!</definedName>
    <definedName name="Pénzmaradvány." localSheetId="8">'[2]vagyon'!#REF!</definedName>
    <definedName name="Pénzmaradvány." localSheetId="4">'[3]vagyon'!#REF!</definedName>
    <definedName name="Pénzmaradvány." localSheetId="13">'[2]vagyon'!#REF!</definedName>
    <definedName name="Pénzmaradvány.">'[2]vagyon'!#REF!</definedName>
    <definedName name="pénzmaradvány1" localSheetId="13">'[1]vagyon'!#REF!</definedName>
    <definedName name="pénzmaradvány1">'[1]vagyon'!#REF!</definedName>
    <definedName name="pmar">'[3]vagyon'!#REF!</definedName>
    <definedName name="pp" localSheetId="13">'[1]vagyon'!#REF!</definedName>
    <definedName name="pp">'[1]vagyon'!#REF!</definedName>
    <definedName name="uu" localSheetId="13">'[1]vagyon'!#REF!</definedName>
    <definedName name="uu">'[1]vagyon'!#REF!</definedName>
    <definedName name="uuuuu" localSheetId="13">'[1]vagyon'!#REF!</definedName>
    <definedName name="uuuuu">'[1]vagyon'!#REF!</definedName>
    <definedName name="ŰŰ" localSheetId="13">'[2]vagyon'!#REF!</definedName>
    <definedName name="ŰŰ">'[2]vagyon'!#REF!</definedName>
    <definedName name="vagy" localSheetId="4">'[5]vagyon'!#REF!</definedName>
    <definedName name="vagy">'[4]vagyon'!#REF!</definedName>
    <definedName name="ww" localSheetId="13">'[1]vagyon'!#REF!</definedName>
    <definedName name="ww">'[1]vagyon'!#REF!</definedName>
    <definedName name="XXXX" localSheetId="14">'[1]vagyon'!#REF!</definedName>
    <definedName name="XXXX" localSheetId="4">'[1]vagyon'!#REF!</definedName>
    <definedName name="XXXX" localSheetId="13">'[1]vagyon'!#REF!</definedName>
    <definedName name="XXXX">'[1]vagyon'!#REF!</definedName>
    <definedName name="xxxxx" localSheetId="13">'[1]vagyon'!#REF!</definedName>
    <definedName name="xxxxx">'[1]vagyon'!#REF!</definedName>
    <definedName name="ZZZZZ" localSheetId="13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<sst xmlns="http://schemas.openxmlformats.org/spreadsheetml/2006/main" count="1256" uniqueCount="795">
  <si>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</si>
  <si>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</si>
  <si>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</si>
  <si>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</si>
  <si>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</si>
  <si>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</si>
  <si>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</si>
  <si>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</si>
  <si>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</si>
  <si>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</si>
  <si>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</si>
  <si>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</si>
  <si>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</si>
  <si>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</si>
  <si>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</si>
  <si>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</si>
  <si>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</si>
  <si>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</si>
  <si>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</si>
  <si>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</si>
  <si>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</si>
  <si>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</si>
  <si>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</si>
  <si>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</si>
  <si>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</si>
  <si>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</si>
  <si>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</si>
  <si>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</si>
  <si>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</si>
  <si>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</si>
  <si>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</si>
  <si>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</si>
  <si>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</si>
  <si>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</si>
  <si>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</si>
  <si>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</si>
  <si>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</si>
  <si>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</si>
  <si>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</si>
  <si>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</si>
  <si>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</si>
  <si>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</si>
  <si>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</si>
  <si>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</si>
  <si>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</si>
  <si>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</si>
  <si>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</si>
  <si>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</si>
  <si>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</si>
  <si>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</si>
  <si>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</si>
  <si>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</si>
  <si>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</si>
  <si>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</si>
  <si>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</si>
  <si>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</si>
  <si>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</si>
  <si>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</si>
  <si>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</si>
  <si>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</si>
  <si>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</si>
  <si>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</si>
  <si>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</si>
  <si>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</si>
  <si>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</si>
  <si>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</si>
  <si>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</si>
  <si>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</si>
  <si>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</si>
  <si>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</si>
  <si>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</si>
  <si>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</si>
  <si>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</si>
  <si>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</si>
  <si>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</si>
  <si>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</si>
  <si>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</si>
  <si>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</si>
  <si>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</si>
  <si>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</si>
  <si>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</si>
  <si>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</si>
  <si>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</si>
  <si>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</si>
  <si>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</si>
  <si>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</si>
  <si>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</si>
  <si>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</si>
  <si>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</si>
  <si>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</si>
  <si>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</si>
  <si>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</si>
  <si>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</si>
  <si>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</si>
  <si>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</si>
  <si>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</si>
  <si>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</si>
  <si>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</si>
  <si>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</si>
  <si>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</si>
  <si>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</si>
  <si>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</si>
  <si>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</si>
  <si>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</si>
  <si>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</si>
  <si>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</si>
  <si>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</si>
  <si>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</si>
  <si>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</si>
  <si>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</si>
  <si>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</si>
  <si>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</si>
  <si>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</si>
  <si>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</si>
  <si>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</si>
  <si>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</si>
  <si>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</si>
  <si>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</si>
  <si>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</si>
  <si>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</si>
  <si>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</si>
  <si>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</si>
  <si>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</si>
  <si>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</si>
  <si>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</si>
  <si>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</si>
  <si>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</si>
  <si>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</si>
  <si>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</si>
  <si>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</si>
  <si>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</si>
  <si>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</si>
  <si>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</si>
  <si>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</si>
  <si>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</si>
  <si>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</si>
  <si>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</si>
  <si>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</si>
  <si>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</si>
  <si>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</si>
  <si>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</si>
  <si>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</si>
  <si>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</si>
  <si>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</si>
  <si>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</si>
  <si>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</si>
  <si>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</si>
  <si>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</si>
  <si>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</si>
  <si>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</si>
  <si>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</si>
  <si>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</si>
  <si>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</si>
  <si>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</si>
  <si>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</si>
  <si>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</si>
  <si>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</si>
  <si>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</si>
  <si>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</si>
  <si>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</si>
  <si>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</si>
  <si>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</si>
  <si>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</si>
  <si>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</si>
  <si>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</si>
  <si>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</si>
  <si>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</si>
  <si>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</si>
  <si>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</si>
  <si>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</si>
  <si>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</si>
  <si>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</si>
  <si>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</si>
  <si>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</si>
  <si>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</si>
  <si>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</si>
  <si>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</si>
  <si>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</si>
  <si>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</si>
  <si>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</si>
  <si>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</si>
  <si>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</si>
  <si>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</si>
  <si>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</si>
  <si>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</si>
  <si>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</si>
  <si>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</si>
  <si>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</si>
  <si>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</si>
  <si>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</si>
  <si>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</si>
  <si>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</si>
  <si>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</si>
  <si>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</si>
  <si>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</si>
  <si>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</si>
  <si>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</si>
  <si>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</si>
  <si>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</si>
  <si>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</si>
  <si>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</si>
  <si>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</si>
  <si>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</si>
  <si>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</si>
  <si>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</si>
  <si>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</si>
  <si>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</si>
  <si>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</si>
  <si>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</si>
  <si>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</si>
  <si>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</si>
  <si>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</si>
  <si>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</si>
  <si>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</si>
  <si>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</si>
  <si>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</si>
  <si>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</si>
  <si>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</si>
  <si>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</si>
  <si>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</si>
  <si>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</si>
  <si>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</si>
  <si>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</si>
  <si>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</si>
  <si>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</si>
  <si>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</si>
  <si>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</si>
  <si>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</si>
  <si>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</si>
  <si>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</si>
  <si>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</si>
  <si>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</si>
  <si>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</si>
  <si>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</si>
  <si>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</si>
  <si>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</si>
  <si>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</si>
  <si>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</si>
  <si>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</si>
  <si>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</si>
  <si>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</si>
  <si>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</si>
  <si>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</si>
  <si>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</si>
  <si>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</si>
  <si>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</si>
  <si>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</si>
  <si>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</si>
  <si>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</si>
  <si>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</si>
  <si>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</si>
  <si>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</si>
  <si>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</si>
  <si>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</si>
  <si>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</si>
  <si>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</si>
  <si>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</si>
  <si>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</si>
  <si>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</si>
  <si>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</si>
  <si>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</si>
  <si>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</si>
  <si>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</si>
  <si>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</si>
  <si>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</si>
  <si>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</si>
  <si>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</si>
  <si>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</si>
  <si>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</si>
  <si>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</si>
  <si>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</si>
  <si>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</si>
  <si>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</si>
  <si>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</si>
  <si>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</si>
  <si>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</si>
  <si>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</si>
  <si>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</si>
  <si>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</si>
  <si>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</si>
  <si>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</si>
  <si>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</si>
  <si>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</si>
  <si>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</si>
  <si>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</si>
  <si>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</si>
  <si>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</si>
  <si>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</si>
  <si>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</si>
  <si>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</si>
  <si>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</si>
  <si>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</si>
  <si>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</si>
  <si>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</si>
  <si>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</si>
  <si>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</si>
  <si>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</si>
  <si>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</si>
  <si>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</si>
  <si>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</si>
  <si>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</si>
  <si>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</si>
  <si>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</si>
  <si>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</si>
  <si>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</si>
  <si>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</si>
  <si>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</si>
  <si>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</si>
  <si>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</si>
  <si>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</si>
  <si>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</si>
  <si>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</si>
  <si>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</si>
  <si>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</si>
  <si>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</si>
  <si>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</si>
  <si>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</si>
  <si>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</si>
  <si>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</si>
  <si>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</si>
  <si>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</si>
  <si>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</si>
  <si>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</si>
  <si>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</si>
  <si>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</si>
  <si>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</si>
  <si>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</si>
  <si>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</si>
  <si>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</si>
  <si>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</si>
  <si>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</si>
  <si>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</si>
  <si>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</si>
  <si>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</si>
  <si>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</si>
  <si>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</si>
  <si>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</si>
  <si>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</si>
  <si>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</si>
  <si>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</si>
  <si>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</si>
  <si>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</si>
  <si>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</si>
  <si>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</si>
  <si>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</si>
  <si>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</si>
  <si>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</si>
  <si>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</si>
  <si>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</si>
  <si>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</si>
  <si>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</si>
  <si>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</si>
  <si>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</si>
  <si>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</si>
  <si>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</si>
  <si>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</si>
  <si>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</si>
  <si>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</si>
  <si>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</si>
  <si>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</si>
  <si>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</si>
  <si>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</si>
  <si>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</si>
  <si>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</si>
  <si>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</si>
  <si>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</si>
  <si>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</si>
  <si>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</si>
  <si>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</si>
  <si>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</si>
  <si>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</si>
  <si>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</si>
  <si>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</si>
  <si>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</si>
  <si>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</si>
  <si>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</si>
  <si>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</si>
  <si>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</si>
  <si>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</si>
  <si>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</si>
  <si>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</si>
  <si>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</si>
  <si>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</si>
  <si>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</si>
  <si>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</si>
  <si>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</si>
  <si>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</si>
  <si>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</si>
  <si>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</si>
  <si>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</si>
  <si>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</si>
  <si>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</si>
  <si>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</si>
  <si>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</si>
  <si>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</si>
  <si>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</si>
  <si>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</si>
  <si>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</si>
  <si>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</si>
  <si>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</si>
  <si>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</si>
  <si>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</si>
  <si>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</si>
  <si>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</si>
  <si>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</si>
  <si>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</si>
  <si>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</si>
  <si>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</si>
  <si>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</si>
  <si>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</si>
  <si>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</si>
  <si>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</si>
  <si>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</si>
  <si>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</si>
  <si>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</si>
  <si>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</si>
  <si>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</si>
  <si>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</si>
  <si>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</si>
  <si>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</si>
  <si>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</si>
  <si>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</si>
  <si>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</si>
  <si>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</si>
  <si>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</si>
  <si>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</si>
  <si>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</si>
  <si>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</si>
  <si>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</si>
  <si>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</si>
  <si>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</si>
  <si>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</si>
  <si>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</si>
  <si>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</si>
  <si>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</si>
  <si>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</si>
  <si>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</si>
  <si>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</si>
  <si>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</si>
  <si>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</si>
  <si>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</si>
  <si>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</si>
  <si>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</si>
  <si>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</si>
  <si>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</si>
  <si>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</si>
  <si>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</si>
  <si>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</si>
  <si>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</si>
  <si>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</si>
  <si>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</si>
  <si>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</si>
  <si>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</si>
  <si>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</si>
  <si>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</si>
  <si>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</si>
  <si>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</si>
  <si>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</si>
  <si>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</si>
  <si>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</si>
  <si>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</si>
  <si>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</si>
  <si>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</si>
  <si>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</si>
  <si>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</si>
  <si>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</si>
  <si>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</si>
  <si>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</si>
  <si>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</si>
  <si>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</si>
  <si>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</si>
  <si>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</si>
  <si>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</si>
  <si>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</si>
  <si>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</si>
  <si>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</si>
  <si>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</si>
  <si>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</si>
  <si>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</si>
  <si>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</si>
  <si>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</si>
  <si>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</si>
  <si>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</si>
  <si>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</si>
  <si>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</si>
  <si>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</si>
  <si>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</si>
  <si>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</si>
  <si>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</si>
  <si>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</si>
  <si>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</si>
  <si>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</si>
  <si>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</si>
  <si>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</si>
  <si>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Önkormányzatnak átadás rotációs gép vásárlására</t>
  </si>
  <si>
    <t>SZIJÁRTÓHÁZA KÖZSÉG ÖNKORMÁNYZATA 2016. ÉVI KÖLTSÉGVETÉSÉNEK</t>
  </si>
  <si>
    <t xml:space="preserve"> - Fűnyíró</t>
  </si>
  <si>
    <t xml:space="preserve"> Reprezentáció</t>
  </si>
  <si>
    <t xml:space="preserve"> személyhez nem köthető repr.</t>
  </si>
  <si>
    <t xml:space="preserve">SZIJÁRTÓHÁZA KÖZSÉG ÖNKORMÁNYZATA </t>
  </si>
  <si>
    <r>
      <t xml:space="preserve">Szijártóháza Község Önkormányzata 2016. évi közvetett támogatásai </t>
    </r>
    <r>
      <rPr>
        <i/>
        <sz val="12"/>
        <rFont val="Times New Roman"/>
        <family val="1"/>
      </rPr>
      <t>(adatok Ft-ban)</t>
    </r>
  </si>
  <si>
    <t>SZIJÁRTÓHÁZA KÖZSÉG ÖNKORMÁNYZATA 2014-2016. ÉVI MŰKÖDÉSI ÉS FELHALMOZÁSI</t>
  </si>
  <si>
    <r>
      <t>SZIJÁRTÓHÁZA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</si>
  <si>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Szennyvízkezelés megoldása</t>
  </si>
  <si>
    <t xml:space="preserve"> - Mentőszolgálat Alapítvány</t>
  </si>
  <si>
    <t xml:space="preserve"> - Medicopter Alapítvány </t>
  </si>
  <si>
    <t xml:space="preserve">   - Dr. Hetés Ferenc Rendelőintézet Lenti</t>
  </si>
  <si>
    <t>O</t>
  </si>
  <si>
    <t>Q</t>
  </si>
  <si>
    <t>R</t>
  </si>
  <si>
    <t>T</t>
  </si>
  <si>
    <t>W</t>
  </si>
  <si>
    <t>Z</t>
  </si>
  <si>
    <t>- szárzúzó értékesítés</t>
  </si>
  <si>
    <t>- Rendkívűli szociális támogatás</t>
  </si>
  <si>
    <t>Összesen:</t>
  </si>
  <si>
    <t>U</t>
  </si>
  <si>
    <t>V</t>
  </si>
  <si>
    <t>X</t>
  </si>
  <si>
    <t>Mód. 12.06.</t>
  </si>
  <si>
    <t>Tény 12.31.</t>
  </si>
  <si>
    <t>Tény 12.31</t>
  </si>
  <si>
    <t xml:space="preserve"> - Buszváró felújítás</t>
  </si>
  <si>
    <t>Mód. 12.31.</t>
  </si>
  <si>
    <t>- K914. Államháztartáson belüli megelőlegez. Visszafiz.2015. évről</t>
  </si>
  <si>
    <t>- K914. Államháztartáson belüli megelőlegez. Visszafiz.2016. évről</t>
  </si>
  <si>
    <t>Adósságkonszolidációban részt nem vett önkormányzatok felhalmozási támogatása</t>
  </si>
  <si>
    <t>B21 Felhalmozási célú önkormányzati támogatás</t>
  </si>
  <si>
    <t>SZIJÁRTÓHÁZA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</si>
  <si>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</si>
  <si>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</si>
  <si>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</si>
  <si>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</si>
  <si>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</si>
  <si>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</si>
  <si>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</si>
  <si>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</si>
  <si>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</si>
  <si>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</si>
  <si>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</si>
  <si>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</si>
  <si>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</si>
  <si>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</si>
  <si>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</si>
  <si>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</si>
  <si>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</si>
  <si>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</si>
  <si>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</si>
  <si>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</si>
  <si>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</si>
  <si>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</si>
  <si>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</si>
  <si>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</si>
  <si>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</si>
  <si>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</si>
  <si>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</si>
  <si>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J) Kincstári számlavezetéssel kapcsolatos elszámolások</t>
  </si>
  <si>
    <t>D) Követelések</t>
  </si>
  <si>
    <t>E) Egyéb sajátos eszközoldali elszámolások</t>
  </si>
  <si>
    <t>K) Passzív időbeli elhatárolások</t>
  </si>
  <si>
    <t>F) Aktív időbeli elhatárolások</t>
  </si>
  <si>
    <t>ESZKÖZÖK összesen</t>
  </si>
  <si>
    <t>FORRÁSOK összesen</t>
  </si>
  <si>
    <r>
      <t xml:space="preserve">1. KIMUTATÁS SZIJÁRTÓHÁZA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</si>
  <si>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</si>
  <si>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</si>
  <si>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</si>
  <si>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</si>
  <si>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</si>
  <si>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</si>
  <si>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</si>
  <si>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</si>
  <si>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</si>
  <si>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</si>
  <si>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</si>
  <si>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</si>
  <si>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</si>
  <si>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</si>
  <si>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</si>
  <si>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</si>
  <si>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</si>
  <si>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</si>
  <si>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</si>
  <si>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</si>
  <si>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</si>
  <si>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</si>
  <si>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</si>
  <si>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</si>
  <si>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</si>
  <si>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</si>
  <si>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</si>
  <si>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</si>
  <si>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</si>
  <si>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</si>
  <si>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</si>
  <si>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</si>
  <si>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</si>
  <si>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</si>
  <si>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</si>
  <si>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</si>
  <si>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</si>
  <si>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</si>
  <si>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</si>
  <si>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</si>
  <si>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</si>
  <si>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</si>
  <si>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</si>
  <si>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</si>
  <si>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</si>
  <si>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</si>
  <si>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</si>
  <si>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</si>
  <si>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</si>
  <si>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</si>
  <si>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</si>
  <si>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</si>
  <si>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</si>
  <si>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</si>
  <si>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</si>
  <si>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</si>
  <si>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</si>
  <si>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</si>
  <si>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</si>
  <si>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</si>
  <si>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</si>
  <si>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</si>
  <si>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</si>
  <si>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</si>
  <si>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</si>
  <si>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</si>
  <si>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</si>
  <si>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</si>
  <si>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</si>
  <si>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</si>
  <si>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</si>
  <si>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</si>
  <si>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</si>
  <si>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</si>
  <si>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</si>
  <si>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</si>
  <si>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</si>
  <si>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</si>
  <si>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</si>
  <si>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</si>
  <si>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</si>
  <si>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</si>
  <si>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SZIJÁRTÓHÁZA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</si>
  <si>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</si>
  <si>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</si>
  <si>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</si>
  <si>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</si>
  <si>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</si>
  <si>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</si>
  <si>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</si>
  <si>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</si>
  <si>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</si>
  <si>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</si>
  <si>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</si>
  <si>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</si>
  <si>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</si>
  <si>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</si>
  <si>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</si>
  <si>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</si>
  <si>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</si>
  <si>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</si>
  <si>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</si>
  <si>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</si>
  <si>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</si>
  <si>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</si>
  <si>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</si>
  <si>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</si>
  <si>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</si>
  <si>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</si>
  <si>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</si>
  <si>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</si>
  <si>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</si>
  <si>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</si>
  <si>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</si>
  <si>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</si>
  <si>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</si>
  <si>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SZIJÁRTÓHÁZA ÖNKORMÁNYZAT</t>
  </si>
  <si>
    <t>100.000 FT ÉRTÉKET MEGHALADÓ GÉPEIRŐL, BERENDEZÉSEIRŐL</t>
  </si>
  <si>
    <t>Értékcsökkenés</t>
  </si>
  <si>
    <t xml:space="preserve">0-ra leirt gép,berendezés jármű </t>
  </si>
  <si>
    <t>Ügyviteltechnikai gépek</t>
  </si>
  <si>
    <t>Számítógép</t>
  </si>
  <si>
    <t xml:space="preserve">Számítógép </t>
  </si>
  <si>
    <t>Notebook Samsung</t>
  </si>
  <si>
    <t>Egyéb gép 0-ra írt</t>
  </si>
  <si>
    <t xml:space="preserve">CD-s Rádiós Magnó </t>
  </si>
  <si>
    <t>MTZ 80 traktor</t>
  </si>
  <si>
    <t xml:space="preserve">Traktor </t>
  </si>
  <si>
    <t xml:space="preserve">Fükasza </t>
  </si>
  <si>
    <t xml:space="preserve">Kiállító paraván </t>
  </si>
  <si>
    <t>Pavilon 4*8 m</t>
  </si>
  <si>
    <t>Plazma tv</t>
  </si>
  <si>
    <t>Zenoah bozótvágó</t>
  </si>
  <si>
    <t>Partner fűnyírótraktor</t>
  </si>
  <si>
    <t>Aljnövényzet tisztító FS410</t>
  </si>
  <si>
    <t>1.3. KIMUTATÁS SZIJÁRTÓHÁZA ÖNKORMÁNYZAT</t>
  </si>
  <si>
    <t>BEFEKTETETT PÉNZÜGYI ESZKÖZEINEK</t>
  </si>
  <si>
    <t>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</si>
  <si>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</si>
  <si>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</si>
  <si>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</si>
  <si>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</si>
  <si>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SZIJÁRTÓHÁZA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</si>
  <si>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</si>
  <si>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</si>
  <si>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</si>
  <si>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</si>
  <si>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</si>
  <si>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</si>
  <si>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</si>
  <si>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</si>
  <si>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</si>
  <si>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</si>
  <si>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</si>
  <si>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</si>
  <si>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</si>
  <si>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</si>
  <si>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</si>
  <si>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</si>
  <si>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SZIJÁRTÓHÁZA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</si>
  <si>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</si>
  <si>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</si>
  <si>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</si>
  <si>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</si>
  <si>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</si>
  <si>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 xml:space="preserve">ÁHT belüli megelőlegezések 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</si>
  <si>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</si>
  <si>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</si>
  <si>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</si>
  <si>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</si>
  <si>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</si>
  <si>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</si>
  <si>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</si>
  <si>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</si>
  <si>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</si>
  <si>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</si>
  <si>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</si>
  <si>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</si>
  <si>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</si>
  <si>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</si>
  <si>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</si>
  <si>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</si>
  <si>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0-s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</si>
  <si>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</si>
  <si>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</si>
  <si>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</si>
  <si>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</si>
  <si>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</si>
  <si>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</si>
  <si>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</si>
  <si>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</si>
  <si>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</si>
  <si>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</si>
  <si>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</si>
  <si>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</si>
  <si>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</si>
  <si>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</si>
  <si>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</si>
  <si>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</si>
  <si>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</si>
  <si>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</si>
  <si>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RT. Törzsrészvény</t>
  </si>
  <si>
    <t>2015.12.31-i állomány</t>
  </si>
  <si>
    <t>Összes részesedés</t>
  </si>
  <si>
    <r>
      <t xml:space="preserve">2016 ÉVI MARADVÁNYKIMUTATÁSA </t>
    </r>
    <r>
      <rPr>
        <i/>
        <sz val="12"/>
        <rFont val="Times New Roman"/>
        <family val="1"/>
      </rPr>
      <t xml:space="preserve"> (adatok ezer Ft-ban)</t>
    </r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</si>
  <si>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</si>
  <si>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2015. tény</t>
  </si>
  <si>
    <t>Nyitó pénzkészlet 2016.01.01-én</t>
  </si>
  <si>
    <t>Sajátos elszámolások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</si>
  <si>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</si>
  <si>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0-ra leírt egyéb építmények</t>
  </si>
  <si>
    <t>Egyéb gépek, berendezések</t>
  </si>
  <si>
    <t>Szárzúzó MMT</t>
  </si>
  <si>
    <t>Fűnyírótraktor</t>
  </si>
  <si>
    <t>2016. december 31.</t>
  </si>
  <si>
    <r>
      <t xml:space="preserve">2. SZIJÁRTÓHÁZA ÖNKORMÁNYZAT TÁRGYI ESZKÖZEINEK ALAKULÁSA 2016. ÉVBEN - </t>
    </r>
    <r>
      <rPr>
        <i/>
        <sz val="12"/>
        <rFont val="Times New Roman CE"/>
        <family val="0"/>
      </rPr>
      <t>(adatok Ft-ban)</t>
    </r>
  </si>
  <si>
    <t>fűnyirótraktor vásárlás</t>
  </si>
  <si>
    <t>buszváró felújítás</t>
  </si>
  <si>
    <t>szárzuzó megosztás 4 önkor. Között</t>
  </si>
  <si>
    <t>hegesztőgép megosztás 4 önkor,. Között</t>
  </si>
  <si>
    <t>szárzuzó értékesítés</t>
  </si>
  <si>
    <r>
      <t>RÉSZESEDÉSEINEK 2016.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</si>
  <si>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2016.12.31-i állomány</t>
  </si>
  <si>
    <t>2016. évi változás</t>
  </si>
  <si>
    <t>2017. március 31.</t>
  </si>
  <si>
    <r>
      <t xml:space="preserve">SZIJÁRTÓHÁZA KÖZSÉG ÖNKORMÁNYZATA 2016. ÉVI PÉNZESZKÖZ VÁLTOZÁSÁNAK BEMUTATÁSA </t>
    </r>
    <r>
      <rPr>
        <i/>
        <sz val="11"/>
        <rFont val="Times New Roman"/>
        <family val="1"/>
      </rPr>
      <t>(adatok Ft-ban)</t>
    </r>
  </si>
  <si>
    <t>Követelés működési célú visszatér kölcsön</t>
  </si>
  <si>
    <t>Telj.  %-a</t>
  </si>
  <si>
    <t>P</t>
  </si>
  <si>
    <t>S</t>
  </si>
  <si>
    <t>Y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</si>
</sst>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_ ;\-#,##0\ 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u val="single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8" applyFont="1" applyFill="1" applyBorder="1" applyAlignment="1">
      <alignment horizontal="center" vertical="center" wrapText="1"/>
      <protection/>
    </xf>
    <xf numFmtId="3" fontId="4" fillId="33" borderId="10" xfId="78" applyNumberFormat="1" applyFont="1" applyFill="1" applyBorder="1" applyAlignment="1">
      <alignment horizontal="right" vertical="center" wrapText="1"/>
      <protection/>
    </xf>
    <xf numFmtId="3" fontId="4" fillId="33" borderId="10" xfId="78" applyNumberFormat="1" applyFont="1" applyFill="1" applyBorder="1" applyAlignment="1">
      <alignment horizontal="center" vertical="center" wrapText="1"/>
      <protection/>
    </xf>
    <xf numFmtId="0" fontId="4" fillId="33" borderId="10" xfId="78" applyFont="1" applyFill="1" applyBorder="1" applyAlignment="1">
      <alignment horizontal="left" vertical="center" wrapText="1"/>
      <protection/>
    </xf>
    <xf numFmtId="0" fontId="3" fillId="33" borderId="10" xfId="78" applyFont="1" applyFill="1" applyBorder="1" applyAlignment="1">
      <alignment horizontal="left" vertical="center" wrapText="1"/>
      <protection/>
    </xf>
    <xf numFmtId="0" fontId="5" fillId="33" borderId="10" xfId="7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5" fillId="33" borderId="10" xfId="78" applyNumberFormat="1" applyFont="1" applyFill="1" applyBorder="1" applyAlignment="1">
      <alignment horizontal="right" vertical="center" wrapText="1"/>
      <protection/>
    </xf>
    <xf numFmtId="3" fontId="3" fillId="33" borderId="10" xfId="78" applyNumberFormat="1" applyFont="1" applyFill="1" applyBorder="1" applyAlignment="1">
      <alignment horizontal="right" vertical="center" wrapText="1"/>
      <protection/>
    </xf>
    <xf numFmtId="3" fontId="4" fillId="0" borderId="10" xfId="78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8" applyFont="1" applyFill="1" applyBorder="1" applyAlignment="1">
      <alignment horizontal="center"/>
      <protection/>
    </xf>
    <xf numFmtId="3" fontId="3" fillId="0" borderId="10" xfId="78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68" applyFont="1" applyAlignment="1">
      <alignment wrapText="1"/>
      <protection/>
    </xf>
    <xf numFmtId="0" fontId="100" fillId="0" borderId="0" xfId="68" applyFont="1">
      <alignment/>
      <protection/>
    </xf>
    <xf numFmtId="0" fontId="101" fillId="0" borderId="10" xfId="68" applyFont="1" applyBorder="1">
      <alignment/>
      <protection/>
    </xf>
    <xf numFmtId="0" fontId="101" fillId="0" borderId="0" xfId="68" applyFont="1">
      <alignment/>
      <protection/>
    </xf>
    <xf numFmtId="3" fontId="102" fillId="0" borderId="0" xfId="68" applyNumberFormat="1" applyFont="1" applyAlignment="1">
      <alignment vertical="center"/>
      <protection/>
    </xf>
    <xf numFmtId="3" fontId="103" fillId="0" borderId="11" xfId="68" applyNumberFormat="1" applyFont="1" applyBorder="1" applyAlignment="1">
      <alignment horizontal="left" vertical="center" wrapText="1"/>
      <protection/>
    </xf>
    <xf numFmtId="3" fontId="104" fillId="0" borderId="10" xfId="68" applyNumberFormat="1" applyFont="1" applyBorder="1" applyAlignment="1">
      <alignment horizontal="center" vertical="center" wrapText="1"/>
      <protection/>
    </xf>
    <xf numFmtId="3" fontId="99" fillId="0" borderId="0" xfId="68" applyNumberFormat="1" applyFont="1" applyAlignment="1">
      <alignment wrapText="1"/>
      <protection/>
    </xf>
    <xf numFmtId="3" fontId="99" fillId="0" borderId="0" xfId="68" applyNumberFormat="1" applyFont="1">
      <alignment/>
      <protection/>
    </xf>
    <xf numFmtId="3" fontId="99" fillId="0" borderId="10" xfId="68" applyNumberFormat="1" applyFont="1" applyBorder="1" applyAlignment="1">
      <alignment wrapText="1"/>
      <protection/>
    </xf>
    <xf numFmtId="3" fontId="100" fillId="0" borderId="10" xfId="68" applyNumberFormat="1" applyFont="1" applyBorder="1">
      <alignment/>
      <protection/>
    </xf>
    <xf numFmtId="3" fontId="100" fillId="0" borderId="0" xfId="68" applyNumberFormat="1" applyFont="1">
      <alignment/>
      <protection/>
    </xf>
    <xf numFmtId="3" fontId="99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4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8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8" applyFont="1" applyFill="1" applyBorder="1" applyAlignment="1">
      <alignment horizontal="center" vertical="center"/>
      <protection/>
    </xf>
    <xf numFmtId="0" fontId="100" fillId="0" borderId="10" xfId="68" applyFont="1" applyBorder="1" applyAlignment="1">
      <alignment wrapText="1"/>
      <protection/>
    </xf>
    <xf numFmtId="3" fontId="4" fillId="0" borderId="13" xfId="78" applyNumberFormat="1" applyFont="1" applyFill="1" applyBorder="1" applyAlignment="1">
      <alignment horizontal="right" wrapText="1"/>
      <protection/>
    </xf>
    <xf numFmtId="0" fontId="101" fillId="0" borderId="10" xfId="68" applyFont="1" applyBorder="1" applyAlignment="1">
      <alignment wrapText="1"/>
      <protection/>
    </xf>
    <xf numFmtId="0" fontId="101" fillId="0" borderId="10" xfId="68" applyFont="1" applyBorder="1" applyAlignment="1">
      <alignment vertical="top" wrapText="1"/>
      <protection/>
    </xf>
    <xf numFmtId="0" fontId="12" fillId="0" borderId="0" xfId="72" applyFill="1">
      <alignment/>
      <protection/>
    </xf>
    <xf numFmtId="0" fontId="3" fillId="0" borderId="0" xfId="76" applyFont="1" applyFill="1" applyAlignment="1">
      <alignment horizontal="center"/>
      <protection/>
    </xf>
    <xf numFmtId="0" fontId="4" fillId="0" borderId="0" xfId="76" applyFont="1" applyFill="1">
      <alignment/>
      <protection/>
    </xf>
    <xf numFmtId="0" fontId="4" fillId="0" borderId="11" xfId="76" applyFont="1" applyFill="1" applyBorder="1" applyAlignment="1">
      <alignment horizontal="center"/>
      <protection/>
    </xf>
    <xf numFmtId="0" fontId="12" fillId="0" borderId="0" xfId="72">
      <alignment/>
      <protection/>
    </xf>
    <xf numFmtId="0" fontId="4" fillId="0" borderId="0" xfId="76" applyFont="1">
      <alignment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8" fillId="0" borderId="0" xfId="76" applyFont="1">
      <alignment/>
      <protection/>
    </xf>
    <xf numFmtId="0" fontId="4" fillId="0" borderId="10" xfId="76" applyFont="1" applyFill="1" applyBorder="1" applyAlignment="1">
      <alignment/>
      <protection/>
    </xf>
    <xf numFmtId="3" fontId="4" fillId="0" borderId="10" xfId="76" applyNumberFormat="1" applyFont="1" applyBorder="1" applyAlignment="1">
      <alignment/>
      <protection/>
    </xf>
    <xf numFmtId="3" fontId="10" fillId="0" borderId="10" xfId="76" applyNumberFormat="1" applyFont="1" applyBorder="1" applyAlignment="1">
      <alignment/>
      <protection/>
    </xf>
    <xf numFmtId="3" fontId="8" fillId="0" borderId="10" xfId="76" applyNumberFormat="1" applyFont="1" applyBorder="1" applyAlignment="1">
      <alignment/>
      <protection/>
    </xf>
    <xf numFmtId="0" fontId="4" fillId="0" borderId="10" xfId="78" applyFont="1" applyFill="1" applyBorder="1" applyAlignment="1">
      <alignment wrapText="1"/>
      <protection/>
    </xf>
    <xf numFmtId="3" fontId="100" fillId="0" borderId="0" xfId="68" applyNumberFormat="1" applyFont="1" applyAlignment="1">
      <alignment horizontal="center"/>
      <protection/>
    </xf>
    <xf numFmtId="0" fontId="5" fillId="0" borderId="10" xfId="78" applyFont="1" applyFill="1" applyBorder="1" applyAlignment="1">
      <alignment/>
      <protection/>
    </xf>
    <xf numFmtId="0" fontId="15" fillId="0" borderId="10" xfId="78" applyFont="1" applyFill="1" applyBorder="1" applyAlignment="1">
      <alignment/>
      <protection/>
    </xf>
    <xf numFmtId="0" fontId="15" fillId="0" borderId="10" xfId="78" applyFont="1" applyFill="1" applyBorder="1" applyAlignment="1">
      <alignment wrapText="1"/>
      <protection/>
    </xf>
    <xf numFmtId="0" fontId="20" fillId="0" borderId="10" xfId="78" applyFont="1" applyFill="1" applyBorder="1" applyAlignment="1">
      <alignment wrapText="1"/>
      <protection/>
    </xf>
    <xf numFmtId="0" fontId="22" fillId="0" borderId="10" xfId="78" applyFont="1" applyFill="1" applyBorder="1" applyAlignment="1">
      <alignment wrapText="1"/>
      <protection/>
    </xf>
    <xf numFmtId="0" fontId="8" fillId="33" borderId="10" xfId="78" applyFont="1" applyFill="1" applyBorder="1" applyAlignment="1">
      <alignment horizontal="left" vertical="center" wrapText="1"/>
      <protection/>
    </xf>
    <xf numFmtId="0" fontId="7" fillId="33" borderId="10" xfId="78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0" fontId="3" fillId="0" borderId="10" xfId="76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left" wrapText="1"/>
      <protection/>
    </xf>
    <xf numFmtId="0" fontId="4" fillId="0" borderId="10" xfId="76" applyFont="1" applyFill="1" applyBorder="1" applyAlignment="1">
      <alignment horizontal="left"/>
      <protection/>
    </xf>
    <xf numFmtId="0" fontId="4" fillId="0" borderId="10" xfId="76" applyFont="1" applyBorder="1" applyAlignment="1">
      <alignment vertical="top" wrapText="1"/>
      <protection/>
    </xf>
    <xf numFmtId="0" fontId="10" fillId="0" borderId="10" xfId="76" applyFont="1" applyBorder="1" applyAlignment="1" quotePrefix="1">
      <alignment vertical="top" wrapText="1"/>
      <protection/>
    </xf>
    <xf numFmtId="0" fontId="8" fillId="0" borderId="10" xfId="76" applyFont="1" applyBorder="1" applyAlignment="1" quotePrefix="1">
      <alignment vertical="top" wrapText="1"/>
      <protection/>
    </xf>
    <xf numFmtId="0" fontId="3" fillId="0" borderId="10" xfId="76" applyFont="1" applyBorder="1" applyAlignment="1">
      <alignment vertical="top" wrapText="1"/>
      <protection/>
    </xf>
    <xf numFmtId="3" fontId="4" fillId="33" borderId="10" xfId="78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8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/>
      <protection/>
    </xf>
    <xf numFmtId="0" fontId="4" fillId="0" borderId="10" xfId="78" applyFont="1" applyFill="1" applyBorder="1" applyAlignment="1" quotePrefix="1">
      <alignment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vertical="center" wrapText="1"/>
      <protection/>
    </xf>
    <xf numFmtId="0" fontId="5" fillId="0" borderId="10" xfId="78" applyFont="1" applyFill="1" applyBorder="1" applyAlignment="1">
      <alignment vertical="center" wrapText="1"/>
      <protection/>
    </xf>
    <xf numFmtId="0" fontId="10" fillId="0" borderId="10" xfId="78" applyFont="1" applyFill="1" applyBorder="1" applyAlignment="1">
      <alignment horizontal="left" vertical="center" wrapText="1"/>
      <protection/>
    </xf>
    <xf numFmtId="0" fontId="4" fillId="0" borderId="10" xfId="78" applyFont="1" applyFill="1" applyBorder="1" applyAlignment="1">
      <alignment vertical="center"/>
      <protection/>
    </xf>
    <xf numFmtId="3" fontId="15" fillId="33" borderId="10" xfId="78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4" fillId="0" borderId="0" xfId="68" applyNumberFormat="1" applyFont="1" applyBorder="1" applyAlignment="1">
      <alignment vertical="center" wrapText="1"/>
      <protection/>
    </xf>
    <xf numFmtId="3" fontId="101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8" applyFont="1" applyFill="1" applyBorder="1" applyAlignment="1">
      <alignment horizontal="center" wrapText="1"/>
      <protection/>
    </xf>
    <xf numFmtId="0" fontId="21" fillId="0" borderId="10" xfId="78" applyFont="1" applyFill="1" applyBorder="1" applyAlignment="1">
      <alignment horizontal="center" wrapText="1"/>
      <protection/>
    </xf>
    <xf numFmtId="0" fontId="15" fillId="33" borderId="10" xfId="78" applyFont="1" applyFill="1" applyBorder="1" applyAlignment="1">
      <alignment horizontal="left" vertical="center" wrapText="1"/>
      <protection/>
    </xf>
    <xf numFmtId="0" fontId="21" fillId="0" borderId="10" xfId="78" applyFont="1" applyFill="1" applyBorder="1" applyAlignment="1">
      <alignment horizontal="center"/>
      <protection/>
    </xf>
    <xf numFmtId="0" fontId="4" fillId="0" borderId="10" xfId="78" applyFont="1" applyFill="1" applyBorder="1" applyAlignment="1" quotePrefix="1">
      <alignment horizontal="center"/>
      <protection/>
    </xf>
    <xf numFmtId="3" fontId="3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 horizontal="left" wrapText="1"/>
      <protection/>
    </xf>
    <xf numFmtId="0" fontId="105" fillId="0" borderId="10" xfId="78" applyFont="1" applyFill="1" applyBorder="1" applyAlignment="1" quotePrefix="1">
      <alignment wrapText="1"/>
      <protection/>
    </xf>
    <xf numFmtId="0" fontId="105" fillId="0" borderId="10" xfId="78" applyFont="1" applyFill="1" applyBorder="1" applyAlignment="1">
      <alignment wrapText="1"/>
      <protection/>
    </xf>
    <xf numFmtId="0" fontId="105" fillId="0" borderId="10" xfId="78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6" fillId="0" borderId="10" xfId="78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8" applyNumberFormat="1" applyFont="1" applyFill="1" applyBorder="1" applyAlignment="1">
      <alignment horizontal="right" vertical="center" wrapText="1"/>
      <protection/>
    </xf>
    <xf numFmtId="3" fontId="104" fillId="0" borderId="14" xfId="68" applyNumberFormat="1" applyFont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  <xf numFmtId="0" fontId="4" fillId="33" borderId="10" xfId="78" applyFont="1" applyFill="1" applyBorder="1" applyAlignment="1" quotePrefix="1">
      <alignment horizontal="left" vertical="center" wrapText="1"/>
      <protection/>
    </xf>
    <xf numFmtId="0" fontId="15" fillId="0" borderId="10" xfId="78" applyFont="1" applyFill="1" applyBorder="1" applyAlignment="1" quotePrefix="1">
      <alignment wrapText="1"/>
      <protection/>
    </xf>
    <xf numFmtId="0" fontId="4" fillId="0" borderId="10" xfId="78" applyFont="1" applyFill="1" applyBorder="1" applyAlignment="1" quotePrefix="1">
      <alignment horizontal="left" wrapText="1" indent="2"/>
      <protection/>
    </xf>
    <xf numFmtId="0" fontId="4" fillId="0" borderId="10" xfId="78" applyFont="1" applyFill="1" applyBorder="1" applyAlignment="1" quotePrefix="1">
      <alignment horizontal="left" wrapText="1" indent="3"/>
      <protection/>
    </xf>
    <xf numFmtId="0" fontId="20" fillId="0" borderId="10" xfId="78" applyFont="1" applyFill="1" applyBorder="1" applyAlignment="1">
      <alignment vertical="center" wrapText="1"/>
      <protection/>
    </xf>
    <xf numFmtId="3" fontId="106" fillId="0" borderId="10" xfId="0" applyNumberFormat="1" applyFont="1" applyFill="1" applyBorder="1" applyAlignment="1">
      <alignment vertical="center" wrapText="1"/>
    </xf>
    <xf numFmtId="0" fontId="92" fillId="0" borderId="0" xfId="0" applyFont="1" applyAlignment="1">
      <alignment/>
    </xf>
    <xf numFmtId="0" fontId="107" fillId="0" borderId="0" xfId="0" applyFont="1" applyAlignment="1">
      <alignment/>
    </xf>
    <xf numFmtId="0" fontId="4" fillId="0" borderId="10" xfId="78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9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8" fillId="0" borderId="0" xfId="0" applyFont="1" applyAlignment="1">
      <alignment horizontal="right"/>
    </xf>
    <xf numFmtId="0" fontId="100" fillId="0" borderId="0" xfId="68" applyFont="1" applyAlignment="1">
      <alignment horizontal="right"/>
      <protection/>
    </xf>
    <xf numFmtId="3" fontId="106" fillId="33" borderId="10" xfId="78" applyNumberFormat="1" applyFont="1" applyFill="1" applyBorder="1" applyAlignment="1">
      <alignment horizontal="right" vertical="center" wrapText="1"/>
      <protection/>
    </xf>
    <xf numFmtId="3" fontId="106" fillId="0" borderId="10" xfId="78" applyNumberFormat="1" applyFont="1" applyFill="1" applyBorder="1" applyAlignment="1">
      <alignment horizontal="right" wrapText="1"/>
      <protection/>
    </xf>
    <xf numFmtId="3" fontId="4" fillId="33" borderId="10" xfId="78" applyNumberFormat="1" applyFont="1" applyFill="1" applyBorder="1" applyAlignment="1">
      <alignment vertical="center" wrapText="1"/>
      <protection/>
    </xf>
    <xf numFmtId="0" fontId="102" fillId="0" borderId="0" xfId="0" applyFont="1" applyAlignment="1">
      <alignment horizontal="center"/>
    </xf>
    <xf numFmtId="0" fontId="20" fillId="0" borderId="15" xfId="78" applyFont="1" applyFill="1" applyBorder="1" applyAlignment="1">
      <alignment vertical="center" wrapText="1"/>
      <protection/>
    </xf>
    <xf numFmtId="0" fontId="102" fillId="0" borderId="0" xfId="0" applyFont="1" applyAlignment="1">
      <alignment horizontal="center" wrapText="1"/>
    </xf>
    <xf numFmtId="0" fontId="107" fillId="0" borderId="0" xfId="0" applyFont="1" applyAlignment="1">
      <alignment horizontal="center"/>
    </xf>
    <xf numFmtId="3" fontId="102" fillId="0" borderId="0" xfId="0" applyNumberFormat="1" applyFont="1" applyAlignment="1">
      <alignment horizontal="center"/>
    </xf>
    <xf numFmtId="0" fontId="3" fillId="0" borderId="10" xfId="78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/>
    </xf>
    <xf numFmtId="3" fontId="102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3" fontId="97" fillId="0" borderId="10" xfId="0" applyNumberFormat="1" applyFont="1" applyBorder="1" applyAlignment="1">
      <alignment/>
    </xf>
    <xf numFmtId="3" fontId="102" fillId="0" borderId="10" xfId="0" applyNumberFormat="1" applyFont="1" applyBorder="1" applyAlignment="1">
      <alignment/>
    </xf>
    <xf numFmtId="0" fontId="92" fillId="0" borderId="0" xfId="0" applyFont="1" applyAlignment="1">
      <alignment horizontal="right"/>
    </xf>
    <xf numFmtId="3" fontId="97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8" applyNumberFormat="1" applyFont="1" applyFill="1" applyBorder="1" applyAlignment="1">
      <alignment horizontal="center" vertical="center"/>
      <protection/>
    </xf>
    <xf numFmtId="0" fontId="4" fillId="33" borderId="10" xfId="78" applyFont="1" applyFill="1" applyBorder="1" applyAlignment="1">
      <alignment vertical="center"/>
      <protection/>
    </xf>
    <xf numFmtId="0" fontId="3" fillId="33" borderId="10" xfId="78" applyFont="1" applyFill="1" applyBorder="1" applyAlignment="1">
      <alignment vertical="center"/>
      <protection/>
    </xf>
    <xf numFmtId="3" fontId="3" fillId="33" borderId="10" xfId="78" applyNumberFormat="1" applyFont="1" applyFill="1" applyBorder="1" applyAlignment="1">
      <alignment vertical="center" wrapText="1"/>
      <protection/>
    </xf>
    <xf numFmtId="0" fontId="28" fillId="0" borderId="0" xfId="64" applyFont="1" applyBorder="1" applyAlignment="1">
      <alignment/>
      <protection/>
    </xf>
    <xf numFmtId="0" fontId="30" fillId="0" borderId="0" xfId="64" applyFont="1" applyFill="1">
      <alignment/>
      <protection/>
    </xf>
    <xf numFmtId="0" fontId="12" fillId="0" borderId="0" xfId="81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2" fillId="0" borderId="10" xfId="81" applyFont="1" applyBorder="1">
      <alignment/>
      <protection/>
    </xf>
    <xf numFmtId="0" fontId="28" fillId="0" borderId="10" xfId="64" applyFont="1" applyFill="1" applyBorder="1" applyAlignment="1">
      <alignment horizontal="center"/>
      <protection/>
    </xf>
    <xf numFmtId="0" fontId="31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2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3" fillId="0" borderId="10" xfId="71" applyNumberFormat="1" applyFont="1" applyFill="1" applyBorder="1" applyAlignment="1" applyProtection="1">
      <alignment/>
      <protection locked="0"/>
    </xf>
    <xf numFmtId="4" fontId="34" fillId="0" borderId="10" xfId="71" applyNumberFormat="1" applyFont="1" applyFill="1" applyBorder="1" applyAlignment="1" applyProtection="1">
      <alignment wrapText="1"/>
      <protection locked="0"/>
    </xf>
    <xf numFmtId="4" fontId="34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4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8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6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6" fillId="0" borderId="10" xfId="81" applyFont="1" applyBorder="1">
      <alignment/>
      <protection/>
    </xf>
    <xf numFmtId="0" fontId="37" fillId="0" borderId="10" xfId="64" applyFont="1" applyFill="1" applyBorder="1" applyAlignment="1">
      <alignment horizontal="center"/>
      <protection/>
    </xf>
    <xf numFmtId="0" fontId="36" fillId="0" borderId="0" xfId="81" applyFont="1">
      <alignment/>
      <protection/>
    </xf>
    <xf numFmtId="4" fontId="36" fillId="0" borderId="0" xfId="71" applyNumberFormat="1" applyFont="1" applyFill="1" applyBorder="1" applyAlignment="1" applyProtection="1">
      <alignment/>
      <protection locked="0"/>
    </xf>
    <xf numFmtId="4" fontId="38" fillId="0" borderId="10" xfId="71" applyNumberFormat="1" applyFont="1" applyFill="1" applyBorder="1" applyAlignment="1" applyProtection="1">
      <alignment/>
      <protection locked="0"/>
    </xf>
    <xf numFmtId="4" fontId="36" fillId="0" borderId="10" xfId="71" applyNumberFormat="1" applyFont="1" applyFill="1" applyBorder="1" applyAlignment="1" applyProtection="1">
      <alignment/>
      <protection locked="0"/>
    </xf>
    <xf numFmtId="4" fontId="39" fillId="0" borderId="1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0" fillId="0" borderId="10" xfId="75" applyNumberFormat="1" applyFont="1" applyFill="1" applyBorder="1" applyAlignment="1" applyProtection="1">
      <alignment/>
      <protection locked="0"/>
    </xf>
    <xf numFmtId="4" fontId="38" fillId="34" borderId="10" xfId="71" applyNumberFormat="1" applyFont="1" applyFill="1" applyBorder="1" applyAlignment="1" applyProtection="1">
      <alignment/>
      <protection locked="0"/>
    </xf>
    <xf numFmtId="4" fontId="40" fillId="34" borderId="10" xfId="71" applyNumberFormat="1" applyFont="1" applyFill="1" applyBorder="1" applyAlignment="1" applyProtection="1">
      <alignment/>
      <protection locked="0"/>
    </xf>
    <xf numFmtId="4" fontId="41" fillId="34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108" fillId="0" borderId="0" xfId="71" applyNumberFormat="1" applyFont="1" applyFill="1" applyBorder="1" applyAlignment="1" applyProtection="1">
      <alignment/>
      <protection locked="0"/>
    </xf>
    <xf numFmtId="4" fontId="43" fillId="0" borderId="10" xfId="71" applyNumberFormat="1" applyFont="1" applyFill="1" applyBorder="1" applyAlignment="1" applyProtection="1">
      <alignment/>
      <protection locked="0"/>
    </xf>
    <xf numFmtId="4" fontId="11" fillId="0" borderId="10" xfId="71" applyNumberFormat="1" applyFont="1" applyFill="1" applyBorder="1" applyAlignment="1" applyProtection="1">
      <alignment/>
      <protection locked="0"/>
    </xf>
    <xf numFmtId="4" fontId="11" fillId="0" borderId="0" xfId="71" applyNumberFormat="1" applyFont="1" applyFill="1" applyBorder="1" applyAlignment="1" applyProtection="1">
      <alignment/>
      <protection locked="0"/>
    </xf>
    <xf numFmtId="4" fontId="38" fillId="35" borderId="10" xfId="71" applyNumberFormat="1" applyFont="1" applyFill="1" applyBorder="1" applyAlignment="1" applyProtection="1">
      <alignment wrapText="1"/>
      <protection locked="0"/>
    </xf>
    <xf numFmtId="4" fontId="38" fillId="35" borderId="10" xfId="71" applyNumberFormat="1" applyFont="1" applyFill="1" applyBorder="1" applyAlignment="1" applyProtection="1">
      <alignment/>
      <protection locked="0"/>
    </xf>
    <xf numFmtId="4" fontId="40" fillId="35" borderId="10" xfId="71" applyNumberFormat="1" applyFont="1" applyFill="1" applyBorder="1" applyAlignment="1" applyProtection="1">
      <alignment/>
      <protection locked="0"/>
    </xf>
    <xf numFmtId="4" fontId="38" fillId="0" borderId="0" xfId="71" applyNumberFormat="1" applyFont="1" applyFill="1" applyBorder="1" applyAlignment="1" applyProtection="1">
      <alignment/>
      <protection locked="0"/>
    </xf>
    <xf numFmtId="0" fontId="28" fillId="0" borderId="0" xfId="67" applyFont="1" applyBorder="1" applyAlignment="1">
      <alignment/>
      <protection/>
    </xf>
    <xf numFmtId="0" fontId="30" fillId="0" borderId="0" xfId="67" applyFont="1" applyFill="1">
      <alignment/>
      <protection/>
    </xf>
    <xf numFmtId="0" fontId="28" fillId="0" borderId="10" xfId="67" applyFont="1" applyFill="1" applyBorder="1" applyAlignment="1">
      <alignment horizontal="center"/>
      <protection/>
    </xf>
    <xf numFmtId="0" fontId="31" fillId="0" borderId="10" xfId="67" applyFont="1" applyFill="1" applyBorder="1" applyAlignment="1">
      <alignment horizontal="center"/>
      <protection/>
    </xf>
    <xf numFmtId="4" fontId="44" fillId="0" borderId="10" xfId="79" applyNumberFormat="1" applyFont="1" applyFill="1" applyBorder="1" applyAlignment="1" applyProtection="1">
      <alignment/>
      <protection locked="0"/>
    </xf>
    <xf numFmtId="4" fontId="44" fillId="0" borderId="10" xfId="79" applyNumberFormat="1" applyFont="1" applyFill="1" applyBorder="1" applyAlignment="1" applyProtection="1">
      <alignment horizontal="center"/>
      <protection locked="0"/>
    </xf>
    <xf numFmtId="0" fontId="11" fillId="0" borderId="0" xfId="79">
      <alignment/>
      <protection/>
    </xf>
    <xf numFmtId="0" fontId="43" fillId="0" borderId="10" xfId="80" applyFont="1" applyBorder="1">
      <alignment/>
      <protection/>
    </xf>
    <xf numFmtId="0" fontId="11" fillId="0" borderId="10" xfId="80" applyBorder="1">
      <alignment/>
      <protection/>
    </xf>
    <xf numFmtId="0" fontId="11" fillId="0" borderId="0" xfId="80">
      <alignment/>
      <protection/>
    </xf>
    <xf numFmtId="4" fontId="28" fillId="0" borderId="10" xfId="80" applyNumberFormat="1" applyFont="1" applyFill="1" applyBorder="1" applyAlignment="1" applyProtection="1">
      <alignment/>
      <protection locked="0"/>
    </xf>
    <xf numFmtId="4" fontId="30" fillId="0" borderId="10" xfId="80" applyNumberFormat="1" applyFont="1" applyFill="1" applyBorder="1" applyAlignment="1" applyProtection="1">
      <alignment/>
      <protection locked="0"/>
    </xf>
    <xf numFmtId="4" fontId="45" fillId="0" borderId="10" xfId="79" applyNumberFormat="1" applyFont="1" applyFill="1" applyBorder="1" applyAlignment="1" applyProtection="1">
      <alignment/>
      <protection locked="0"/>
    </xf>
    <xf numFmtId="4" fontId="45" fillId="0" borderId="10" xfId="79" applyNumberFormat="1" applyFont="1" applyFill="1" applyBorder="1" applyAlignment="1" applyProtection="1">
      <alignment horizontal="right"/>
      <protection locked="0"/>
    </xf>
    <xf numFmtId="0" fontId="11" fillId="0" borderId="0" xfId="79" applyFont="1">
      <alignment/>
      <protection/>
    </xf>
    <xf numFmtId="4" fontId="28" fillId="34" borderId="10" xfId="80" applyNumberFormat="1" applyFont="1" applyFill="1" applyBorder="1" applyAlignment="1" applyProtection="1">
      <alignment/>
      <protection locked="0"/>
    </xf>
    <xf numFmtId="4" fontId="28" fillId="0" borderId="10" xfId="80" applyNumberFormat="1" applyFont="1" applyFill="1" applyBorder="1" applyAlignment="1" applyProtection="1">
      <alignment/>
      <protection locked="0"/>
    </xf>
    <xf numFmtId="4" fontId="28" fillId="0" borderId="10" xfId="80" applyNumberFormat="1" applyFont="1" applyFill="1" applyBorder="1" applyAlignment="1" applyProtection="1">
      <alignment horizontal="right"/>
      <protection locked="0"/>
    </xf>
    <xf numFmtId="4" fontId="30" fillId="0" borderId="10" xfId="80" applyNumberFormat="1" applyFont="1" applyFill="1" applyBorder="1" applyAlignment="1" applyProtection="1">
      <alignment horizontal="right"/>
      <protection locked="0"/>
    </xf>
    <xf numFmtId="4" fontId="46" fillId="36" borderId="10" xfId="80" applyNumberFormat="1" applyFont="1" applyFill="1" applyBorder="1" applyAlignment="1" applyProtection="1">
      <alignment/>
      <protection locked="0"/>
    </xf>
    <xf numFmtId="4" fontId="28" fillId="35" borderId="10" xfId="80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3" fillId="37" borderId="1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7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7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7" fillId="0" borderId="10" xfId="77" applyNumberFormat="1" applyFont="1" applyFill="1" applyBorder="1" applyAlignment="1" applyProtection="1">
      <alignment horizontal="right"/>
      <protection locked="0"/>
    </xf>
    <xf numFmtId="3" fontId="27" fillId="0" borderId="10" xfId="77" applyNumberFormat="1" applyFont="1" applyFill="1" applyBorder="1" applyAlignment="1" applyProtection="1">
      <alignment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0" fontId="27" fillId="0" borderId="0" xfId="77" applyNumberFormat="1" applyFont="1" applyFill="1" applyBorder="1" applyAlignment="1" applyProtection="1">
      <alignment/>
      <protection locked="0"/>
    </xf>
    <xf numFmtId="0" fontId="48" fillId="0" borderId="10" xfId="73" applyNumberFormat="1" applyFont="1" applyFill="1" applyBorder="1" applyAlignment="1" applyProtection="1">
      <alignment/>
      <protection locked="0"/>
    </xf>
    <xf numFmtId="49" fontId="49" fillId="0" borderId="10" xfId="73" applyNumberFormat="1" applyFont="1" applyFill="1" applyBorder="1" applyAlignment="1" applyProtection="1">
      <alignment/>
      <protection locked="0"/>
    </xf>
    <xf numFmtId="49" fontId="49" fillId="0" borderId="10" xfId="73" applyNumberFormat="1" applyFont="1" applyFill="1" applyBorder="1" applyAlignment="1" applyProtection="1">
      <alignment horizontal="right"/>
      <protection locked="0"/>
    </xf>
    <xf numFmtId="0" fontId="48" fillId="0" borderId="0" xfId="73" applyNumberFormat="1" applyFont="1" applyFill="1" applyBorder="1" applyAlignment="1" applyProtection="1">
      <alignment/>
      <protection locked="0"/>
    </xf>
    <xf numFmtId="1" fontId="48" fillId="0" borderId="10" xfId="73" applyNumberFormat="1" applyFont="1" applyFill="1" applyBorder="1" applyAlignment="1" applyProtection="1">
      <alignment horizontal="right"/>
      <protection locked="0"/>
    </xf>
    <xf numFmtId="0" fontId="49" fillId="0" borderId="10" xfId="73" applyNumberFormat="1" applyFont="1" applyFill="1" applyBorder="1" applyAlignment="1" applyProtection="1">
      <alignment wrapText="1"/>
      <protection locked="0"/>
    </xf>
    <xf numFmtId="3" fontId="50" fillId="0" borderId="10" xfId="73" applyNumberFormat="1" applyFont="1" applyBorder="1" applyAlignment="1">
      <alignment horizontal="right"/>
      <protection/>
    </xf>
    <xf numFmtId="3" fontId="50" fillId="0" borderId="10" xfId="73" applyNumberFormat="1" applyFont="1" applyBorder="1">
      <alignment/>
      <protection/>
    </xf>
    <xf numFmtId="0" fontId="49" fillId="0" borderId="0" xfId="73" applyNumberFormat="1" applyFont="1" applyFill="1" applyBorder="1" applyAlignment="1" applyProtection="1">
      <alignment/>
      <protection locked="0"/>
    </xf>
    <xf numFmtId="0" fontId="48" fillId="0" borderId="10" xfId="73" applyNumberFormat="1" applyFont="1" applyFill="1" applyBorder="1" applyAlignment="1" applyProtection="1">
      <alignment wrapText="1"/>
      <protection locked="0"/>
    </xf>
    <xf numFmtId="3" fontId="51" fillId="0" borderId="10" xfId="73" applyNumberFormat="1" applyFont="1" applyBorder="1">
      <alignment/>
      <protection/>
    </xf>
    <xf numFmtId="0" fontId="49" fillId="0" borderId="10" xfId="73" applyNumberFormat="1" applyFont="1" applyFill="1" applyBorder="1" applyAlignment="1" applyProtection="1">
      <alignment/>
      <protection locked="0"/>
    </xf>
    <xf numFmtId="0" fontId="49" fillId="38" borderId="10" xfId="73" applyNumberFormat="1" applyFont="1" applyFill="1" applyBorder="1" applyAlignment="1" applyProtection="1">
      <alignment/>
      <protection locked="0"/>
    </xf>
    <xf numFmtId="3" fontId="50" fillId="39" borderId="10" xfId="73" applyNumberFormat="1" applyFont="1" applyFill="1" applyBorder="1">
      <alignment/>
      <protection/>
    </xf>
    <xf numFmtId="0" fontId="27" fillId="0" borderId="0" xfId="71" applyNumberFormat="1" applyFont="1" applyFill="1" applyBorder="1" applyAlignment="1" applyProtection="1">
      <alignment/>
      <protection locked="0"/>
    </xf>
    <xf numFmtId="0" fontId="30" fillId="0" borderId="10" xfId="67" applyFont="1" applyBorder="1">
      <alignment/>
      <protection/>
    </xf>
    <xf numFmtId="0" fontId="30" fillId="0" borderId="0" xfId="67" applyFont="1">
      <alignment/>
      <protection/>
    </xf>
    <xf numFmtId="4" fontId="52" fillId="0" borderId="10" xfId="71" applyNumberFormat="1" applyFont="1" applyFill="1" applyBorder="1" applyAlignment="1" applyProtection="1">
      <alignment horizontal="center" vertical="center"/>
      <protection locked="0"/>
    </xf>
    <xf numFmtId="4" fontId="52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1">
      <alignment/>
      <protection/>
    </xf>
    <xf numFmtId="4" fontId="43" fillId="40" borderId="10" xfId="82" applyNumberFormat="1" applyFont="1" applyFill="1" applyBorder="1">
      <alignment/>
      <protection/>
    </xf>
    <xf numFmtId="4" fontId="43" fillId="40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4" fontId="43" fillId="41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11" fillId="41" borderId="10" xfId="82" applyNumberFormat="1" applyFont="1" applyFill="1" applyBorder="1">
      <alignment/>
      <protection/>
    </xf>
    <xf numFmtId="4" fontId="11" fillId="0" borderId="0" xfId="82" applyNumberFormat="1" applyFont="1" applyFill="1">
      <alignment/>
      <protection/>
    </xf>
    <xf numFmtId="4" fontId="11" fillId="0" borderId="10" xfId="82" applyNumberFormat="1" applyBorder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0" fontId="4" fillId="33" borderId="0" xfId="78" applyFont="1" applyFill="1" applyBorder="1" applyAlignment="1">
      <alignment vertical="center"/>
      <protection/>
    </xf>
    <xf numFmtId="0" fontId="20" fillId="0" borderId="15" xfId="78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vertical="center"/>
    </xf>
    <xf numFmtId="3" fontId="20" fillId="33" borderId="10" xfId="78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33" borderId="10" xfId="78" applyNumberFormat="1" applyFont="1" applyFill="1" applyBorder="1" applyAlignment="1">
      <alignment horizontal="center" vertical="center" wrapText="1"/>
      <protection/>
    </xf>
    <xf numFmtId="169" fontId="9" fillId="0" borderId="10" xfId="46" applyNumberFormat="1" applyFont="1" applyFill="1" applyBorder="1" applyAlignment="1">
      <alignment/>
    </xf>
    <xf numFmtId="3" fontId="75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/>
    </xf>
    <xf numFmtId="4" fontId="28" fillId="42" borderId="10" xfId="80" applyNumberFormat="1" applyFont="1" applyFill="1" applyBorder="1" applyAlignment="1" applyProtection="1">
      <alignment/>
      <protection locked="0"/>
    </xf>
    <xf numFmtId="0" fontId="11" fillId="43" borderId="0" xfId="80" applyFill="1">
      <alignment/>
      <protection/>
    </xf>
    <xf numFmtId="4" fontId="30" fillId="42" borderId="10" xfId="80" applyNumberFormat="1" applyFont="1" applyFill="1" applyBorder="1" applyAlignment="1" applyProtection="1">
      <alignment/>
      <protection locked="0"/>
    </xf>
    <xf numFmtId="4" fontId="53" fillId="0" borderId="10" xfId="80" applyNumberFormat="1" applyFont="1" applyFill="1" applyBorder="1" applyAlignment="1" applyProtection="1">
      <alignment/>
      <protection locked="0"/>
    </xf>
    <xf numFmtId="4" fontId="28" fillId="35" borderId="10" xfId="80" applyNumberFormat="1" applyFont="1" applyFill="1" applyBorder="1" applyAlignment="1" applyProtection="1">
      <alignment/>
      <protection locked="0"/>
    </xf>
    <xf numFmtId="4" fontId="11" fillId="0" borderId="10" xfId="82" applyNumberFormat="1" applyFill="1" applyBorder="1">
      <alignment/>
      <protection/>
    </xf>
    <xf numFmtId="3" fontId="4" fillId="0" borderId="0" xfId="71" applyNumberFormat="1" applyFont="1" applyFill="1" applyBorder="1" applyAlignment="1" applyProtection="1">
      <alignment vertical="center"/>
      <protection locked="0"/>
    </xf>
    <xf numFmtId="3" fontId="47" fillId="0" borderId="0" xfId="71" applyNumberFormat="1" applyFont="1" applyFill="1" applyBorder="1" applyAlignment="1" applyProtection="1">
      <alignment horizontal="center" vertical="center" wrapText="1"/>
      <protection locked="0"/>
    </xf>
    <xf numFmtId="3" fontId="47" fillId="0" borderId="0" xfId="77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71" applyNumberFormat="1" applyFont="1" applyFill="1" applyBorder="1" applyAlignment="1" applyProtection="1">
      <alignment/>
      <protection locked="0"/>
    </xf>
    <xf numFmtId="3" fontId="4" fillId="0" borderId="0" xfId="77" applyNumberFormat="1" applyFont="1" applyFill="1" applyBorder="1" applyAlignment="1" applyProtection="1">
      <alignment horizontal="right"/>
      <protection locked="0"/>
    </xf>
    <xf numFmtId="3" fontId="27" fillId="0" borderId="0" xfId="77" applyNumberFormat="1" applyFont="1" applyFill="1" applyBorder="1" applyAlignment="1" applyProtection="1">
      <alignment horizontal="right"/>
      <protection locked="0"/>
    </xf>
    <xf numFmtId="3" fontId="27" fillId="0" borderId="0" xfId="77" applyNumberFormat="1" applyFont="1" applyFill="1" applyBorder="1" applyAlignment="1" applyProtection="1">
      <alignment/>
      <protection locked="0"/>
    </xf>
    <xf numFmtId="3" fontId="3" fillId="0" borderId="0" xfId="71" applyNumberFormat="1" applyFont="1" applyFill="1" applyBorder="1" applyAlignment="1" applyProtection="1">
      <alignment/>
      <protection locked="0"/>
    </xf>
    <xf numFmtId="3" fontId="3" fillId="0" borderId="0" xfId="71" applyNumberFormat="1" applyFont="1" applyFill="1" applyBorder="1" applyAlignment="1" applyProtection="1">
      <alignment wrapText="1"/>
      <protection locked="0"/>
    </xf>
    <xf numFmtId="3" fontId="3" fillId="0" borderId="0" xfId="71" applyNumberFormat="1" applyFont="1" applyFill="1" applyBorder="1" applyAlignment="1" applyProtection="1">
      <alignment horizontal="right"/>
      <protection locked="0"/>
    </xf>
    <xf numFmtId="3" fontId="4" fillId="0" borderId="0" xfId="71" applyNumberFormat="1" applyFont="1" applyFill="1" applyBorder="1" applyAlignment="1" applyProtection="1">
      <alignment wrapText="1"/>
      <protection locked="0"/>
    </xf>
    <xf numFmtId="3" fontId="4" fillId="0" borderId="0" xfId="71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0" fillId="0" borderId="10" xfId="78" applyFont="1" applyFill="1" applyBorder="1" applyAlignment="1">
      <alignment vertical="center"/>
      <protection/>
    </xf>
    <xf numFmtId="0" fontId="20" fillId="0" borderId="10" xfId="78" applyFont="1" applyFill="1" applyBorder="1" applyAlignment="1">
      <alignment vertical="center" wrapText="1"/>
      <protection/>
    </xf>
    <xf numFmtId="3" fontId="4" fillId="33" borderId="10" xfId="78" applyNumberFormat="1" applyFont="1" applyFill="1" applyBorder="1" applyAlignment="1">
      <alignment vertical="center" wrapText="1"/>
      <protection/>
    </xf>
    <xf numFmtId="3" fontId="4" fillId="33" borderId="10" xfId="78" applyNumberFormat="1" applyFont="1" applyFill="1" applyBorder="1" applyAlignment="1">
      <alignment wrapText="1"/>
      <protection/>
    </xf>
    <xf numFmtId="0" fontId="102" fillId="0" borderId="0" xfId="0" applyFont="1" applyAlignment="1">
      <alignment horizontal="center"/>
    </xf>
    <xf numFmtId="0" fontId="4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vertical="center" wrapText="1"/>
      <protection/>
    </xf>
    <xf numFmtId="0" fontId="10" fillId="0" borderId="10" xfId="78" applyFont="1" applyFill="1" applyBorder="1" applyAlignment="1">
      <alignment wrapText="1"/>
      <protection/>
    </xf>
    <xf numFmtId="0" fontId="4" fillId="0" borderId="12" xfId="78" applyFont="1" applyFill="1" applyBorder="1" applyAlignment="1">
      <alignment horizontal="center" vertical="center"/>
      <protection/>
    </xf>
    <xf numFmtId="0" fontId="4" fillId="0" borderId="14" xfId="78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2" xfId="78" applyFont="1" applyFill="1" applyBorder="1" applyAlignment="1">
      <alignment horizontal="left" vertical="center" wrapText="1"/>
      <protection/>
    </xf>
    <xf numFmtId="0" fontId="4" fillId="33" borderId="14" xfId="78" applyFont="1" applyFill="1" applyBorder="1" applyAlignment="1">
      <alignment horizontal="left" vertical="center" wrapText="1"/>
      <protection/>
    </xf>
    <xf numFmtId="3" fontId="4" fillId="33" borderId="12" xfId="78" applyNumberFormat="1" applyFont="1" applyFill="1" applyBorder="1" applyAlignment="1">
      <alignment horizontal="right" vertical="center" wrapText="1"/>
      <protection/>
    </xf>
    <xf numFmtId="3" fontId="4" fillId="33" borderId="14" xfId="78" applyNumberFormat="1" applyFont="1" applyFill="1" applyBorder="1" applyAlignment="1">
      <alignment horizontal="right" vertical="center" wrapText="1"/>
      <protection/>
    </xf>
    <xf numFmtId="0" fontId="4" fillId="33" borderId="10" xfId="78" applyFont="1" applyFill="1" applyBorder="1" applyAlignment="1">
      <alignment vertical="center"/>
      <protection/>
    </xf>
    <xf numFmtId="3" fontId="4" fillId="33" borderId="12" xfId="78" applyNumberFormat="1" applyFont="1" applyFill="1" applyBorder="1" applyAlignment="1">
      <alignment horizontal="right" wrapText="1"/>
      <protection/>
    </xf>
    <xf numFmtId="3" fontId="4" fillId="33" borderId="18" xfId="78" applyNumberFormat="1" applyFont="1" applyFill="1" applyBorder="1" applyAlignment="1">
      <alignment horizontal="right" wrapText="1"/>
      <protection/>
    </xf>
    <xf numFmtId="3" fontId="4" fillId="33" borderId="14" xfId="78" applyNumberFormat="1" applyFont="1" applyFill="1" applyBorder="1" applyAlignment="1">
      <alignment horizontal="right" wrapText="1"/>
      <protection/>
    </xf>
    <xf numFmtId="0" fontId="20" fillId="0" borderId="15" xfId="78" applyFont="1" applyFill="1" applyBorder="1" applyAlignment="1">
      <alignment vertical="center" wrapText="1"/>
      <protection/>
    </xf>
    <xf numFmtId="0" fontId="20" fillId="0" borderId="16" xfId="78" applyFont="1" applyFill="1" applyBorder="1" applyAlignment="1">
      <alignment vertical="center" wrapText="1"/>
      <protection/>
    </xf>
    <xf numFmtId="0" fontId="20" fillId="0" borderId="17" xfId="78" applyFont="1" applyFill="1" applyBorder="1" applyAlignment="1">
      <alignment vertical="center" wrapText="1"/>
      <protection/>
    </xf>
    <xf numFmtId="0" fontId="102" fillId="0" borderId="0" xfId="0" applyFont="1" applyAlignment="1">
      <alignment horizontal="center" wrapText="1"/>
    </xf>
    <xf numFmtId="3" fontId="4" fillId="33" borderId="12" xfId="78" applyNumberFormat="1" applyFont="1" applyFill="1" applyBorder="1" applyAlignment="1">
      <alignment vertical="center" wrapText="1"/>
      <protection/>
    </xf>
    <xf numFmtId="3" fontId="4" fillId="33" borderId="14" xfId="78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 wrapText="1"/>
    </xf>
    <xf numFmtId="0" fontId="28" fillId="0" borderId="0" xfId="64" applyFont="1" applyBorder="1" applyAlignment="1">
      <alignment horizontal="center"/>
      <protection/>
    </xf>
    <xf numFmtId="4" fontId="38" fillId="0" borderId="12" xfId="71" applyNumberFormat="1" applyFont="1" applyFill="1" applyBorder="1" applyAlignment="1" applyProtection="1">
      <alignment horizontal="center" vertical="center"/>
      <protection locked="0"/>
    </xf>
    <xf numFmtId="4" fontId="38" fillId="0" borderId="14" xfId="71" applyNumberFormat="1" applyFont="1" applyFill="1" applyBorder="1" applyAlignment="1" applyProtection="1">
      <alignment horizontal="center" vertical="center"/>
      <protection locked="0"/>
    </xf>
    <xf numFmtId="4" fontId="38" fillId="0" borderId="15" xfId="71" applyNumberFormat="1" applyFont="1" applyFill="1" applyBorder="1" applyAlignment="1" applyProtection="1">
      <alignment horizontal="center" vertical="center"/>
      <protection locked="0"/>
    </xf>
    <xf numFmtId="4" fontId="38" fillId="0" borderId="16" xfId="71" applyNumberFormat="1" applyFont="1" applyFill="1" applyBorder="1" applyAlignment="1" applyProtection="1">
      <alignment horizontal="center" vertical="center"/>
      <protection locked="0"/>
    </xf>
    <xf numFmtId="4" fontId="38" fillId="0" borderId="17" xfId="71" applyNumberFormat="1" applyFont="1" applyFill="1" applyBorder="1" applyAlignment="1" applyProtection="1">
      <alignment horizontal="center" vertical="center"/>
      <protection locked="0"/>
    </xf>
    <xf numFmtId="4" fontId="38" fillId="0" borderId="15" xfId="71" applyNumberFormat="1" applyFont="1" applyFill="1" applyBorder="1" applyAlignment="1" applyProtection="1">
      <alignment horizontal="center" wrapText="1"/>
      <protection locked="0"/>
    </xf>
    <xf numFmtId="4" fontId="38" fillId="0" borderId="16" xfId="71" applyNumberFormat="1" applyFont="1" applyFill="1" applyBorder="1" applyAlignment="1" applyProtection="1">
      <alignment horizontal="center" wrapText="1"/>
      <protection locked="0"/>
    </xf>
    <xf numFmtId="4" fontId="38" fillId="0" borderId="17" xfId="71" applyNumberFormat="1" applyFont="1" applyFill="1" applyBorder="1" applyAlignment="1" applyProtection="1">
      <alignment horizontal="center" wrapText="1"/>
      <protection locked="0"/>
    </xf>
    <xf numFmtId="4" fontId="38" fillId="0" borderId="15" xfId="71" applyNumberFormat="1" applyFont="1" applyFill="1" applyBorder="1" applyAlignment="1" applyProtection="1">
      <alignment horizontal="center"/>
      <protection locked="0"/>
    </xf>
    <xf numFmtId="4" fontId="38" fillId="0" borderId="16" xfId="71" applyNumberFormat="1" applyFont="1" applyFill="1" applyBorder="1" applyAlignment="1" applyProtection="1">
      <alignment horizontal="center"/>
      <protection locked="0"/>
    </xf>
    <xf numFmtId="4" fontId="38" fillId="0" borderId="17" xfId="71" applyNumberFormat="1" applyFont="1" applyFill="1" applyBorder="1" applyAlignment="1" applyProtection="1">
      <alignment horizontal="center"/>
      <protection locked="0"/>
    </xf>
    <xf numFmtId="0" fontId="28" fillId="0" borderId="0" xfId="67" applyFont="1" applyBorder="1" applyAlignment="1">
      <alignment horizontal="center"/>
      <protection/>
    </xf>
    <xf numFmtId="0" fontId="35" fillId="0" borderId="0" xfId="64" applyFont="1" applyBorder="1" applyAlignment="1">
      <alignment horizontal="center"/>
      <protection/>
    </xf>
    <xf numFmtId="0" fontId="5" fillId="0" borderId="0" xfId="76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  <xf numFmtId="3" fontId="98" fillId="0" borderId="0" xfId="68" applyNumberFormat="1" applyFont="1" applyBorder="1" applyAlignment="1">
      <alignment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 tárgyi eszközök" xfId="75"/>
    <cellStyle name="Normál_ktgv2004" xfId="76"/>
    <cellStyle name="Normál_ljfa követelés.2005xlr" xfId="77"/>
    <cellStyle name="Normál_Munka1" xfId="78"/>
    <cellStyle name="Normál_resznek" xfId="79"/>
    <cellStyle name="Normál_szijártóháza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Szij&#225;rt&#243;h&#225;za\Szh&#225;za%20z&#225;rsz&#225;mad&#225;s%202005.12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Szöv.mód.12.12."/>
      <sheetName val="Szöv mód.09.30"/>
      <sheetName val="Szöv mód. 2005,09,28."/>
      <sheetName val="Szöv.Mód.08..."/>
      <sheetName val="Bevételek"/>
      <sheetName val="Kiad összesít"/>
      <sheetName val="Kiad szakf átad"/>
      <sheetName val="kiad segély"/>
      <sheetName val="FElhalm.kiad."/>
      <sheetName val="fejl. bev"/>
      <sheetName val="EU"/>
      <sheetName val="Pénzmaradvány mód.2."/>
      <sheetName val="mük felh egyens mérleg"/>
      <sheetName val="ütemt."/>
      <sheetName val="közvetett támog"/>
      <sheetName val="guruló (2)"/>
      <sheetName val="többéves (2)"/>
      <sheetName val="Egysz.pénzforg.jel."/>
      <sheetName val="Egysz.pénzmar."/>
      <sheetName val="Egysz.mérleg"/>
      <sheetName val="értékpapír"/>
      <sheetName val="vagyon"/>
      <sheetName val="beuházás"/>
      <sheetName val="100 fölötti"/>
      <sheetName val="forintos"/>
      <sheetName val="követelés"/>
      <sheetName val="vagyon változás"/>
      <sheetName val="kötelezettség"/>
      <sheetName val="szöveges 04.16."/>
      <sheetName val="szöveges 06.09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A1">
      <selection activeCell="Z41" sqref="Z4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6" width="12.140625" style="0" customWidth="1"/>
    <col min="7" max="7" width="11.7109375" style="0" customWidth="1"/>
    <col min="8" max="8" width="11.57421875" style="0" customWidth="1"/>
    <col min="9" max="9" width="9.57421875" style="0" customWidth="1"/>
    <col min="10" max="10" width="11.00390625" style="0" customWidth="1"/>
    <col min="11" max="11" width="11.8515625" style="0" customWidth="1"/>
    <col min="12" max="13" width="12.28125" style="0" customWidth="1"/>
    <col min="14" max="14" width="14.7109375" style="0" customWidth="1"/>
    <col min="15" max="15" width="25.7109375" style="0" customWidth="1"/>
    <col min="16" max="24" width="12.140625" style="0" customWidth="1"/>
    <col min="25" max="26" width="12.28125" style="0" customWidth="1"/>
    <col min="27" max="27" width="14.7109375" style="0" customWidth="1"/>
  </cols>
  <sheetData>
    <row r="1" spans="1:25" s="2" customFormat="1" ht="15.75">
      <c r="A1" s="317" t="s">
        <v>502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2:26" s="2" customFormat="1" ht="15" customHeight="1">
      <c r="B2" s="128"/>
      <c r="C2" s="128"/>
      <c r="D2" s="128"/>
      <c r="F2" s="128"/>
      <c r="G2" s="128"/>
      <c r="I2" s="128"/>
      <c r="J2" s="128"/>
      <c r="L2" s="128"/>
      <c r="M2" s="128"/>
      <c r="O2" s="128"/>
      <c r="P2" s="128"/>
      <c r="Q2" s="128"/>
      <c r="S2" s="128"/>
      <c r="T2" s="128"/>
      <c r="V2" s="128"/>
      <c r="W2" s="128"/>
      <c r="Y2" s="128"/>
      <c r="Z2" s="12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507</v>
      </c>
      <c r="Q3" s="1" t="s">
        <v>792</v>
      </c>
      <c r="R3" s="1" t="s">
        <v>508</v>
      </c>
      <c r="S3" s="1" t="s">
        <v>509</v>
      </c>
      <c r="T3" s="1" t="s">
        <v>793</v>
      </c>
      <c r="U3" s="1" t="s">
        <v>510</v>
      </c>
      <c r="V3" s="1" t="s">
        <v>516</v>
      </c>
      <c r="W3" s="1" t="s">
        <v>517</v>
      </c>
      <c r="X3" s="1" t="s">
        <v>511</v>
      </c>
      <c r="Y3" s="1" t="s">
        <v>518</v>
      </c>
      <c r="Z3" s="1" t="s">
        <v>794</v>
      </c>
      <c r="AA3" s="1" t="s">
        <v>512</v>
      </c>
    </row>
    <row r="4" spans="1:27" s="11" customFormat="1" ht="15.75">
      <c r="A4" s="1">
        <v>1</v>
      </c>
      <c r="B4" s="318" t="s">
        <v>9</v>
      </c>
      <c r="C4" s="318" t="s">
        <v>375</v>
      </c>
      <c r="D4" s="318"/>
      <c r="E4" s="318"/>
      <c r="F4" s="318" t="s">
        <v>108</v>
      </c>
      <c r="G4" s="318"/>
      <c r="H4" s="318"/>
      <c r="I4" s="318" t="s">
        <v>109</v>
      </c>
      <c r="J4" s="318"/>
      <c r="K4" s="318"/>
      <c r="L4" s="318" t="s">
        <v>5</v>
      </c>
      <c r="M4" s="318"/>
      <c r="N4" s="318"/>
      <c r="O4" s="318" t="s">
        <v>9</v>
      </c>
      <c r="P4" s="318" t="s">
        <v>375</v>
      </c>
      <c r="Q4" s="318"/>
      <c r="R4" s="318"/>
      <c r="S4" s="318" t="s">
        <v>108</v>
      </c>
      <c r="T4" s="318"/>
      <c r="U4" s="318"/>
      <c r="V4" s="318" t="s">
        <v>109</v>
      </c>
      <c r="W4" s="318"/>
      <c r="X4" s="318"/>
      <c r="Y4" s="318" t="s">
        <v>5</v>
      </c>
      <c r="Z4" s="318"/>
      <c r="AA4" s="318"/>
    </row>
    <row r="5" spans="1:27" s="11" customFormat="1" ht="15.75">
      <c r="A5" s="1">
        <v>2</v>
      </c>
      <c r="B5" s="318"/>
      <c r="C5" s="86" t="s">
        <v>4</v>
      </c>
      <c r="D5" s="86" t="s">
        <v>523</v>
      </c>
      <c r="E5" s="86" t="s">
        <v>521</v>
      </c>
      <c r="F5" s="86" t="s">
        <v>4</v>
      </c>
      <c r="G5" s="86" t="s">
        <v>523</v>
      </c>
      <c r="H5" s="86" t="s">
        <v>521</v>
      </c>
      <c r="I5" s="86" t="s">
        <v>4</v>
      </c>
      <c r="J5" s="86" t="s">
        <v>523</v>
      </c>
      <c r="K5" s="86" t="s">
        <v>521</v>
      </c>
      <c r="L5" s="86" t="s">
        <v>4</v>
      </c>
      <c r="M5" s="86" t="s">
        <v>523</v>
      </c>
      <c r="N5" s="86" t="s">
        <v>521</v>
      </c>
      <c r="O5" s="318"/>
      <c r="P5" s="86" t="s">
        <v>4</v>
      </c>
      <c r="Q5" s="86" t="s">
        <v>523</v>
      </c>
      <c r="R5" s="86" t="s">
        <v>521</v>
      </c>
      <c r="S5" s="86" t="s">
        <v>4</v>
      </c>
      <c r="T5" s="86" t="s">
        <v>523</v>
      </c>
      <c r="U5" s="86" t="s">
        <v>521</v>
      </c>
      <c r="V5" s="86" t="s">
        <v>4</v>
      </c>
      <c r="W5" s="86" t="s">
        <v>523</v>
      </c>
      <c r="X5" s="86" t="s">
        <v>521</v>
      </c>
      <c r="Y5" s="86" t="s">
        <v>4</v>
      </c>
      <c r="Z5" s="86" t="s">
        <v>523</v>
      </c>
      <c r="AA5" s="86" t="s">
        <v>521</v>
      </c>
    </row>
    <row r="6" spans="1:27" s="93" customFormat="1" ht="16.5">
      <c r="A6" s="1">
        <v>3</v>
      </c>
      <c r="B6" s="314" t="s">
        <v>42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 t="s">
        <v>120</v>
      </c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</row>
    <row r="7" spans="1:38" s="11" customFormat="1" ht="47.25">
      <c r="A7" s="1">
        <v>4</v>
      </c>
      <c r="B7" s="88" t="s">
        <v>276</v>
      </c>
      <c r="C7" s="5">
        <f>Bevételek!C93</f>
        <v>0</v>
      </c>
      <c r="D7" s="5">
        <f>Bevételek!D93</f>
        <v>0</v>
      </c>
      <c r="E7" s="5">
        <f>Bevételek!E93</f>
        <v>0</v>
      </c>
      <c r="F7" s="5">
        <f>Bevételek!C94</f>
        <v>10763515</v>
      </c>
      <c r="G7" s="5">
        <f>Bevételek!D94</f>
        <v>11664465</v>
      </c>
      <c r="H7" s="5">
        <f>Bevételek!E94</f>
        <v>11035578</v>
      </c>
      <c r="I7" s="5">
        <f>Bevételek!C95</f>
        <v>0</v>
      </c>
      <c r="J7" s="5">
        <f>Bevételek!D95</f>
        <v>0</v>
      </c>
      <c r="K7" s="5">
        <f>Bevételek!E95</f>
        <v>0</v>
      </c>
      <c r="L7" s="5">
        <f aca="true" t="shared" si="0" ref="L7:N10">C7+F7+I7</f>
        <v>10763515</v>
      </c>
      <c r="M7" s="5">
        <f t="shared" si="0"/>
        <v>11664465</v>
      </c>
      <c r="N7" s="5">
        <f t="shared" si="0"/>
        <v>11035578</v>
      </c>
      <c r="O7" s="90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4579936</v>
      </c>
      <c r="T7" s="5">
        <f>Kiadás!D9</f>
        <v>4579936</v>
      </c>
      <c r="U7" s="5">
        <f>Kiadás!E9</f>
        <v>3289368</v>
      </c>
      <c r="V7" s="5">
        <f>Kiadás!C10</f>
        <v>566000</v>
      </c>
      <c r="W7" s="5">
        <f>Kiadás!D10</f>
        <v>566000</v>
      </c>
      <c r="X7" s="5">
        <f>Kiadás!E10</f>
        <v>516000</v>
      </c>
      <c r="Y7" s="5">
        <f aca="true" t="shared" si="1" ref="Y7:AA11">P7+S7+V7</f>
        <v>5145936</v>
      </c>
      <c r="Z7" s="5">
        <f t="shared" si="1"/>
        <v>5145936</v>
      </c>
      <c r="AA7" s="5">
        <f t="shared" si="1"/>
        <v>3805368</v>
      </c>
      <c r="AB7" s="127"/>
      <c r="AC7" s="127"/>
      <c r="AD7" s="127"/>
      <c r="AE7" s="127"/>
      <c r="AF7" s="127"/>
      <c r="AH7" s="127"/>
      <c r="AI7" s="127"/>
      <c r="AJ7" s="127"/>
      <c r="AK7" s="127"/>
      <c r="AL7" s="127"/>
    </row>
    <row r="8" spans="1:38" s="11" customFormat="1" ht="45">
      <c r="A8" s="1">
        <v>5</v>
      </c>
      <c r="B8" s="88" t="s">
        <v>298</v>
      </c>
      <c r="C8" s="5">
        <f>Bevételek!C156</f>
        <v>0</v>
      </c>
      <c r="D8" s="5">
        <f>Bevételek!D156</f>
        <v>0</v>
      </c>
      <c r="E8" s="5">
        <f>Bevételek!E156</f>
        <v>0</v>
      </c>
      <c r="F8" s="5">
        <f>Bevételek!C157</f>
        <v>159000</v>
      </c>
      <c r="G8" s="5">
        <f>Bevételek!D157</f>
        <v>159000</v>
      </c>
      <c r="H8" s="5">
        <f>Bevételek!E157</f>
        <v>33031</v>
      </c>
      <c r="I8" s="5">
        <f>Bevételek!C158</f>
        <v>240000</v>
      </c>
      <c r="J8" s="5">
        <f>Bevételek!D158</f>
        <v>240000</v>
      </c>
      <c r="K8" s="5">
        <f>Bevételek!E158</f>
        <v>228825</v>
      </c>
      <c r="L8" s="5">
        <f t="shared" si="0"/>
        <v>399000</v>
      </c>
      <c r="M8" s="5">
        <f t="shared" si="0"/>
        <v>399000</v>
      </c>
      <c r="N8" s="5">
        <f t="shared" si="0"/>
        <v>261856</v>
      </c>
      <c r="O8" s="90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850175</v>
      </c>
      <c r="T8" s="5">
        <f>Kiadás!D13</f>
        <v>850175</v>
      </c>
      <c r="U8" s="5">
        <f>Kiadás!E13</f>
        <v>788737</v>
      </c>
      <c r="V8" s="5">
        <f>Kiadás!C14</f>
        <v>164905</v>
      </c>
      <c r="W8" s="5">
        <f>Kiadás!D14</f>
        <v>164905</v>
      </c>
      <c r="X8" s="5">
        <f>Kiadás!E14</f>
        <v>139320</v>
      </c>
      <c r="Y8" s="5">
        <f t="shared" si="1"/>
        <v>1015080</v>
      </c>
      <c r="Z8" s="5">
        <f t="shared" si="1"/>
        <v>1015080</v>
      </c>
      <c r="AA8" s="5">
        <f t="shared" si="1"/>
        <v>928057</v>
      </c>
      <c r="AB8" s="127"/>
      <c r="AC8" s="127"/>
      <c r="AD8" s="127"/>
      <c r="AE8" s="127"/>
      <c r="AF8" s="127"/>
      <c r="AH8" s="127"/>
      <c r="AI8" s="127"/>
      <c r="AJ8" s="127"/>
      <c r="AK8" s="127"/>
      <c r="AL8" s="127"/>
    </row>
    <row r="9" spans="1:38" s="11" customFormat="1" ht="15.75">
      <c r="A9" s="1">
        <v>6</v>
      </c>
      <c r="B9" s="88" t="s">
        <v>42</v>
      </c>
      <c r="C9" s="5">
        <f>Bevételek!C213</f>
        <v>0</v>
      </c>
      <c r="D9" s="5">
        <f>Bevételek!D213</f>
        <v>0</v>
      </c>
      <c r="E9" s="5">
        <f>Bevételek!E213</f>
        <v>0</v>
      </c>
      <c r="F9" s="5">
        <f>Bevételek!C214</f>
        <v>170410</v>
      </c>
      <c r="G9" s="5">
        <f>Bevételek!D214</f>
        <v>236420</v>
      </c>
      <c r="H9" s="5">
        <f>Bevételek!E214</f>
        <v>221626</v>
      </c>
      <c r="I9" s="5">
        <f>Bevételek!C215</f>
        <v>0</v>
      </c>
      <c r="J9" s="5">
        <f>Bevételek!D215</f>
        <v>0</v>
      </c>
      <c r="K9" s="5">
        <f>Bevételek!E215</f>
        <v>0</v>
      </c>
      <c r="L9" s="5">
        <f t="shared" si="0"/>
        <v>170410</v>
      </c>
      <c r="M9" s="5">
        <f t="shared" si="0"/>
        <v>236420</v>
      </c>
      <c r="N9" s="5">
        <f t="shared" si="0"/>
        <v>221626</v>
      </c>
      <c r="O9" s="90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5189680</v>
      </c>
      <c r="T9" s="5">
        <f>Kiadás!D17</f>
        <v>5540050</v>
      </c>
      <c r="U9" s="5">
        <f>Kiadás!E17</f>
        <v>2805028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5189680</v>
      </c>
      <c r="Z9" s="5">
        <f t="shared" si="1"/>
        <v>5540050</v>
      </c>
      <c r="AA9" s="5">
        <f t="shared" si="1"/>
        <v>2805028</v>
      </c>
      <c r="AB9" s="127"/>
      <c r="AC9" s="127"/>
      <c r="AD9" s="127"/>
      <c r="AE9" s="127"/>
      <c r="AF9" s="127"/>
      <c r="AH9" s="127"/>
      <c r="AI9" s="127"/>
      <c r="AJ9" s="127"/>
      <c r="AK9" s="127"/>
      <c r="AL9" s="127"/>
    </row>
    <row r="10" spans="1:38" s="11" customFormat="1" ht="15.75">
      <c r="A10" s="1">
        <v>7</v>
      </c>
      <c r="B10" s="319" t="s">
        <v>356</v>
      </c>
      <c r="C10" s="315">
        <f>Bevételek!C247</f>
        <v>0</v>
      </c>
      <c r="D10" s="315">
        <f>Bevételek!D247</f>
        <v>0</v>
      </c>
      <c r="E10" s="315">
        <f>Bevételek!E247</f>
        <v>0</v>
      </c>
      <c r="F10" s="315">
        <f>Bevételek!C248</f>
        <v>100000</v>
      </c>
      <c r="G10" s="315">
        <f>Bevételek!D248</f>
        <v>100000</v>
      </c>
      <c r="H10" s="315">
        <f>Bevételek!E248</f>
        <v>0</v>
      </c>
      <c r="I10" s="315">
        <f>Bevételek!C249</f>
        <v>0</v>
      </c>
      <c r="J10" s="315">
        <f>Bevételek!D249</f>
        <v>0</v>
      </c>
      <c r="K10" s="315">
        <f>Bevételek!E249</f>
        <v>0</v>
      </c>
      <c r="L10" s="315">
        <f t="shared" si="0"/>
        <v>100000</v>
      </c>
      <c r="M10" s="315">
        <f t="shared" si="0"/>
        <v>100000</v>
      </c>
      <c r="N10" s="315">
        <f t="shared" si="0"/>
        <v>0</v>
      </c>
      <c r="O10" s="90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1226800</v>
      </c>
      <c r="T10" s="5">
        <f>Kiadás!D62</f>
        <v>1605100</v>
      </c>
      <c r="U10" s="5">
        <f>Kiadás!E62</f>
        <v>1324028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1226800</v>
      </c>
      <c r="Z10" s="5">
        <f t="shared" si="1"/>
        <v>1605100</v>
      </c>
      <c r="AA10" s="5">
        <f t="shared" si="1"/>
        <v>1324028</v>
      </c>
      <c r="AB10" s="127"/>
      <c r="AC10" s="127"/>
      <c r="AD10" s="127"/>
      <c r="AE10" s="127"/>
      <c r="AF10" s="127"/>
      <c r="AH10" s="127"/>
      <c r="AI10" s="127"/>
      <c r="AJ10" s="127"/>
      <c r="AK10" s="127"/>
      <c r="AL10" s="127"/>
    </row>
    <row r="11" spans="1:38" s="11" customFormat="1" ht="30">
      <c r="A11" s="1">
        <v>8</v>
      </c>
      <c r="B11" s="319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90" t="s">
        <v>77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1028841</v>
      </c>
      <c r="T11" s="5">
        <f>Kiadás!D125</f>
        <v>1351804</v>
      </c>
      <c r="U11" s="5">
        <f>Kiadás!E125</f>
        <v>760641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1028841</v>
      </c>
      <c r="Z11" s="5">
        <f t="shared" si="1"/>
        <v>1351804</v>
      </c>
      <c r="AA11" s="5">
        <f t="shared" si="1"/>
        <v>760641</v>
      </c>
      <c r="AB11" s="127"/>
      <c r="AC11" s="127"/>
      <c r="AD11" s="127"/>
      <c r="AE11" s="127"/>
      <c r="AF11" s="127"/>
      <c r="AH11" s="127"/>
      <c r="AI11" s="127"/>
      <c r="AJ11" s="127"/>
      <c r="AK11" s="127"/>
      <c r="AL11" s="127"/>
    </row>
    <row r="12" spans="1:38" s="11" customFormat="1" ht="15.75">
      <c r="A12" s="1">
        <v>9</v>
      </c>
      <c r="B12" s="89" t="s">
        <v>79</v>
      </c>
      <c r="C12" s="12">
        <f aca="true" t="shared" si="2" ref="C12:N12">SUM(C7:C11)</f>
        <v>0</v>
      </c>
      <c r="D12" s="12">
        <f>SUM(D7:D11)</f>
        <v>0</v>
      </c>
      <c r="E12" s="12">
        <f t="shared" si="2"/>
        <v>0</v>
      </c>
      <c r="F12" s="12">
        <f t="shared" si="2"/>
        <v>11192925</v>
      </c>
      <c r="G12" s="12">
        <f>SUM(G7:G11)</f>
        <v>12159885</v>
      </c>
      <c r="H12" s="12">
        <f t="shared" si="2"/>
        <v>11290235</v>
      </c>
      <c r="I12" s="12">
        <f t="shared" si="2"/>
        <v>240000</v>
      </c>
      <c r="J12" s="12">
        <f>SUM(J7:J11)</f>
        <v>240000</v>
      </c>
      <c r="K12" s="12">
        <f t="shared" si="2"/>
        <v>228825</v>
      </c>
      <c r="L12" s="12">
        <f t="shared" si="2"/>
        <v>11432925</v>
      </c>
      <c r="M12" s="12">
        <f>SUM(M7:M11)</f>
        <v>12399885</v>
      </c>
      <c r="N12" s="12">
        <f t="shared" si="2"/>
        <v>11519060</v>
      </c>
      <c r="O12" s="89" t="s">
        <v>80</v>
      </c>
      <c r="P12" s="12">
        <f aca="true" t="shared" si="3" ref="P12:AA12">SUM(P7:P11)</f>
        <v>0</v>
      </c>
      <c r="Q12" s="12">
        <f>SUM(Q7:Q11)</f>
        <v>0</v>
      </c>
      <c r="R12" s="12">
        <f t="shared" si="3"/>
        <v>0</v>
      </c>
      <c r="S12" s="12">
        <f t="shared" si="3"/>
        <v>12875432</v>
      </c>
      <c r="T12" s="12">
        <f>SUM(T7:T11)</f>
        <v>13927065</v>
      </c>
      <c r="U12" s="12">
        <f t="shared" si="3"/>
        <v>8967802</v>
      </c>
      <c r="V12" s="12">
        <f t="shared" si="3"/>
        <v>730905</v>
      </c>
      <c r="W12" s="12">
        <f>SUM(W7:W11)</f>
        <v>730905</v>
      </c>
      <c r="X12" s="12">
        <f t="shared" si="3"/>
        <v>655320</v>
      </c>
      <c r="Y12" s="12">
        <f t="shared" si="3"/>
        <v>13606337</v>
      </c>
      <c r="Z12" s="12">
        <f>SUM(Z7:Z11)</f>
        <v>14657970</v>
      </c>
      <c r="AA12" s="12">
        <f t="shared" si="3"/>
        <v>9623122</v>
      </c>
      <c r="AB12" s="127"/>
      <c r="AC12" s="127"/>
      <c r="AD12" s="127"/>
      <c r="AE12" s="127"/>
      <c r="AF12" s="127"/>
      <c r="AH12" s="127"/>
      <c r="AI12" s="127"/>
      <c r="AJ12" s="127"/>
      <c r="AK12" s="127"/>
      <c r="AL12" s="127"/>
    </row>
    <row r="13" spans="1:38" s="11" customFormat="1" ht="15.75">
      <c r="A13" s="1">
        <v>10</v>
      </c>
      <c r="B13" s="91" t="s">
        <v>125</v>
      </c>
      <c r="C13" s="92">
        <f aca="true" t="shared" si="4" ref="C13:N13">C12-P12</f>
        <v>0</v>
      </c>
      <c r="D13" s="92">
        <f t="shared" si="4"/>
        <v>0</v>
      </c>
      <c r="E13" s="92">
        <f t="shared" si="4"/>
        <v>0</v>
      </c>
      <c r="F13" s="92">
        <f t="shared" si="4"/>
        <v>-1682507</v>
      </c>
      <c r="G13" s="92">
        <f t="shared" si="4"/>
        <v>-1767180</v>
      </c>
      <c r="H13" s="92">
        <f t="shared" si="4"/>
        <v>2322433</v>
      </c>
      <c r="I13" s="92">
        <f t="shared" si="4"/>
        <v>-490905</v>
      </c>
      <c r="J13" s="92">
        <f t="shared" si="4"/>
        <v>-490905</v>
      </c>
      <c r="K13" s="92">
        <f t="shared" si="4"/>
        <v>-426495</v>
      </c>
      <c r="L13" s="92">
        <f t="shared" si="4"/>
        <v>-2173412</v>
      </c>
      <c r="M13" s="92">
        <f t="shared" si="4"/>
        <v>-2258085</v>
      </c>
      <c r="N13" s="92">
        <f t="shared" si="4"/>
        <v>1895938</v>
      </c>
      <c r="O13" s="320" t="s">
        <v>111</v>
      </c>
      <c r="P13" s="316">
        <f>Kiadás!C154</f>
        <v>0</v>
      </c>
      <c r="Q13" s="316">
        <f>Kiadás!D154</f>
        <v>0</v>
      </c>
      <c r="R13" s="316">
        <f>Kiadás!E154</f>
        <v>0</v>
      </c>
      <c r="S13" s="316">
        <f>Kiadás!C155</f>
        <v>398198</v>
      </c>
      <c r="T13" s="316">
        <f>Kiadás!D155</f>
        <v>816459</v>
      </c>
      <c r="U13" s="316">
        <f>Kiadás!E155</f>
        <v>398198</v>
      </c>
      <c r="V13" s="316">
        <f>Kiadás!C156</f>
        <v>0</v>
      </c>
      <c r="W13" s="316">
        <f>Kiadás!D156</f>
        <v>0</v>
      </c>
      <c r="X13" s="316">
        <f>Kiadás!E156</f>
        <v>0</v>
      </c>
      <c r="Y13" s="316">
        <f>P13+S13+V13</f>
        <v>398198</v>
      </c>
      <c r="Z13" s="316">
        <f>Q13+T13+W13</f>
        <v>816459</v>
      </c>
      <c r="AA13" s="316">
        <f>R13+U13+X13</f>
        <v>398198</v>
      </c>
      <c r="AB13" s="127"/>
      <c r="AC13" s="127"/>
      <c r="AD13" s="127"/>
      <c r="AE13" s="127"/>
      <c r="AF13" s="127"/>
      <c r="AH13" s="127"/>
      <c r="AI13" s="127"/>
      <c r="AJ13" s="127"/>
      <c r="AK13" s="127"/>
      <c r="AL13" s="127"/>
    </row>
    <row r="14" spans="1:38" s="11" customFormat="1" ht="15.75">
      <c r="A14" s="1">
        <v>11</v>
      </c>
      <c r="B14" s="91" t="s">
        <v>116</v>
      </c>
      <c r="C14" s="5">
        <f>Bevételek!C268</f>
        <v>0</v>
      </c>
      <c r="D14" s="5">
        <f>Bevételek!D268</f>
        <v>0</v>
      </c>
      <c r="E14" s="5">
        <f>Bevételek!E268</f>
        <v>0</v>
      </c>
      <c r="F14" s="5">
        <f>Bevételek!C269</f>
        <v>3314424</v>
      </c>
      <c r="G14" s="5">
        <f>Bevételek!D269</f>
        <v>3404265</v>
      </c>
      <c r="H14" s="5">
        <f>Bevételek!E269</f>
        <v>3404265</v>
      </c>
      <c r="I14" s="5">
        <f>Bevételek!C270</f>
        <v>0</v>
      </c>
      <c r="J14" s="5">
        <f>Bevételek!D270</f>
        <v>0</v>
      </c>
      <c r="K14" s="5">
        <f>Bevételek!E270</f>
        <v>0</v>
      </c>
      <c r="L14" s="5">
        <f aca="true" t="shared" si="5" ref="L14:N15">C14+F14+I14</f>
        <v>3314424</v>
      </c>
      <c r="M14" s="5">
        <f t="shared" si="5"/>
        <v>3404265</v>
      </c>
      <c r="N14" s="5">
        <f t="shared" si="5"/>
        <v>3404265</v>
      </c>
      <c r="O14" s="320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127"/>
      <c r="AC14" s="127"/>
      <c r="AD14" s="127"/>
      <c r="AE14" s="127"/>
      <c r="AF14" s="127"/>
      <c r="AH14" s="127"/>
      <c r="AI14" s="127"/>
      <c r="AJ14" s="127"/>
      <c r="AK14" s="127"/>
      <c r="AL14" s="127"/>
    </row>
    <row r="15" spans="1:38" s="11" customFormat="1" ht="15.75">
      <c r="A15" s="1">
        <v>12</v>
      </c>
      <c r="B15" s="91" t="s">
        <v>117</v>
      </c>
      <c r="C15" s="5">
        <f>Bevételek!C289</f>
        <v>0</v>
      </c>
      <c r="D15" s="5">
        <f>Bevételek!D289</f>
        <v>0</v>
      </c>
      <c r="E15" s="5">
        <f>Bevételek!E289</f>
        <v>0</v>
      </c>
      <c r="F15" s="5">
        <f>Bevételek!C290</f>
        <v>0</v>
      </c>
      <c r="G15" s="5">
        <f>Bevételek!D290</f>
        <v>418261</v>
      </c>
      <c r="H15" s="5">
        <f>Bevételek!E290</f>
        <v>418261</v>
      </c>
      <c r="I15" s="5">
        <f>Bevételek!C291</f>
        <v>0</v>
      </c>
      <c r="J15" s="5">
        <f>Bevételek!D291</f>
        <v>0</v>
      </c>
      <c r="K15" s="5">
        <f>Bevételek!E291</f>
        <v>0</v>
      </c>
      <c r="L15" s="5">
        <f t="shared" si="5"/>
        <v>0</v>
      </c>
      <c r="M15" s="5">
        <f t="shared" si="5"/>
        <v>418261</v>
      </c>
      <c r="N15" s="5">
        <f t="shared" si="5"/>
        <v>418261</v>
      </c>
      <c r="O15" s="320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127"/>
      <c r="AC15" s="127"/>
      <c r="AD15" s="127"/>
      <c r="AE15" s="127"/>
      <c r="AF15" s="127"/>
      <c r="AH15" s="127"/>
      <c r="AI15" s="127"/>
      <c r="AJ15" s="127"/>
      <c r="AK15" s="127"/>
      <c r="AL15" s="127"/>
    </row>
    <row r="16" spans="1:38" s="11" customFormat="1" ht="31.5">
      <c r="A16" s="1">
        <v>13</v>
      </c>
      <c r="B16" s="89" t="s">
        <v>10</v>
      </c>
      <c r="C16" s="13">
        <f aca="true" t="shared" si="6" ref="C16:N16">C12+C14+C15</f>
        <v>0</v>
      </c>
      <c r="D16" s="13">
        <f>D12+D14+D15</f>
        <v>0</v>
      </c>
      <c r="E16" s="13">
        <f t="shared" si="6"/>
        <v>0</v>
      </c>
      <c r="F16" s="13">
        <f t="shared" si="6"/>
        <v>14507349</v>
      </c>
      <c r="G16" s="13">
        <f>G12+G14+G15</f>
        <v>15982411</v>
      </c>
      <c r="H16" s="13">
        <f t="shared" si="6"/>
        <v>15112761</v>
      </c>
      <c r="I16" s="13">
        <f t="shared" si="6"/>
        <v>240000</v>
      </c>
      <c r="J16" s="13">
        <f>J12+J14+J15</f>
        <v>240000</v>
      </c>
      <c r="K16" s="13">
        <f t="shared" si="6"/>
        <v>228825</v>
      </c>
      <c r="L16" s="13">
        <f t="shared" si="6"/>
        <v>14747349</v>
      </c>
      <c r="M16" s="13">
        <f>M12+M14+M15</f>
        <v>16222411</v>
      </c>
      <c r="N16" s="13">
        <f t="shared" si="6"/>
        <v>15341586</v>
      </c>
      <c r="O16" s="89" t="s">
        <v>11</v>
      </c>
      <c r="P16" s="13">
        <f aca="true" t="shared" si="7" ref="P16:AA16">P12+P13</f>
        <v>0</v>
      </c>
      <c r="Q16" s="13">
        <f>Q12+Q13</f>
        <v>0</v>
      </c>
      <c r="R16" s="13">
        <f t="shared" si="7"/>
        <v>0</v>
      </c>
      <c r="S16" s="13">
        <f t="shared" si="7"/>
        <v>13273630</v>
      </c>
      <c r="T16" s="13">
        <f>T12+T13</f>
        <v>14743524</v>
      </c>
      <c r="U16" s="13">
        <f t="shared" si="7"/>
        <v>9366000</v>
      </c>
      <c r="V16" s="13">
        <f t="shared" si="7"/>
        <v>730905</v>
      </c>
      <c r="W16" s="13">
        <f>W12+W13</f>
        <v>730905</v>
      </c>
      <c r="X16" s="13">
        <f t="shared" si="7"/>
        <v>655320</v>
      </c>
      <c r="Y16" s="13">
        <f t="shared" si="7"/>
        <v>14004535</v>
      </c>
      <c r="Z16" s="13">
        <f>Z12+Z13</f>
        <v>15474429</v>
      </c>
      <c r="AA16" s="13">
        <f t="shared" si="7"/>
        <v>10021320</v>
      </c>
      <c r="AB16" s="127"/>
      <c r="AC16" s="127"/>
      <c r="AD16" s="127"/>
      <c r="AE16" s="127"/>
      <c r="AF16" s="127"/>
      <c r="AH16" s="127"/>
      <c r="AI16" s="127"/>
      <c r="AJ16" s="127"/>
      <c r="AK16" s="127"/>
      <c r="AL16" s="127"/>
    </row>
    <row r="17" spans="1:38" s="93" customFormat="1" ht="16.5">
      <c r="A17" s="1">
        <v>14</v>
      </c>
      <c r="B17" s="313" t="s">
        <v>119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4" t="s">
        <v>98</v>
      </c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127"/>
      <c r="AC17" s="127"/>
      <c r="AD17" s="127"/>
      <c r="AE17" s="127"/>
      <c r="AF17" s="127"/>
      <c r="AG17" s="11"/>
      <c r="AH17" s="127"/>
      <c r="AI17" s="127"/>
      <c r="AJ17" s="127"/>
      <c r="AK17" s="127"/>
      <c r="AL17" s="127"/>
    </row>
    <row r="18" spans="1:38" s="11" customFormat="1" ht="47.25">
      <c r="A18" s="1">
        <v>15</v>
      </c>
      <c r="B18" s="88" t="s">
        <v>285</v>
      </c>
      <c r="C18" s="5">
        <f>Bevételek!C127</f>
        <v>0</v>
      </c>
      <c r="D18" s="5">
        <f>Bevételek!D127</f>
        <v>0</v>
      </c>
      <c r="E18" s="5">
        <f>Bevételek!E127</f>
        <v>0</v>
      </c>
      <c r="F18" s="5">
        <f>Bevételek!C128</f>
        <v>1500000</v>
      </c>
      <c r="G18" s="5">
        <f>Bevételek!D128</f>
        <v>1499832</v>
      </c>
      <c r="H18" s="5">
        <f>Bevételek!E128</f>
        <v>1499832</v>
      </c>
      <c r="I18" s="5">
        <f>Bevételek!C129</f>
        <v>0</v>
      </c>
      <c r="J18" s="5">
        <f>Bevételek!D129</f>
        <v>0</v>
      </c>
      <c r="K18" s="5">
        <f>Bevételek!E129</f>
        <v>0</v>
      </c>
      <c r="L18" s="5">
        <f aca="true" t="shared" si="8" ref="L18:N20">C18+F18+I18</f>
        <v>1500000</v>
      </c>
      <c r="M18" s="5">
        <f t="shared" si="8"/>
        <v>1499832</v>
      </c>
      <c r="N18" s="5">
        <f t="shared" si="8"/>
        <v>1499832</v>
      </c>
      <c r="O18" s="88" t="s">
        <v>93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2012035</v>
      </c>
      <c r="T18" s="5">
        <f>Kiadás!D130</f>
        <v>1105035</v>
      </c>
      <c r="U18" s="5">
        <f>Kiadás!E130</f>
        <v>875000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2012035</v>
      </c>
      <c r="Z18" s="5">
        <f t="shared" si="9"/>
        <v>1105035</v>
      </c>
      <c r="AA18" s="5">
        <f t="shared" si="9"/>
        <v>875000</v>
      </c>
      <c r="AB18" s="127"/>
      <c r="AC18" s="127"/>
      <c r="AD18" s="127"/>
      <c r="AE18" s="127"/>
      <c r="AF18" s="127"/>
      <c r="AH18" s="127"/>
      <c r="AI18" s="127"/>
      <c r="AJ18" s="127"/>
      <c r="AK18" s="127"/>
      <c r="AL18" s="127"/>
    </row>
    <row r="19" spans="1:38" s="11" customFormat="1" ht="15.75">
      <c r="A19" s="1">
        <v>16</v>
      </c>
      <c r="B19" s="88" t="s">
        <v>119</v>
      </c>
      <c r="C19" s="5">
        <f>Bevételek!C233</f>
        <v>0</v>
      </c>
      <c r="D19" s="5">
        <f>Bevételek!D233</f>
        <v>0</v>
      </c>
      <c r="E19" s="5">
        <f>Bevételek!E233</f>
        <v>0</v>
      </c>
      <c r="F19" s="5">
        <f>Bevételek!C234</f>
        <v>0</v>
      </c>
      <c r="G19" s="5">
        <f>Bevételek!D234</f>
        <v>10000</v>
      </c>
      <c r="H19" s="5">
        <f>Bevételek!E234</f>
        <v>10000</v>
      </c>
      <c r="I19" s="5">
        <f>Bevételek!C235</f>
        <v>0</v>
      </c>
      <c r="J19" s="5">
        <f>Bevételek!D235</f>
        <v>0</v>
      </c>
      <c r="K19" s="5">
        <f>Bevételek!E235</f>
        <v>0</v>
      </c>
      <c r="L19" s="5">
        <f t="shared" si="8"/>
        <v>0</v>
      </c>
      <c r="M19" s="5">
        <f t="shared" si="8"/>
        <v>10000</v>
      </c>
      <c r="N19" s="5">
        <f t="shared" si="8"/>
        <v>10000</v>
      </c>
      <c r="O19" s="88" t="s">
        <v>43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87149</v>
      </c>
      <c r="T19" s="5">
        <f>Kiadás!D134</f>
        <v>994149</v>
      </c>
      <c r="U19" s="5">
        <f>Kiadás!E134</f>
        <v>910131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87149</v>
      </c>
      <c r="Z19" s="5">
        <f t="shared" si="9"/>
        <v>994149</v>
      </c>
      <c r="AA19" s="5">
        <f t="shared" si="9"/>
        <v>910131</v>
      </c>
      <c r="AB19" s="127"/>
      <c r="AC19" s="127"/>
      <c r="AD19" s="127"/>
      <c r="AE19" s="127"/>
      <c r="AF19" s="127"/>
      <c r="AH19" s="127"/>
      <c r="AI19" s="127"/>
      <c r="AJ19" s="127"/>
      <c r="AK19" s="127"/>
      <c r="AL19" s="127"/>
    </row>
    <row r="20" spans="1:38" s="11" customFormat="1" ht="31.5">
      <c r="A20" s="1">
        <v>17</v>
      </c>
      <c r="B20" s="88" t="s">
        <v>357</v>
      </c>
      <c r="C20" s="5">
        <f>Bevételek!C260</f>
        <v>0</v>
      </c>
      <c r="D20" s="5">
        <f>Bevételek!D260</f>
        <v>0</v>
      </c>
      <c r="E20" s="5">
        <f>Bevételek!E260</f>
        <v>0</v>
      </c>
      <c r="F20" s="5">
        <f>Bevételek!C261</f>
        <v>106370</v>
      </c>
      <c r="G20" s="5">
        <f>Bevételek!D261</f>
        <v>106370</v>
      </c>
      <c r="H20" s="5">
        <f>Bevételek!E261</f>
        <v>106370</v>
      </c>
      <c r="I20" s="5">
        <f>Bevételek!C262</f>
        <v>0</v>
      </c>
      <c r="J20" s="5">
        <f>Bevételek!D262</f>
        <v>0</v>
      </c>
      <c r="K20" s="5">
        <f>Bevételek!E262</f>
        <v>0</v>
      </c>
      <c r="L20" s="5">
        <f t="shared" si="8"/>
        <v>106370</v>
      </c>
      <c r="M20" s="5">
        <f t="shared" si="8"/>
        <v>106370</v>
      </c>
      <c r="N20" s="5">
        <f t="shared" si="8"/>
        <v>106370</v>
      </c>
      <c r="O20" s="88" t="s">
        <v>193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250000</v>
      </c>
      <c r="T20" s="5">
        <f>Kiadás!D138</f>
        <v>265000</v>
      </c>
      <c r="U20" s="5">
        <f>Kiadás!E138</f>
        <v>259177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250000</v>
      </c>
      <c r="Z20" s="5">
        <f t="shared" si="9"/>
        <v>265000</v>
      </c>
      <c r="AA20" s="5">
        <f t="shared" si="9"/>
        <v>259177</v>
      </c>
      <c r="AB20" s="127"/>
      <c r="AC20" s="127"/>
      <c r="AD20" s="127"/>
      <c r="AE20" s="127"/>
      <c r="AF20" s="127"/>
      <c r="AH20" s="127"/>
      <c r="AI20" s="127"/>
      <c r="AJ20" s="127"/>
      <c r="AK20" s="127"/>
      <c r="AL20" s="127"/>
    </row>
    <row r="21" spans="1:38" s="11" customFormat="1" ht="15.75">
      <c r="A21" s="1">
        <v>18</v>
      </c>
      <c r="B21" s="89" t="s">
        <v>79</v>
      </c>
      <c r="C21" s="12">
        <f aca="true" t="shared" si="10" ref="C21:N21">SUM(C18:C20)</f>
        <v>0</v>
      </c>
      <c r="D21" s="12">
        <f>SUM(D18:D20)</f>
        <v>0</v>
      </c>
      <c r="E21" s="12">
        <f t="shared" si="10"/>
        <v>0</v>
      </c>
      <c r="F21" s="12">
        <f t="shared" si="10"/>
        <v>1606370</v>
      </c>
      <c r="G21" s="12">
        <f>SUM(G18:G20)</f>
        <v>1616202</v>
      </c>
      <c r="H21" s="12">
        <f t="shared" si="10"/>
        <v>1616202</v>
      </c>
      <c r="I21" s="12">
        <f t="shared" si="10"/>
        <v>0</v>
      </c>
      <c r="J21" s="12">
        <f>SUM(J18:J20)</f>
        <v>0</v>
      </c>
      <c r="K21" s="12">
        <f t="shared" si="10"/>
        <v>0</v>
      </c>
      <c r="L21" s="12">
        <f t="shared" si="10"/>
        <v>1606370</v>
      </c>
      <c r="M21" s="12">
        <f>SUM(M18:M20)</f>
        <v>1616202</v>
      </c>
      <c r="N21" s="12">
        <f t="shared" si="10"/>
        <v>1616202</v>
      </c>
      <c r="O21" s="89" t="s">
        <v>80</v>
      </c>
      <c r="P21" s="12">
        <f aca="true" t="shared" si="11" ref="P21:AA21">SUM(P18:P20)</f>
        <v>0</v>
      </c>
      <c r="Q21" s="12">
        <f>SUM(Q18:Q20)</f>
        <v>0</v>
      </c>
      <c r="R21" s="12">
        <f t="shared" si="11"/>
        <v>0</v>
      </c>
      <c r="S21" s="12">
        <f t="shared" si="11"/>
        <v>2349184</v>
      </c>
      <c r="T21" s="12">
        <f>SUM(T18:T20)</f>
        <v>2364184</v>
      </c>
      <c r="U21" s="12">
        <f t="shared" si="11"/>
        <v>2044308</v>
      </c>
      <c r="V21" s="12">
        <f t="shared" si="11"/>
        <v>0</v>
      </c>
      <c r="W21" s="12">
        <f>SUM(W18:W20)</f>
        <v>0</v>
      </c>
      <c r="X21" s="12">
        <f t="shared" si="11"/>
        <v>0</v>
      </c>
      <c r="Y21" s="12">
        <f t="shared" si="11"/>
        <v>2349184</v>
      </c>
      <c r="Z21" s="12">
        <f>SUM(Z18:Z20)</f>
        <v>2364184</v>
      </c>
      <c r="AA21" s="12">
        <f t="shared" si="11"/>
        <v>2044308</v>
      </c>
      <c r="AB21" s="127"/>
      <c r="AC21" s="127"/>
      <c r="AD21" s="127"/>
      <c r="AE21" s="127"/>
      <c r="AF21" s="127"/>
      <c r="AH21" s="127"/>
      <c r="AI21" s="127"/>
      <c r="AJ21" s="127"/>
      <c r="AK21" s="127"/>
      <c r="AL21" s="127"/>
    </row>
    <row r="22" spans="1:38" s="11" customFormat="1" ht="15.75">
      <c r="A22" s="1">
        <v>19</v>
      </c>
      <c r="B22" s="91" t="s">
        <v>125</v>
      </c>
      <c r="C22" s="92">
        <f aca="true" t="shared" si="12" ref="C22:N22">C21-P21</f>
        <v>0</v>
      </c>
      <c r="D22" s="92">
        <f t="shared" si="12"/>
        <v>0</v>
      </c>
      <c r="E22" s="92">
        <f t="shared" si="12"/>
        <v>0</v>
      </c>
      <c r="F22" s="92">
        <f t="shared" si="12"/>
        <v>-742814</v>
      </c>
      <c r="G22" s="92">
        <f t="shared" si="12"/>
        <v>-747982</v>
      </c>
      <c r="H22" s="92">
        <f t="shared" si="12"/>
        <v>-428106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-742814</v>
      </c>
      <c r="M22" s="92">
        <f t="shared" si="12"/>
        <v>-747982</v>
      </c>
      <c r="N22" s="92">
        <f t="shared" si="12"/>
        <v>-428106</v>
      </c>
      <c r="O22" s="320" t="s">
        <v>111</v>
      </c>
      <c r="P22" s="316">
        <f>Kiadás!C169</f>
        <v>0</v>
      </c>
      <c r="Q22" s="316">
        <f>Kiadás!D169</f>
        <v>0</v>
      </c>
      <c r="R22" s="316">
        <f>Kiadás!E169</f>
        <v>0</v>
      </c>
      <c r="S22" s="316">
        <f>Kiadás!C170</f>
        <v>0</v>
      </c>
      <c r="T22" s="316">
        <f>Kiadás!D170</f>
        <v>0</v>
      </c>
      <c r="U22" s="316">
        <f>Kiadás!E170</f>
        <v>0</v>
      </c>
      <c r="V22" s="316">
        <f>Kiadás!C171</f>
        <v>0</v>
      </c>
      <c r="W22" s="316">
        <f>Kiadás!D171</f>
        <v>0</v>
      </c>
      <c r="X22" s="316">
        <f>Kiadás!E171</f>
        <v>0</v>
      </c>
      <c r="Y22" s="316">
        <f>P22+S22+V22</f>
        <v>0</v>
      </c>
      <c r="Z22" s="316">
        <f>Q22+T22+W22</f>
        <v>0</v>
      </c>
      <c r="AA22" s="316">
        <f>R22+U22+X22</f>
        <v>0</v>
      </c>
      <c r="AB22" s="127"/>
      <c r="AC22" s="127"/>
      <c r="AD22" s="127"/>
      <c r="AE22" s="127"/>
      <c r="AF22" s="127"/>
      <c r="AH22" s="127"/>
      <c r="AI22" s="127"/>
      <c r="AJ22" s="127"/>
      <c r="AK22" s="127"/>
      <c r="AL22" s="127"/>
    </row>
    <row r="23" spans="1:38" s="11" customFormat="1" ht="15.75">
      <c r="A23" s="1">
        <v>20</v>
      </c>
      <c r="B23" s="91" t="s">
        <v>116</v>
      </c>
      <c r="C23" s="5">
        <f>Bevételek!C275</f>
        <v>0</v>
      </c>
      <c r="D23" s="5">
        <f>Bevételek!D275</f>
        <v>0</v>
      </c>
      <c r="E23" s="5">
        <f>Bevételek!E275</f>
        <v>0</v>
      </c>
      <c r="F23" s="5">
        <f>Bevételek!C276</f>
        <v>0</v>
      </c>
      <c r="G23" s="5">
        <f>Bevételek!D276</f>
        <v>0</v>
      </c>
      <c r="H23" s="5">
        <f>Bevételek!E276</f>
        <v>0</v>
      </c>
      <c r="I23" s="5">
        <f>Bevételek!C277</f>
        <v>0</v>
      </c>
      <c r="J23" s="5">
        <f>Bevételek!D277</f>
        <v>0</v>
      </c>
      <c r="K23" s="5">
        <f>Bevételek!E277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20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127"/>
      <c r="AC23" s="127"/>
      <c r="AD23" s="127"/>
      <c r="AE23" s="127"/>
      <c r="AF23" s="127"/>
      <c r="AH23" s="127"/>
      <c r="AI23" s="127"/>
      <c r="AJ23" s="127"/>
      <c r="AK23" s="127"/>
      <c r="AL23" s="127"/>
    </row>
    <row r="24" spans="1:38" s="11" customFormat="1" ht="15.75">
      <c r="A24" s="1">
        <v>21</v>
      </c>
      <c r="B24" s="91" t="s">
        <v>117</v>
      </c>
      <c r="C24" s="5">
        <f>Bevételek!C302</f>
        <v>0</v>
      </c>
      <c r="D24" s="5">
        <f>Bevételek!D302</f>
        <v>0</v>
      </c>
      <c r="E24" s="5">
        <f>Bevételek!E302</f>
        <v>0</v>
      </c>
      <c r="F24" s="5">
        <f>Bevételek!C303</f>
        <v>0</v>
      </c>
      <c r="G24" s="5">
        <f>Bevételek!D303</f>
        <v>0</v>
      </c>
      <c r="H24" s="5">
        <f>Bevételek!E303</f>
        <v>0</v>
      </c>
      <c r="I24" s="5">
        <f>Bevételek!C304</f>
        <v>0</v>
      </c>
      <c r="J24" s="5">
        <f>Bevételek!D304</f>
        <v>0</v>
      </c>
      <c r="K24" s="5">
        <f>Bevételek!E304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20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127"/>
      <c r="AC24" s="127"/>
      <c r="AD24" s="127"/>
      <c r="AE24" s="127"/>
      <c r="AF24" s="127"/>
      <c r="AH24" s="127"/>
      <c r="AI24" s="127"/>
      <c r="AJ24" s="127"/>
      <c r="AK24" s="127"/>
      <c r="AL24" s="127"/>
    </row>
    <row r="25" spans="1:38" s="11" customFormat="1" ht="31.5">
      <c r="A25" s="1">
        <v>22</v>
      </c>
      <c r="B25" s="89" t="s">
        <v>12</v>
      </c>
      <c r="C25" s="13">
        <f aca="true" t="shared" si="14" ref="C25:N25">C21+C23+C24</f>
        <v>0</v>
      </c>
      <c r="D25" s="13">
        <f>D21+D23+D24</f>
        <v>0</v>
      </c>
      <c r="E25" s="13">
        <f t="shared" si="14"/>
        <v>0</v>
      </c>
      <c r="F25" s="13">
        <f t="shared" si="14"/>
        <v>1606370</v>
      </c>
      <c r="G25" s="13">
        <f>G21+G23+G24</f>
        <v>1616202</v>
      </c>
      <c r="H25" s="13">
        <f t="shared" si="14"/>
        <v>1616202</v>
      </c>
      <c r="I25" s="13">
        <f t="shared" si="14"/>
        <v>0</v>
      </c>
      <c r="J25" s="13">
        <f>J21+J23+J24</f>
        <v>0</v>
      </c>
      <c r="K25" s="13">
        <f t="shared" si="14"/>
        <v>0</v>
      </c>
      <c r="L25" s="13">
        <f t="shared" si="14"/>
        <v>1606370</v>
      </c>
      <c r="M25" s="13">
        <f>M21+M23+M24</f>
        <v>1616202</v>
      </c>
      <c r="N25" s="13">
        <f t="shared" si="14"/>
        <v>1616202</v>
      </c>
      <c r="O25" s="89" t="s">
        <v>13</v>
      </c>
      <c r="P25" s="13">
        <f aca="true" t="shared" si="15" ref="P25:AA25">P21+P22</f>
        <v>0</v>
      </c>
      <c r="Q25" s="13">
        <f>Q21+Q22</f>
        <v>0</v>
      </c>
      <c r="R25" s="13">
        <f t="shared" si="15"/>
        <v>0</v>
      </c>
      <c r="S25" s="13">
        <f t="shared" si="15"/>
        <v>2349184</v>
      </c>
      <c r="T25" s="13">
        <f>T21+T22</f>
        <v>2364184</v>
      </c>
      <c r="U25" s="13">
        <f t="shared" si="15"/>
        <v>2044308</v>
      </c>
      <c r="V25" s="13">
        <f t="shared" si="15"/>
        <v>0</v>
      </c>
      <c r="W25" s="13">
        <f>W21+W22</f>
        <v>0</v>
      </c>
      <c r="X25" s="13">
        <f t="shared" si="15"/>
        <v>0</v>
      </c>
      <c r="Y25" s="13">
        <f t="shared" si="15"/>
        <v>2349184</v>
      </c>
      <c r="Z25" s="13">
        <f>Z21+Z22</f>
        <v>2364184</v>
      </c>
      <c r="AA25" s="13">
        <f t="shared" si="15"/>
        <v>2044308</v>
      </c>
      <c r="AB25" s="127"/>
      <c r="AC25" s="127"/>
      <c r="AD25" s="127"/>
      <c r="AE25" s="127"/>
      <c r="AF25" s="127"/>
      <c r="AH25" s="127"/>
      <c r="AI25" s="127"/>
      <c r="AJ25" s="127"/>
      <c r="AK25" s="127"/>
      <c r="AL25" s="127"/>
    </row>
    <row r="26" spans="1:38" s="93" customFormat="1" ht="16.5">
      <c r="A26" s="1">
        <v>23</v>
      </c>
      <c r="B26" s="314" t="s">
        <v>121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 t="s">
        <v>122</v>
      </c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127"/>
      <c r="AC26" s="127"/>
      <c r="AD26" s="127"/>
      <c r="AE26" s="127"/>
      <c r="AF26" s="127"/>
      <c r="AG26" s="11"/>
      <c r="AH26" s="127"/>
      <c r="AI26" s="127"/>
      <c r="AJ26" s="127"/>
      <c r="AK26" s="127"/>
      <c r="AL26" s="127"/>
    </row>
    <row r="27" spans="1:38" s="11" customFormat="1" ht="15.75">
      <c r="A27" s="1">
        <v>24</v>
      </c>
      <c r="B27" s="88" t="s">
        <v>123</v>
      </c>
      <c r="C27" s="5">
        <f aca="true" t="shared" si="16" ref="C27:N27">C12+C21</f>
        <v>0</v>
      </c>
      <c r="D27" s="5">
        <f>D12+D21</f>
        <v>0</v>
      </c>
      <c r="E27" s="5">
        <f t="shared" si="16"/>
        <v>0</v>
      </c>
      <c r="F27" s="5">
        <f t="shared" si="16"/>
        <v>12799295</v>
      </c>
      <c r="G27" s="5">
        <f>G12+G21</f>
        <v>13776087</v>
      </c>
      <c r="H27" s="5">
        <f t="shared" si="16"/>
        <v>12906437</v>
      </c>
      <c r="I27" s="5">
        <f t="shared" si="16"/>
        <v>240000</v>
      </c>
      <c r="J27" s="5">
        <f>J12+J21</f>
        <v>240000</v>
      </c>
      <c r="K27" s="5">
        <f t="shared" si="16"/>
        <v>228825</v>
      </c>
      <c r="L27" s="5">
        <f t="shared" si="16"/>
        <v>13039295</v>
      </c>
      <c r="M27" s="5">
        <f>M12+M21</f>
        <v>14016087</v>
      </c>
      <c r="N27" s="5">
        <f t="shared" si="16"/>
        <v>13135262</v>
      </c>
      <c r="O27" s="88" t="s">
        <v>124</v>
      </c>
      <c r="P27" s="5">
        <f aca="true" t="shared" si="17" ref="P27:AA27">P12+P21</f>
        <v>0</v>
      </c>
      <c r="Q27" s="5">
        <f>Q12+Q21</f>
        <v>0</v>
      </c>
      <c r="R27" s="5">
        <f t="shared" si="17"/>
        <v>0</v>
      </c>
      <c r="S27" s="5">
        <f t="shared" si="17"/>
        <v>15224616</v>
      </c>
      <c r="T27" s="5">
        <f>T12+T21</f>
        <v>16291249</v>
      </c>
      <c r="U27" s="5">
        <f t="shared" si="17"/>
        <v>11012110</v>
      </c>
      <c r="V27" s="5">
        <f t="shared" si="17"/>
        <v>730905</v>
      </c>
      <c r="W27" s="5">
        <f>W12+W21</f>
        <v>730905</v>
      </c>
      <c r="X27" s="5">
        <f t="shared" si="17"/>
        <v>655320</v>
      </c>
      <c r="Y27" s="5">
        <f t="shared" si="17"/>
        <v>15955521</v>
      </c>
      <c r="Z27" s="5">
        <f>Z12+Z21</f>
        <v>17022154</v>
      </c>
      <c r="AA27" s="5">
        <f t="shared" si="17"/>
        <v>11667430</v>
      </c>
      <c r="AB27" s="127"/>
      <c r="AC27" s="127"/>
      <c r="AD27" s="127"/>
      <c r="AE27" s="127"/>
      <c r="AF27" s="127"/>
      <c r="AH27" s="127"/>
      <c r="AI27" s="127"/>
      <c r="AJ27" s="127"/>
      <c r="AK27" s="127"/>
      <c r="AL27" s="127"/>
    </row>
    <row r="28" spans="1:38" s="11" customFormat="1" ht="15.75">
      <c r="A28" s="1">
        <v>25</v>
      </c>
      <c r="B28" s="91" t="s">
        <v>125</v>
      </c>
      <c r="C28" s="92">
        <f aca="true" t="shared" si="18" ref="C28:N28">C27-P27</f>
        <v>0</v>
      </c>
      <c r="D28" s="92">
        <f t="shared" si="18"/>
        <v>0</v>
      </c>
      <c r="E28" s="92">
        <f t="shared" si="18"/>
        <v>0</v>
      </c>
      <c r="F28" s="92">
        <f t="shared" si="18"/>
        <v>-2425321</v>
      </c>
      <c r="G28" s="92">
        <f t="shared" si="18"/>
        <v>-2515162</v>
      </c>
      <c r="H28" s="92">
        <f t="shared" si="18"/>
        <v>1894327</v>
      </c>
      <c r="I28" s="92">
        <f t="shared" si="18"/>
        <v>-490905</v>
      </c>
      <c r="J28" s="92">
        <f t="shared" si="18"/>
        <v>-490905</v>
      </c>
      <c r="K28" s="92">
        <f t="shared" si="18"/>
        <v>-426495</v>
      </c>
      <c r="L28" s="92">
        <f t="shared" si="18"/>
        <v>-2916226</v>
      </c>
      <c r="M28" s="92">
        <f t="shared" si="18"/>
        <v>-3006067</v>
      </c>
      <c r="N28" s="92">
        <f t="shared" si="18"/>
        <v>1467832</v>
      </c>
      <c r="O28" s="320" t="s">
        <v>118</v>
      </c>
      <c r="P28" s="316">
        <f aca="true" t="shared" si="19" ref="P28:AA28">P13+P22</f>
        <v>0</v>
      </c>
      <c r="Q28" s="316">
        <f>Q13+Q22</f>
        <v>0</v>
      </c>
      <c r="R28" s="316">
        <f t="shared" si="19"/>
        <v>0</v>
      </c>
      <c r="S28" s="316">
        <f t="shared" si="19"/>
        <v>398198</v>
      </c>
      <c r="T28" s="316">
        <f>T13+T22</f>
        <v>816459</v>
      </c>
      <c r="U28" s="316">
        <f t="shared" si="19"/>
        <v>398198</v>
      </c>
      <c r="V28" s="316">
        <f t="shared" si="19"/>
        <v>0</v>
      </c>
      <c r="W28" s="316">
        <f>W13+W22</f>
        <v>0</v>
      </c>
      <c r="X28" s="316">
        <f t="shared" si="19"/>
        <v>0</v>
      </c>
      <c r="Y28" s="316">
        <f t="shared" si="19"/>
        <v>398198</v>
      </c>
      <c r="Z28" s="316">
        <f>Z13+Z22</f>
        <v>816459</v>
      </c>
      <c r="AA28" s="316">
        <f t="shared" si="19"/>
        <v>398198</v>
      </c>
      <c r="AB28" s="127"/>
      <c r="AC28" s="127"/>
      <c r="AD28" s="127"/>
      <c r="AE28" s="127"/>
      <c r="AF28" s="127"/>
      <c r="AH28" s="127"/>
      <c r="AI28" s="127"/>
      <c r="AJ28" s="127"/>
      <c r="AK28" s="127"/>
      <c r="AL28" s="127"/>
    </row>
    <row r="29" spans="1:38" s="11" customFormat="1" ht="15.75">
      <c r="A29" s="1">
        <v>26</v>
      </c>
      <c r="B29" s="91" t="s">
        <v>116</v>
      </c>
      <c r="C29" s="5">
        <f aca="true" t="shared" si="20" ref="C29:N29">C14+C23</f>
        <v>0</v>
      </c>
      <c r="D29" s="5">
        <f>D14+D23</f>
        <v>0</v>
      </c>
      <c r="E29" s="5">
        <f t="shared" si="20"/>
        <v>0</v>
      </c>
      <c r="F29" s="5">
        <f t="shared" si="20"/>
        <v>3314424</v>
      </c>
      <c r="G29" s="5">
        <f t="shared" si="20"/>
        <v>3404265</v>
      </c>
      <c r="H29" s="5">
        <f t="shared" si="20"/>
        <v>3404265</v>
      </c>
      <c r="I29" s="5">
        <f t="shared" si="20"/>
        <v>0</v>
      </c>
      <c r="J29" s="5">
        <f>J14+J23</f>
        <v>0</v>
      </c>
      <c r="K29" s="5">
        <f t="shared" si="20"/>
        <v>0</v>
      </c>
      <c r="L29" s="5">
        <f t="shared" si="20"/>
        <v>3314424</v>
      </c>
      <c r="M29" s="5">
        <f t="shared" si="20"/>
        <v>3404265</v>
      </c>
      <c r="N29" s="5">
        <f t="shared" si="20"/>
        <v>3404265</v>
      </c>
      <c r="O29" s="320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127"/>
      <c r="AC29" s="127"/>
      <c r="AD29" s="127"/>
      <c r="AE29" s="127"/>
      <c r="AF29" s="127"/>
      <c r="AH29" s="127"/>
      <c r="AI29" s="127"/>
      <c r="AJ29" s="127"/>
      <c r="AK29" s="127"/>
      <c r="AL29" s="127"/>
    </row>
    <row r="30" spans="1:38" s="11" customFormat="1" ht="15.75">
      <c r="A30" s="1">
        <v>27</v>
      </c>
      <c r="B30" s="91" t="s">
        <v>117</v>
      </c>
      <c r="C30" s="5">
        <f aca="true" t="shared" si="21" ref="C30:N30">C15+C24</f>
        <v>0</v>
      </c>
      <c r="D30" s="5">
        <f>D15+D24</f>
        <v>0</v>
      </c>
      <c r="E30" s="5">
        <f t="shared" si="21"/>
        <v>0</v>
      </c>
      <c r="F30" s="5">
        <f t="shared" si="21"/>
        <v>0</v>
      </c>
      <c r="G30" s="5">
        <f>G15+G24</f>
        <v>418261</v>
      </c>
      <c r="H30" s="5">
        <f t="shared" si="21"/>
        <v>418261</v>
      </c>
      <c r="I30" s="5">
        <f t="shared" si="21"/>
        <v>0</v>
      </c>
      <c r="J30" s="5">
        <f>J15+J24</f>
        <v>0</v>
      </c>
      <c r="K30" s="5">
        <f t="shared" si="21"/>
        <v>0</v>
      </c>
      <c r="L30" s="5">
        <f t="shared" si="21"/>
        <v>0</v>
      </c>
      <c r="M30" s="5">
        <f>M15+M24</f>
        <v>418261</v>
      </c>
      <c r="N30" s="5">
        <f t="shared" si="21"/>
        <v>418261</v>
      </c>
      <c r="O30" s="320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127"/>
      <c r="AC30" s="127"/>
      <c r="AD30" s="127"/>
      <c r="AE30" s="127"/>
      <c r="AF30" s="127"/>
      <c r="AH30" s="127"/>
      <c r="AI30" s="127"/>
      <c r="AJ30" s="127"/>
      <c r="AK30" s="127"/>
      <c r="AL30" s="127"/>
    </row>
    <row r="31" spans="1:38" s="11" customFormat="1" ht="15.75">
      <c r="A31" s="1">
        <v>28</v>
      </c>
      <c r="B31" s="87" t="s">
        <v>7</v>
      </c>
      <c r="C31" s="13">
        <f aca="true" t="shared" si="22" ref="C31:N31">C27+C29+C30</f>
        <v>0</v>
      </c>
      <c r="D31" s="13">
        <f>D27+D29+D30</f>
        <v>0</v>
      </c>
      <c r="E31" s="13">
        <f t="shared" si="22"/>
        <v>0</v>
      </c>
      <c r="F31" s="13">
        <f t="shared" si="22"/>
        <v>16113719</v>
      </c>
      <c r="G31" s="13">
        <f>G27+G29+G30</f>
        <v>17598613</v>
      </c>
      <c r="H31" s="13">
        <f t="shared" si="22"/>
        <v>16728963</v>
      </c>
      <c r="I31" s="13">
        <f t="shared" si="22"/>
        <v>240000</v>
      </c>
      <c r="J31" s="13">
        <f>J27+J29+J30</f>
        <v>240000</v>
      </c>
      <c r="K31" s="13">
        <f t="shared" si="22"/>
        <v>228825</v>
      </c>
      <c r="L31" s="13">
        <f t="shared" si="22"/>
        <v>16353719</v>
      </c>
      <c r="M31" s="13">
        <f>M27+M29+M30</f>
        <v>17838613</v>
      </c>
      <c r="N31" s="13">
        <f t="shared" si="22"/>
        <v>16957788</v>
      </c>
      <c r="O31" s="87" t="s">
        <v>8</v>
      </c>
      <c r="P31" s="13">
        <f aca="true" t="shared" si="23" ref="P31:AA31">SUM(P27:P30)</f>
        <v>0</v>
      </c>
      <c r="Q31" s="13">
        <f>SUM(Q27:Q30)</f>
        <v>0</v>
      </c>
      <c r="R31" s="13">
        <f t="shared" si="23"/>
        <v>0</v>
      </c>
      <c r="S31" s="13">
        <f t="shared" si="23"/>
        <v>15622814</v>
      </c>
      <c r="T31" s="13">
        <f>SUM(T27:T30)</f>
        <v>17107708</v>
      </c>
      <c r="U31" s="13">
        <f t="shared" si="23"/>
        <v>11410308</v>
      </c>
      <c r="V31" s="13">
        <f t="shared" si="23"/>
        <v>730905</v>
      </c>
      <c r="W31" s="13">
        <f>SUM(W27:W30)</f>
        <v>730905</v>
      </c>
      <c r="X31" s="13">
        <f t="shared" si="23"/>
        <v>655320</v>
      </c>
      <c r="Y31" s="13">
        <f t="shared" si="23"/>
        <v>16353719</v>
      </c>
      <c r="Z31" s="13">
        <f>SUM(Z27:Z30)</f>
        <v>17838613</v>
      </c>
      <c r="AA31" s="13">
        <f t="shared" si="23"/>
        <v>12065628</v>
      </c>
      <c r="AB31" s="127"/>
      <c r="AC31" s="127"/>
      <c r="AD31" s="127"/>
      <c r="AE31" s="127"/>
      <c r="AF31" s="127"/>
      <c r="AH31" s="127"/>
      <c r="AI31" s="127"/>
      <c r="AJ31" s="127"/>
      <c r="AK31" s="127"/>
      <c r="AL31" s="127"/>
    </row>
    <row r="32" spans="12:26" ht="15">
      <c r="L32" s="41"/>
      <c r="M32" s="41"/>
      <c r="N32" s="41"/>
      <c r="Z32" s="129"/>
    </row>
    <row r="33" spans="12:14" ht="15">
      <c r="L33" s="41"/>
      <c r="M33" s="41"/>
      <c r="N33" s="41"/>
    </row>
  </sheetData>
  <sheetProtection/>
  <mergeCells count="69">
    <mergeCell ref="Y28:Y30"/>
    <mergeCell ref="W22:W24"/>
    <mergeCell ref="W28:W30"/>
    <mergeCell ref="N10:N11"/>
    <mergeCell ref="Y4:AA4"/>
    <mergeCell ref="Z13:Z15"/>
    <mergeCell ref="T13:T15"/>
    <mergeCell ref="X22:X24"/>
    <mergeCell ref="X28:X30"/>
    <mergeCell ref="AA13:AA15"/>
    <mergeCell ref="AA22:AA24"/>
    <mergeCell ref="AA28:AA30"/>
    <mergeCell ref="U28:U30"/>
    <mergeCell ref="Q13:Q15"/>
    <mergeCell ref="W13:W15"/>
    <mergeCell ref="Y13:Y15"/>
    <mergeCell ref="V13:V15"/>
    <mergeCell ref="V4:X4"/>
    <mergeCell ref="X13:X15"/>
    <mergeCell ref="Z22:Z24"/>
    <mergeCell ref="Z28:Z30"/>
    <mergeCell ref="Y22:Y24"/>
    <mergeCell ref="C4:E4"/>
    <mergeCell ref="L10:L11"/>
    <mergeCell ref="I4:K4"/>
    <mergeCell ref="L4:N4"/>
    <mergeCell ref="H10:H11"/>
    <mergeCell ref="O13:O15"/>
    <mergeCell ref="D10:D11"/>
    <mergeCell ref="J10:J11"/>
    <mergeCell ref="T22:T24"/>
    <mergeCell ref="T28:T30"/>
    <mergeCell ref="V28:V30"/>
    <mergeCell ref="S22:S24"/>
    <mergeCell ref="U22:U24"/>
    <mergeCell ref="Q22:Q24"/>
    <mergeCell ref="V22:V24"/>
    <mergeCell ref="S28:S30"/>
    <mergeCell ref="M10:M11"/>
    <mergeCell ref="O28:O30"/>
    <mergeCell ref="P22:P24"/>
    <mergeCell ref="R22:R24"/>
    <mergeCell ref="R28:R30"/>
    <mergeCell ref="P13:P15"/>
    <mergeCell ref="S13:S15"/>
    <mergeCell ref="P28:P30"/>
    <mergeCell ref="O22:O24"/>
    <mergeCell ref="Q28:Q30"/>
    <mergeCell ref="R13:R15"/>
    <mergeCell ref="A1:Y1"/>
    <mergeCell ref="S4:U4"/>
    <mergeCell ref="P4:R4"/>
    <mergeCell ref="F4:H4"/>
    <mergeCell ref="F10:F11"/>
    <mergeCell ref="B4:B5"/>
    <mergeCell ref="O4:O5"/>
    <mergeCell ref="B10:B11"/>
    <mergeCell ref="I10:I11"/>
    <mergeCell ref="B6:N6"/>
    <mergeCell ref="B17:N17"/>
    <mergeCell ref="B26:N26"/>
    <mergeCell ref="O26:AA26"/>
    <mergeCell ref="O17:AA17"/>
    <mergeCell ref="O6:AA6"/>
    <mergeCell ref="E10:E11"/>
    <mergeCell ref="K10:K11"/>
    <mergeCell ref="U13:U15"/>
    <mergeCell ref="C10:C11"/>
    <mergeCell ref="G10:G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4/2017.(V.29.)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B1">
      <selection activeCell="F19" sqref="F19"/>
    </sheetView>
  </sheetViews>
  <sheetFormatPr defaultColWidth="9.140625" defaultRowHeight="15"/>
  <cols>
    <col min="1" max="1" width="5.7109375" style="155" customWidth="1"/>
    <col min="2" max="2" width="35.421875" style="210" customWidth="1"/>
    <col min="3" max="3" width="16.140625" style="210" customWidth="1"/>
    <col min="4" max="4" width="18.140625" style="210" customWidth="1"/>
    <col min="5" max="5" width="17.57421875" style="210" customWidth="1"/>
    <col min="6" max="16384" width="9.140625" style="210" customWidth="1"/>
  </cols>
  <sheetData>
    <row r="1" spans="1:5" s="202" customFormat="1" ht="17.25" customHeight="1">
      <c r="A1" s="355" t="s">
        <v>680</v>
      </c>
      <c r="B1" s="355"/>
      <c r="C1" s="355"/>
      <c r="D1" s="355"/>
      <c r="E1" s="355"/>
    </row>
    <row r="2" spans="1:5" s="202" customFormat="1" ht="17.25" customHeight="1">
      <c r="A2" s="355" t="s">
        <v>681</v>
      </c>
      <c r="B2" s="355"/>
      <c r="C2" s="355"/>
      <c r="D2" s="355"/>
      <c r="E2" s="355"/>
    </row>
    <row r="3" spans="1:5" s="202" customFormat="1" ht="17.25" customHeight="1">
      <c r="A3" s="355" t="s">
        <v>773</v>
      </c>
      <c r="B3" s="355"/>
      <c r="C3" s="355"/>
      <c r="D3" s="355"/>
      <c r="E3" s="355"/>
    </row>
    <row r="4" spans="1:5" s="202" customFormat="1" ht="17.25" customHeight="1">
      <c r="A4" s="155"/>
      <c r="B4" s="201"/>
      <c r="C4" s="201"/>
      <c r="D4" s="201"/>
      <c r="E4" s="201"/>
    </row>
    <row r="5" spans="1:5" s="155" customFormat="1" ht="13.5" customHeight="1">
      <c r="A5" s="157"/>
      <c r="B5" s="203" t="s">
        <v>0</v>
      </c>
      <c r="C5" s="203" t="s">
        <v>1</v>
      </c>
      <c r="D5" s="203" t="s">
        <v>2</v>
      </c>
      <c r="E5" s="203" t="s">
        <v>3</v>
      </c>
    </row>
    <row r="6" spans="1:5" s="207" customFormat="1" ht="14.25">
      <c r="A6" s="204">
        <v>1</v>
      </c>
      <c r="B6" s="205" t="s">
        <v>9</v>
      </c>
      <c r="C6" s="205" t="s">
        <v>651</v>
      </c>
      <c r="D6" s="206" t="s">
        <v>682</v>
      </c>
      <c r="E6" s="206" t="s">
        <v>653</v>
      </c>
    </row>
    <row r="7" spans="1:5" ht="12.75">
      <c r="A7" s="204">
        <v>2</v>
      </c>
      <c r="B7" s="208" t="s">
        <v>683</v>
      </c>
      <c r="C7" s="209"/>
      <c r="D7" s="209"/>
      <c r="E7" s="209"/>
    </row>
    <row r="8" spans="1:5" ht="15.75">
      <c r="A8" s="204">
        <v>3</v>
      </c>
      <c r="B8" s="211" t="s">
        <v>684</v>
      </c>
      <c r="C8" s="212"/>
      <c r="D8" s="212"/>
      <c r="E8" s="212"/>
    </row>
    <row r="9" spans="1:5" ht="15.75">
      <c r="A9" s="204">
        <v>4</v>
      </c>
      <c r="B9" s="211" t="s">
        <v>650</v>
      </c>
      <c r="C9" s="212"/>
      <c r="D9" s="212"/>
      <c r="E9" s="212"/>
    </row>
    <row r="10" spans="1:5" ht="15.75">
      <c r="A10" s="204">
        <v>5</v>
      </c>
      <c r="B10" s="212" t="s">
        <v>685</v>
      </c>
      <c r="C10" s="212">
        <v>199275</v>
      </c>
      <c r="D10" s="212">
        <v>199275</v>
      </c>
      <c r="E10" s="212">
        <f>C10-D10</f>
        <v>0</v>
      </c>
    </row>
    <row r="11" spans="1:5" ht="15.75">
      <c r="A11" s="204">
        <v>6</v>
      </c>
      <c r="B11" s="212" t="s">
        <v>686</v>
      </c>
      <c r="C11" s="212">
        <v>219275</v>
      </c>
      <c r="D11" s="212">
        <v>219275</v>
      </c>
      <c r="E11" s="212">
        <f>C11-D11</f>
        <v>0</v>
      </c>
    </row>
    <row r="12" spans="1:5" s="215" customFormat="1" ht="15">
      <c r="A12" s="204">
        <v>7</v>
      </c>
      <c r="B12" s="213" t="s">
        <v>687</v>
      </c>
      <c r="C12" s="213">
        <v>171450</v>
      </c>
      <c r="D12" s="214">
        <v>171450</v>
      </c>
      <c r="E12" s="214">
        <f>C12-D12</f>
        <v>0</v>
      </c>
    </row>
    <row r="13" spans="1:5" ht="15.75">
      <c r="A13" s="204">
        <v>8</v>
      </c>
      <c r="B13" s="216" t="s">
        <v>515</v>
      </c>
      <c r="C13" s="216">
        <f>SUM(C10:C12)</f>
        <v>590000</v>
      </c>
      <c r="D13" s="216">
        <f>SUM(D10:D12)</f>
        <v>590000</v>
      </c>
      <c r="E13" s="216">
        <f>SUM(E10:E12)</f>
        <v>0</v>
      </c>
    </row>
    <row r="14" spans="1:5" s="293" customFormat="1" ht="15.75">
      <c r="A14" s="204">
        <v>9</v>
      </c>
      <c r="B14" s="292" t="s">
        <v>775</v>
      </c>
      <c r="C14" s="292"/>
      <c r="D14" s="292"/>
      <c r="E14" s="292"/>
    </row>
    <row r="15" spans="1:5" s="293" customFormat="1" ht="15.75">
      <c r="A15" s="204">
        <v>10</v>
      </c>
      <c r="B15" s="294" t="s">
        <v>776</v>
      </c>
      <c r="C15" s="294">
        <v>192265</v>
      </c>
      <c r="D15" s="294">
        <v>20643</v>
      </c>
      <c r="E15" s="212">
        <f>C15-D15</f>
        <v>171622</v>
      </c>
    </row>
    <row r="16" spans="1:5" s="293" customFormat="1" ht="15" customHeight="1">
      <c r="A16" s="204">
        <v>11</v>
      </c>
      <c r="B16" s="294" t="s">
        <v>777</v>
      </c>
      <c r="C16" s="294">
        <v>688976</v>
      </c>
      <c r="D16" s="294">
        <v>4640</v>
      </c>
      <c r="E16" s="212">
        <f>C16-D16</f>
        <v>684336</v>
      </c>
    </row>
    <row r="17" spans="1:5" s="293" customFormat="1" ht="15" customHeight="1">
      <c r="A17" s="204">
        <v>12</v>
      </c>
      <c r="B17" s="216" t="s">
        <v>515</v>
      </c>
      <c r="C17" s="216">
        <f>SUM(C15:C16)</f>
        <v>881241</v>
      </c>
      <c r="D17" s="216">
        <f>SUM(D15:D16)</f>
        <v>25283</v>
      </c>
      <c r="E17" s="216">
        <f>SUM(E15:E16)</f>
        <v>855958</v>
      </c>
    </row>
    <row r="18" spans="1:5" ht="15.75">
      <c r="A18" s="204">
        <v>13</v>
      </c>
      <c r="B18" s="211" t="s">
        <v>688</v>
      </c>
      <c r="C18" s="211"/>
      <c r="D18" s="211"/>
      <c r="E18" s="217"/>
    </row>
    <row r="19" spans="1:5" ht="15.75">
      <c r="A19" s="204">
        <v>14</v>
      </c>
      <c r="B19" s="211" t="s">
        <v>650</v>
      </c>
      <c r="C19" s="218"/>
      <c r="D19" s="218"/>
      <c r="E19" s="212"/>
    </row>
    <row r="20" spans="1:5" ht="15.75">
      <c r="A20" s="204">
        <v>15</v>
      </c>
      <c r="B20" s="212" t="s">
        <v>689</v>
      </c>
      <c r="C20" s="219">
        <v>100090</v>
      </c>
      <c r="D20" s="219">
        <v>100090</v>
      </c>
      <c r="E20" s="212">
        <f aca="true" t="shared" si="0" ref="E20:E27">C20-D20</f>
        <v>0</v>
      </c>
    </row>
    <row r="21" spans="1:5" ht="15.75">
      <c r="A21" s="204">
        <v>16</v>
      </c>
      <c r="B21" s="212" t="s">
        <v>690</v>
      </c>
      <c r="C21" s="219">
        <v>104544</v>
      </c>
      <c r="D21" s="219">
        <v>104544</v>
      </c>
      <c r="E21" s="212">
        <f t="shared" si="0"/>
        <v>0</v>
      </c>
    </row>
    <row r="22" spans="1:5" ht="15.75">
      <c r="A22" s="204">
        <v>17</v>
      </c>
      <c r="B22" s="212" t="s">
        <v>691</v>
      </c>
      <c r="C22" s="219">
        <v>481023</v>
      </c>
      <c r="D22" s="219">
        <v>481023</v>
      </c>
      <c r="E22" s="212">
        <f t="shared" si="0"/>
        <v>0</v>
      </c>
    </row>
    <row r="23" spans="1:5" ht="15.75">
      <c r="A23" s="204">
        <v>18</v>
      </c>
      <c r="B23" s="212" t="s">
        <v>692</v>
      </c>
      <c r="C23" s="212">
        <v>129687</v>
      </c>
      <c r="D23" s="212">
        <v>129687</v>
      </c>
      <c r="E23" s="212">
        <f t="shared" si="0"/>
        <v>0</v>
      </c>
    </row>
    <row r="24" spans="1:5" ht="15.75">
      <c r="A24" s="204">
        <v>19</v>
      </c>
      <c r="B24" s="212" t="s">
        <v>693</v>
      </c>
      <c r="C24" s="212">
        <v>150469</v>
      </c>
      <c r="D24" s="212">
        <v>150469</v>
      </c>
      <c r="E24" s="212">
        <f t="shared" si="0"/>
        <v>0</v>
      </c>
    </row>
    <row r="25" spans="1:5" ht="15.75">
      <c r="A25" s="204">
        <v>20</v>
      </c>
      <c r="B25" s="212" t="s">
        <v>694</v>
      </c>
      <c r="C25" s="219">
        <v>100779</v>
      </c>
      <c r="D25" s="219">
        <v>100779</v>
      </c>
      <c r="E25" s="212">
        <f t="shared" si="0"/>
        <v>0</v>
      </c>
    </row>
    <row r="26" spans="1:5" ht="15.75">
      <c r="A26" s="204">
        <v>21</v>
      </c>
      <c r="B26" s="212" t="s">
        <v>695</v>
      </c>
      <c r="C26" s="219">
        <v>132500</v>
      </c>
      <c r="D26" s="219">
        <v>132500</v>
      </c>
      <c r="E26" s="212">
        <f t="shared" si="0"/>
        <v>0</v>
      </c>
    </row>
    <row r="27" spans="1:5" ht="15.75">
      <c r="A27" s="204">
        <v>22</v>
      </c>
      <c r="B27" s="212" t="s">
        <v>696</v>
      </c>
      <c r="C27" s="219">
        <v>139900</v>
      </c>
      <c r="D27" s="219">
        <v>139900</v>
      </c>
      <c r="E27" s="212">
        <f t="shared" si="0"/>
        <v>0</v>
      </c>
    </row>
    <row r="28" spans="1:5" ht="15.75">
      <c r="A28" s="204">
        <v>23</v>
      </c>
      <c r="B28" s="212" t="s">
        <v>697</v>
      </c>
      <c r="C28" s="212">
        <v>499000</v>
      </c>
      <c r="D28" s="212">
        <v>499000</v>
      </c>
      <c r="E28" s="212">
        <f>C28-D28</f>
        <v>0</v>
      </c>
    </row>
    <row r="29" spans="1:5" ht="15.75">
      <c r="A29" s="204">
        <v>24</v>
      </c>
      <c r="B29" s="212" t="s">
        <v>698</v>
      </c>
      <c r="C29" s="295">
        <v>175512</v>
      </c>
      <c r="D29" s="212">
        <v>175512</v>
      </c>
      <c r="E29" s="212">
        <f>C29-D29</f>
        <v>0</v>
      </c>
    </row>
    <row r="30" spans="1:5" ht="18.75">
      <c r="A30" s="204">
        <v>25</v>
      </c>
      <c r="B30" s="220" t="s">
        <v>515</v>
      </c>
      <c r="C30" s="296">
        <f>SUM(C20:C29)</f>
        <v>2013504</v>
      </c>
      <c r="D30" s="221">
        <f>SUM(D20:D29)</f>
        <v>2013504</v>
      </c>
      <c r="E30" s="221">
        <f>SUM(E20:E29)</f>
        <v>0</v>
      </c>
    </row>
  </sheetData>
  <sheetProtection/>
  <mergeCells count="3">
    <mergeCell ref="A1:E1"/>
    <mergeCell ref="A2:E2"/>
    <mergeCell ref="A3:E3"/>
  </mergeCells>
  <printOptions horizontalCentered="1"/>
  <pageMargins left="0.4330708661417323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5" sqref="A5"/>
    </sheetView>
  </sheetViews>
  <sheetFormatPr defaultColWidth="12.00390625" defaultRowHeight="15"/>
  <cols>
    <col min="1" max="1" width="5.7109375" style="155" customWidth="1"/>
    <col min="2" max="2" width="59.140625" style="224" customWidth="1"/>
    <col min="3" max="3" width="19.421875" style="224" customWidth="1"/>
    <col min="4" max="16384" width="12.00390625" style="224" customWidth="1"/>
  </cols>
  <sheetData>
    <row r="1" spans="1:9" s="202" customFormat="1" ht="17.25" customHeight="1">
      <c r="A1" s="355" t="s">
        <v>699</v>
      </c>
      <c r="B1" s="355"/>
      <c r="C1" s="355"/>
      <c r="D1" s="201"/>
      <c r="E1" s="201"/>
      <c r="F1" s="201"/>
      <c r="G1" s="201"/>
      <c r="H1" s="201"/>
      <c r="I1" s="201"/>
    </row>
    <row r="2" spans="1:9" s="202" customFormat="1" ht="17.25" customHeight="1">
      <c r="A2" s="355" t="s">
        <v>700</v>
      </c>
      <c r="B2" s="355"/>
      <c r="C2" s="355"/>
      <c r="D2" s="201"/>
      <c r="E2" s="201"/>
      <c r="F2" s="201"/>
      <c r="G2" s="201"/>
      <c r="H2" s="201"/>
      <c r="I2" s="201"/>
    </row>
    <row r="3" spans="1:9" s="202" customFormat="1" ht="17.25" customHeight="1">
      <c r="A3" s="355" t="s">
        <v>701</v>
      </c>
      <c r="B3" s="355"/>
      <c r="C3" s="355"/>
      <c r="D3" s="201"/>
      <c r="E3" s="201"/>
      <c r="F3" s="201"/>
      <c r="G3" s="201"/>
      <c r="H3" s="201"/>
      <c r="I3" s="201"/>
    </row>
    <row r="4" spans="1:9" s="202" customFormat="1" ht="17.25" customHeight="1">
      <c r="A4" s="355" t="s">
        <v>773</v>
      </c>
      <c r="B4" s="355"/>
      <c r="C4" s="355"/>
      <c r="D4" s="201"/>
      <c r="E4" s="201"/>
      <c r="F4" s="201"/>
      <c r="G4" s="201"/>
      <c r="H4" s="201"/>
      <c r="I4" s="201"/>
    </row>
    <row r="6" spans="1:3" s="155" customFormat="1" ht="13.5" customHeight="1">
      <c r="A6" s="157"/>
      <c r="B6" s="203" t="s">
        <v>0</v>
      </c>
      <c r="C6" s="203" t="s">
        <v>1</v>
      </c>
    </row>
    <row r="7" spans="1:3" s="155" customFormat="1" ht="13.5" customHeight="1">
      <c r="A7" s="204">
        <v>1</v>
      </c>
      <c r="B7" s="203" t="s">
        <v>9</v>
      </c>
      <c r="C7" s="222" t="s">
        <v>702</v>
      </c>
    </row>
    <row r="8" spans="1:3" ht="15.75">
      <c r="A8" s="204">
        <v>2</v>
      </c>
      <c r="B8" s="223" t="s">
        <v>703</v>
      </c>
      <c r="C8" s="222"/>
    </row>
    <row r="9" spans="1:3" ht="15.75">
      <c r="A9" s="204">
        <v>3</v>
      </c>
      <c r="B9" s="223" t="s">
        <v>704</v>
      </c>
      <c r="C9" s="223">
        <v>100000</v>
      </c>
    </row>
    <row r="10" spans="1:3" ht="15.75">
      <c r="A10" s="204">
        <v>4</v>
      </c>
      <c r="B10" s="225" t="s">
        <v>705</v>
      </c>
      <c r="C10" s="225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7" sqref="A7"/>
    </sheetView>
  </sheetViews>
  <sheetFormatPr defaultColWidth="12.00390625" defaultRowHeight="15"/>
  <cols>
    <col min="1" max="1" width="5.7109375" style="155" customWidth="1"/>
    <col min="2" max="2" width="33.00390625" style="156" customWidth="1"/>
    <col min="3" max="3" width="15.57421875" style="156" customWidth="1"/>
    <col min="4" max="5" width="15.57421875" style="242" customWidth="1"/>
    <col min="6" max="6" width="12.00390625" style="156" customWidth="1"/>
    <col min="7" max="7" width="23.7109375" style="156" customWidth="1"/>
    <col min="8" max="16384" width="12.00390625" style="156" customWidth="1"/>
  </cols>
  <sheetData>
    <row r="1" spans="1:8" s="154" customFormat="1" ht="17.25" customHeight="1">
      <c r="A1" s="343" t="s">
        <v>706</v>
      </c>
      <c r="B1" s="343"/>
      <c r="C1" s="343"/>
      <c r="D1" s="343"/>
      <c r="E1" s="343"/>
      <c r="F1" s="153"/>
      <c r="G1" s="153"/>
      <c r="H1" s="153"/>
    </row>
    <row r="2" spans="1:8" s="154" customFormat="1" ht="17.25" customHeight="1">
      <c r="A2" s="343" t="s">
        <v>707</v>
      </c>
      <c r="B2" s="343"/>
      <c r="C2" s="343"/>
      <c r="D2" s="343"/>
      <c r="E2" s="343"/>
      <c r="F2" s="153"/>
      <c r="G2" s="153"/>
      <c r="H2" s="153"/>
    </row>
    <row r="3" spans="1:8" s="154" customFormat="1" ht="17.25" customHeight="1">
      <c r="A3" s="343" t="s">
        <v>773</v>
      </c>
      <c r="B3" s="343"/>
      <c r="C3" s="343"/>
      <c r="D3" s="343"/>
      <c r="E3" s="343"/>
      <c r="F3" s="153"/>
      <c r="G3" s="153"/>
      <c r="H3" s="153"/>
    </row>
    <row r="5" spans="1:5" s="155" customFormat="1" ht="18.75" customHeight="1">
      <c r="A5" s="157"/>
      <c r="B5" s="158" t="s">
        <v>0</v>
      </c>
      <c r="C5" s="158" t="s">
        <v>1</v>
      </c>
      <c r="D5" s="158" t="s">
        <v>2</v>
      </c>
      <c r="E5" s="158" t="s">
        <v>3</v>
      </c>
    </row>
    <row r="6" spans="1:10" ht="47.25">
      <c r="A6" s="159">
        <v>1</v>
      </c>
      <c r="B6" s="226" t="s">
        <v>9</v>
      </c>
      <c r="C6" s="227" t="s">
        <v>708</v>
      </c>
      <c r="D6" s="228" t="s">
        <v>709</v>
      </c>
      <c r="E6" s="228" t="s">
        <v>710</v>
      </c>
      <c r="G6" s="298"/>
      <c r="H6" s="299"/>
      <c r="I6" s="300"/>
      <c r="J6" s="300"/>
    </row>
    <row r="7" spans="1:10" ht="15.75">
      <c r="A7" s="159">
        <v>2</v>
      </c>
      <c r="B7" s="229" t="s">
        <v>711</v>
      </c>
      <c r="C7" s="230"/>
      <c r="D7" s="231"/>
      <c r="E7" s="231"/>
      <c r="G7" s="237"/>
      <c r="H7" s="301"/>
      <c r="I7" s="302"/>
      <c r="J7" s="302"/>
    </row>
    <row r="8" spans="1:10" ht="18.75">
      <c r="A8" s="159">
        <v>3</v>
      </c>
      <c r="B8" s="232" t="s">
        <v>712</v>
      </c>
      <c r="C8" s="230">
        <v>48332</v>
      </c>
      <c r="D8" s="231">
        <v>2719</v>
      </c>
      <c r="E8" s="233">
        <f>C8-D8</f>
        <v>45613</v>
      </c>
      <c r="G8" s="235"/>
      <c r="H8" s="301"/>
      <c r="I8" s="302"/>
      <c r="J8" s="303"/>
    </row>
    <row r="9" spans="1:10" ht="18.75">
      <c r="A9" s="159">
        <v>4</v>
      </c>
      <c r="B9" s="232" t="s">
        <v>713</v>
      </c>
      <c r="C9" s="230">
        <v>39900</v>
      </c>
      <c r="D9" s="231">
        <v>37650</v>
      </c>
      <c r="E9" s="233">
        <f>C9-D9</f>
        <v>2250</v>
      </c>
      <c r="G9" s="235"/>
      <c r="H9" s="301"/>
      <c r="I9" s="302"/>
      <c r="J9" s="303"/>
    </row>
    <row r="10" spans="1:10" ht="18.75">
      <c r="A10" s="159">
        <v>5</v>
      </c>
      <c r="B10" s="232" t="s">
        <v>714</v>
      </c>
      <c r="C10" s="230">
        <v>206192</v>
      </c>
      <c r="D10" s="231">
        <v>200108</v>
      </c>
      <c r="E10" s="233">
        <f>C10-D10</f>
        <v>6084</v>
      </c>
      <c r="G10" s="235"/>
      <c r="H10" s="301"/>
      <c r="I10" s="302"/>
      <c r="J10" s="303"/>
    </row>
    <row r="11" spans="1:10" ht="18.75">
      <c r="A11" s="159">
        <v>6</v>
      </c>
      <c r="B11" s="232" t="s">
        <v>715</v>
      </c>
      <c r="C11" s="230">
        <v>82477</v>
      </c>
      <c r="D11" s="231">
        <v>80043</v>
      </c>
      <c r="E11" s="233">
        <f>C11-D11</f>
        <v>2434</v>
      </c>
      <c r="G11" s="235"/>
      <c r="H11" s="301"/>
      <c r="I11" s="302"/>
      <c r="J11" s="303"/>
    </row>
    <row r="12" spans="1:10" s="235" customFormat="1" ht="18.75">
      <c r="A12" s="159">
        <v>7</v>
      </c>
      <c r="B12" s="232" t="s">
        <v>716</v>
      </c>
      <c r="C12" s="230">
        <v>42747</v>
      </c>
      <c r="D12" s="234">
        <v>36946</v>
      </c>
      <c r="E12" s="233">
        <f>C12-D12</f>
        <v>5801</v>
      </c>
      <c r="H12" s="301"/>
      <c r="I12" s="304"/>
      <c r="J12" s="303"/>
    </row>
    <row r="13" spans="1:10" s="237" customFormat="1" ht="15.75">
      <c r="A13" s="159">
        <v>8</v>
      </c>
      <c r="B13" s="229" t="s">
        <v>717</v>
      </c>
      <c r="C13" s="236">
        <f>SUM(C8,C12,C11,C9)</f>
        <v>213456</v>
      </c>
      <c r="D13" s="236">
        <f>SUM(D8,D12,D11,D9)</f>
        <v>157358</v>
      </c>
      <c r="E13" s="236">
        <f>SUM(E8,E12,E11,E9)</f>
        <v>56098</v>
      </c>
      <c r="H13" s="305"/>
      <c r="I13" s="305"/>
      <c r="J13" s="305"/>
    </row>
    <row r="14" spans="1:10" s="237" customFormat="1" ht="18.75">
      <c r="A14" s="159">
        <v>9</v>
      </c>
      <c r="B14" s="240" t="s">
        <v>719</v>
      </c>
      <c r="C14" s="241">
        <v>45787</v>
      </c>
      <c r="D14" s="241">
        <v>0</v>
      </c>
      <c r="E14" s="233">
        <f>C14-D14</f>
        <v>45787</v>
      </c>
      <c r="H14" s="305"/>
      <c r="I14" s="305"/>
      <c r="J14" s="305"/>
    </row>
    <row r="15" spans="1:10" s="237" customFormat="1" ht="32.25">
      <c r="A15" s="159">
        <v>10</v>
      </c>
      <c r="B15" s="240" t="s">
        <v>790</v>
      </c>
      <c r="C15" s="230">
        <v>60000</v>
      </c>
      <c r="D15" s="241">
        <v>0</v>
      </c>
      <c r="E15" s="233">
        <f>C15-D15</f>
        <v>60000</v>
      </c>
      <c r="H15" s="305"/>
      <c r="I15" s="305"/>
      <c r="J15" s="305"/>
    </row>
    <row r="16" spans="1:10" ht="15.75">
      <c r="A16" s="159">
        <v>11</v>
      </c>
      <c r="B16" s="238" t="s">
        <v>718</v>
      </c>
      <c r="C16" s="239">
        <f>SUM(C13:C15)</f>
        <v>319243</v>
      </c>
      <c r="D16" s="239">
        <f>SUM(D13:D15)</f>
        <v>157358</v>
      </c>
      <c r="E16" s="239">
        <f>SUM(E13:E15)</f>
        <v>161885</v>
      </c>
      <c r="G16" s="306"/>
      <c r="H16" s="307"/>
      <c r="I16" s="307"/>
      <c r="J16" s="307"/>
    </row>
    <row r="17" spans="1:10" ht="18.75">
      <c r="A17" s="159">
        <v>12</v>
      </c>
      <c r="B17" s="240" t="s">
        <v>719</v>
      </c>
      <c r="C17" s="241"/>
      <c r="D17" s="241">
        <v>0</v>
      </c>
      <c r="E17" s="233">
        <f>C17-D17</f>
        <v>0</v>
      </c>
      <c r="G17" s="308"/>
      <c r="H17" s="309"/>
      <c r="I17" s="309"/>
      <c r="J17" s="309"/>
    </row>
    <row r="18" spans="1:10" ht="31.5">
      <c r="A18" s="159">
        <v>13</v>
      </c>
      <c r="B18" s="238" t="s">
        <v>720</v>
      </c>
      <c r="C18" s="239">
        <f>SUM(C17:C17)</f>
        <v>0</v>
      </c>
      <c r="D18" s="239">
        <f>SUM(D17:D17)</f>
        <v>0</v>
      </c>
      <c r="E18" s="239">
        <f>SUM(E17:E17)</f>
        <v>0</v>
      </c>
      <c r="G18" s="306"/>
      <c r="H18" s="307"/>
      <c r="I18" s="307"/>
      <c r="J18" s="307"/>
    </row>
    <row r="19" spans="1:10" ht="15.75">
      <c r="A19" s="159">
        <v>14</v>
      </c>
      <c r="B19" s="238" t="s">
        <v>721</v>
      </c>
      <c r="C19" s="239">
        <v>0</v>
      </c>
      <c r="D19" s="239">
        <v>0</v>
      </c>
      <c r="E19" s="239">
        <v>0</v>
      </c>
      <c r="G19" s="306"/>
      <c r="H19" s="307"/>
      <c r="I19" s="307"/>
      <c r="J19" s="307"/>
    </row>
    <row r="20" spans="1:10" ht="15.75">
      <c r="A20" s="159">
        <v>15</v>
      </c>
      <c r="B20" s="236" t="s">
        <v>722</v>
      </c>
      <c r="C20" s="239">
        <f>SUM(C16,C18,C19)</f>
        <v>319243</v>
      </c>
      <c r="D20" s="239">
        <f>SUM(D16,D18,D19)</f>
        <v>157358</v>
      </c>
      <c r="E20" s="239">
        <f>SUM(E16,E18,E19)</f>
        <v>161885</v>
      </c>
      <c r="G20" s="305"/>
      <c r="H20" s="307"/>
      <c r="I20" s="307"/>
      <c r="J20" s="307"/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5" sqref="C15"/>
    </sheetView>
  </sheetViews>
  <sheetFormatPr defaultColWidth="11.8515625" defaultRowHeight="15"/>
  <cols>
    <col min="1" max="1" width="5.7109375" style="155" customWidth="1"/>
    <col min="2" max="2" width="32.00390625" style="246" customWidth="1"/>
    <col min="3" max="3" width="24.140625" style="246" customWidth="1"/>
    <col min="4" max="4" width="24.00390625" style="246" customWidth="1"/>
    <col min="5" max="16384" width="11.8515625" style="246" customWidth="1"/>
  </cols>
  <sheetData>
    <row r="1" spans="1:7" s="154" customFormat="1" ht="17.25" customHeight="1">
      <c r="A1" s="343" t="s">
        <v>723</v>
      </c>
      <c r="B1" s="343"/>
      <c r="C1" s="343"/>
      <c r="D1" s="343"/>
      <c r="E1" s="153"/>
      <c r="F1" s="153"/>
      <c r="G1" s="153"/>
    </row>
    <row r="2" spans="1:7" s="154" customFormat="1" ht="17.25" customHeight="1">
      <c r="A2" s="343" t="s">
        <v>724</v>
      </c>
      <c r="B2" s="343"/>
      <c r="C2" s="343"/>
      <c r="D2" s="343"/>
      <c r="E2" s="153"/>
      <c r="F2" s="153"/>
      <c r="G2" s="153"/>
    </row>
    <row r="3" spans="1:7" s="154" customFormat="1" ht="17.25" customHeight="1">
      <c r="A3" s="356" t="s">
        <v>725</v>
      </c>
      <c r="B3" s="356"/>
      <c r="C3" s="356"/>
      <c r="D3" s="356"/>
      <c r="E3" s="153"/>
      <c r="F3" s="153"/>
      <c r="G3" s="153"/>
    </row>
    <row r="5" spans="1:4" s="155" customFormat="1" ht="16.5" customHeight="1">
      <c r="A5" s="157"/>
      <c r="B5" s="158" t="s">
        <v>0</v>
      </c>
      <c r="C5" s="158" t="s">
        <v>1</v>
      </c>
      <c r="D5" s="158" t="s">
        <v>2</v>
      </c>
    </row>
    <row r="6" spans="1:4" ht="16.5">
      <c r="A6" s="159">
        <v>1</v>
      </c>
      <c r="B6" s="243" t="s">
        <v>9</v>
      </c>
      <c r="C6" s="244" t="s">
        <v>778</v>
      </c>
      <c r="D6" s="245" t="s">
        <v>788</v>
      </c>
    </row>
    <row r="7" spans="1:4" ht="16.5">
      <c r="A7" s="159">
        <v>2</v>
      </c>
      <c r="B7" s="243" t="s">
        <v>726</v>
      </c>
      <c r="C7" s="247">
        <v>0</v>
      </c>
      <c r="D7" s="245" t="s">
        <v>727</v>
      </c>
    </row>
    <row r="8" spans="1:4" s="251" customFormat="1" ht="47.25" customHeight="1">
      <c r="A8" s="159">
        <v>3</v>
      </c>
      <c r="B8" s="248" t="s">
        <v>728</v>
      </c>
      <c r="C8" s="249">
        <f>C7</f>
        <v>0</v>
      </c>
      <c r="D8" s="250">
        <v>0</v>
      </c>
    </row>
    <row r="9" spans="1:4" ht="18">
      <c r="A9" s="159">
        <v>4</v>
      </c>
      <c r="B9" s="252" t="s">
        <v>729</v>
      </c>
      <c r="C9" s="253">
        <v>418261</v>
      </c>
      <c r="D9" s="253">
        <v>0</v>
      </c>
    </row>
    <row r="10" spans="1:4" s="251" customFormat="1" ht="49.5">
      <c r="A10" s="159">
        <v>5</v>
      </c>
      <c r="B10" s="248" t="s">
        <v>730</v>
      </c>
      <c r="C10" s="250">
        <f>SUM(C9:C9)</f>
        <v>418261</v>
      </c>
      <c r="D10" s="250">
        <f>SUM(D9:D9)</f>
        <v>0</v>
      </c>
    </row>
    <row r="11" spans="1:4" s="251" customFormat="1" ht="18">
      <c r="A11" s="159">
        <v>6</v>
      </c>
      <c r="B11" s="254" t="s">
        <v>731</v>
      </c>
      <c r="C11" s="250">
        <v>16600</v>
      </c>
      <c r="D11" s="250">
        <v>12350</v>
      </c>
    </row>
    <row r="12" spans="1:4" s="251" customFormat="1" ht="18">
      <c r="A12" s="159">
        <v>7</v>
      </c>
      <c r="B12" s="255" t="s">
        <v>732</v>
      </c>
      <c r="C12" s="256">
        <f>SUM(C8,C10,C11)</f>
        <v>434861</v>
      </c>
      <c r="D12" s="256">
        <f>SUM(D8,D10,D11)</f>
        <v>12350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55" customWidth="1"/>
    <col min="2" max="2" width="43.00390625" style="279" customWidth="1"/>
    <col min="3" max="3" width="15.8515625" style="279" customWidth="1"/>
    <col min="4" max="4" width="18.8515625" style="279" customWidth="1"/>
    <col min="5" max="5" width="18.421875" style="279" customWidth="1"/>
    <col min="6" max="6" width="19.140625" style="279" customWidth="1"/>
    <col min="7" max="7" width="17.421875" style="279" customWidth="1"/>
    <col min="8" max="8" width="18.28125" style="279" customWidth="1"/>
    <col min="9" max="16384" width="9.140625" style="279" customWidth="1"/>
  </cols>
  <sheetData>
    <row r="1" spans="1:8" s="202" customFormat="1" ht="17.25" customHeight="1">
      <c r="A1" s="355" t="s">
        <v>779</v>
      </c>
      <c r="B1" s="355"/>
      <c r="C1" s="355"/>
      <c r="D1" s="355"/>
      <c r="E1" s="355"/>
      <c r="F1" s="355"/>
      <c r="G1" s="355"/>
      <c r="H1" s="355"/>
    </row>
    <row r="2" spans="1:2" s="156" customFormat="1" ht="9.75" customHeight="1">
      <c r="A2" s="155"/>
      <c r="B2" s="257"/>
    </row>
    <row r="3" spans="1:8" s="259" customFormat="1" ht="15.75">
      <c r="A3" s="258"/>
      <c r="B3" s="203" t="s">
        <v>0</v>
      </c>
      <c r="C3" s="203" t="s">
        <v>1</v>
      </c>
      <c r="D3" s="203" t="s">
        <v>2</v>
      </c>
      <c r="E3" s="203" t="s">
        <v>3</v>
      </c>
      <c r="F3" s="203" t="s">
        <v>6</v>
      </c>
      <c r="G3" s="203" t="s">
        <v>45</v>
      </c>
      <c r="H3" s="203" t="s">
        <v>46</v>
      </c>
    </row>
    <row r="4" spans="1:8" s="262" customFormat="1" ht="39" customHeight="1">
      <c r="A4" s="204">
        <v>1</v>
      </c>
      <c r="B4" s="260" t="s">
        <v>9</v>
      </c>
      <c r="C4" s="261" t="s">
        <v>733</v>
      </c>
      <c r="D4" s="261" t="s">
        <v>734</v>
      </c>
      <c r="E4" s="261" t="s">
        <v>735</v>
      </c>
      <c r="F4" s="261" t="s">
        <v>736</v>
      </c>
      <c r="G4" s="261" t="s">
        <v>737</v>
      </c>
      <c r="H4" s="260" t="s">
        <v>738</v>
      </c>
    </row>
    <row r="5" spans="1:8" s="265" customFormat="1" ht="19.5" customHeight="1">
      <c r="A5" s="204">
        <v>2</v>
      </c>
      <c r="B5" s="263" t="s">
        <v>739</v>
      </c>
      <c r="C5" s="263">
        <v>2259887</v>
      </c>
      <c r="D5" s="263">
        <v>68327593</v>
      </c>
      <c r="E5" s="263">
        <v>3555071</v>
      </c>
      <c r="F5" s="263">
        <v>0</v>
      </c>
      <c r="G5" s="263">
        <v>0</v>
      </c>
      <c r="H5" s="264">
        <f aca="true" t="shared" si="0" ref="H5:H17">SUM(C5:G5)</f>
        <v>74142551</v>
      </c>
    </row>
    <row r="6" spans="1:8" s="269" customFormat="1" ht="25.5" customHeight="1">
      <c r="A6" s="204">
        <v>3</v>
      </c>
      <c r="B6" s="266" t="s">
        <v>740</v>
      </c>
      <c r="C6" s="267"/>
      <c r="D6" s="268"/>
      <c r="E6" s="268"/>
      <c r="F6" s="267"/>
      <c r="G6" s="268"/>
      <c r="H6" s="267">
        <f t="shared" si="0"/>
        <v>0</v>
      </c>
    </row>
    <row r="7" spans="1:8" s="269" customFormat="1" ht="19.5" customHeight="1">
      <c r="A7" s="204">
        <v>4</v>
      </c>
      <c r="B7" s="267" t="s">
        <v>741</v>
      </c>
      <c r="C7" s="268"/>
      <c r="D7" s="268"/>
      <c r="E7" s="268"/>
      <c r="F7" s="270"/>
      <c r="G7" s="268"/>
      <c r="H7" s="267">
        <f t="shared" si="0"/>
        <v>0</v>
      </c>
    </row>
    <row r="8" spans="1:8" s="274" customFormat="1" ht="19.5" customHeight="1">
      <c r="A8" s="204">
        <v>5</v>
      </c>
      <c r="B8" s="271" t="s">
        <v>780</v>
      </c>
      <c r="C8" s="272"/>
      <c r="D8" s="272"/>
      <c r="E8" s="272">
        <v>688976</v>
      </c>
      <c r="F8" s="272"/>
      <c r="G8" s="272"/>
      <c r="H8" s="273">
        <f t="shared" si="0"/>
        <v>688976</v>
      </c>
    </row>
    <row r="9" spans="1:8" s="274" customFormat="1" ht="19.5" customHeight="1">
      <c r="A9" s="204">
        <v>6</v>
      </c>
      <c r="B9" s="271" t="s">
        <v>781</v>
      </c>
      <c r="C9" s="272"/>
      <c r="D9" s="272">
        <v>907000</v>
      </c>
      <c r="E9" s="272"/>
      <c r="F9" s="272"/>
      <c r="G9" s="272"/>
      <c r="H9" s="273">
        <f t="shared" si="0"/>
        <v>907000</v>
      </c>
    </row>
    <row r="10" spans="1:8" s="274" customFormat="1" ht="19.5" customHeight="1">
      <c r="A10" s="204">
        <v>7</v>
      </c>
      <c r="B10" s="275" t="s">
        <v>742</v>
      </c>
      <c r="C10" s="273"/>
      <c r="D10" s="273">
        <v>2465</v>
      </c>
      <c r="E10" s="273"/>
      <c r="F10" s="273"/>
      <c r="G10" s="272"/>
      <c r="H10" s="273">
        <f t="shared" si="0"/>
        <v>2465</v>
      </c>
    </row>
    <row r="11" spans="1:8" s="274" customFormat="1" ht="19.5" customHeight="1">
      <c r="A11" s="204">
        <v>8</v>
      </c>
      <c r="B11" s="267" t="s">
        <v>743</v>
      </c>
      <c r="C11" s="268"/>
      <c r="D11" s="270">
        <f>SUM(D8:D10)</f>
        <v>909465</v>
      </c>
      <c r="E11" s="270">
        <f>SUM(E8:E10)</f>
        <v>688976</v>
      </c>
      <c r="F11" s="268"/>
      <c r="G11" s="268"/>
      <c r="H11" s="267">
        <f t="shared" si="0"/>
        <v>1598441</v>
      </c>
    </row>
    <row r="12" spans="1:8" s="274" customFormat="1" ht="23.25" customHeight="1">
      <c r="A12" s="204">
        <v>9</v>
      </c>
      <c r="B12" s="267" t="s">
        <v>744</v>
      </c>
      <c r="C12" s="270"/>
      <c r="D12" s="270">
        <v>0</v>
      </c>
      <c r="E12" s="270"/>
      <c r="F12" s="270"/>
      <c r="G12" s="268"/>
      <c r="H12" s="267">
        <f t="shared" si="0"/>
        <v>0</v>
      </c>
    </row>
    <row r="13" spans="1:8" s="269" customFormat="1" ht="29.25" customHeight="1">
      <c r="A13" s="204">
        <v>10</v>
      </c>
      <c r="B13" s="266" t="s">
        <v>745</v>
      </c>
      <c r="C13" s="267"/>
      <c r="D13" s="267"/>
      <c r="E13" s="267"/>
      <c r="F13" s="267"/>
      <c r="G13" s="268"/>
      <c r="H13" s="267">
        <f t="shared" si="0"/>
        <v>0</v>
      </c>
    </row>
    <row r="14" spans="1:8" s="269" customFormat="1" ht="19.5" customHeight="1">
      <c r="A14" s="204">
        <v>11</v>
      </c>
      <c r="B14" s="275" t="s">
        <v>782</v>
      </c>
      <c r="C14" s="273"/>
      <c r="D14" s="273"/>
      <c r="E14" s="273">
        <v>192265</v>
      </c>
      <c r="F14" s="273"/>
      <c r="G14" s="276"/>
      <c r="H14" s="273">
        <f t="shared" si="0"/>
        <v>192265</v>
      </c>
    </row>
    <row r="15" spans="1:8" s="269" customFormat="1" ht="27.75" customHeight="1">
      <c r="A15" s="204">
        <v>12</v>
      </c>
      <c r="B15" s="275" t="s">
        <v>783</v>
      </c>
      <c r="C15" s="273"/>
      <c r="D15" s="273"/>
      <c r="E15" s="273">
        <v>9842</v>
      </c>
      <c r="F15" s="273"/>
      <c r="G15" s="276"/>
      <c r="H15" s="273"/>
    </row>
    <row r="16" spans="1:8" s="274" customFormat="1" ht="27.75" customHeight="1">
      <c r="A16" s="204">
        <v>13</v>
      </c>
      <c r="B16" s="275" t="s">
        <v>746</v>
      </c>
      <c r="C16" s="273"/>
      <c r="D16" s="273"/>
      <c r="E16" s="273"/>
      <c r="F16" s="273"/>
      <c r="G16" s="276"/>
      <c r="H16" s="273">
        <f t="shared" si="0"/>
        <v>0</v>
      </c>
    </row>
    <row r="17" spans="1:8" s="274" customFormat="1" ht="27.75" customHeight="1">
      <c r="A17" s="204">
        <v>14</v>
      </c>
      <c r="B17" s="267" t="s">
        <v>747</v>
      </c>
      <c r="C17" s="267"/>
      <c r="D17" s="267">
        <f>SUM(D14:D16)</f>
        <v>0</v>
      </c>
      <c r="E17" s="267">
        <f>SUM(E14:E16)</f>
        <v>202107</v>
      </c>
      <c r="F17" s="267"/>
      <c r="G17" s="267"/>
      <c r="H17" s="267">
        <f t="shared" si="0"/>
        <v>202107</v>
      </c>
    </row>
    <row r="18" spans="1:8" s="269" customFormat="1" ht="19.5" customHeight="1">
      <c r="A18" s="204">
        <v>15</v>
      </c>
      <c r="B18" s="264" t="s">
        <v>748</v>
      </c>
      <c r="C18" s="264">
        <f>SUM(C6,C12,C13,C17)</f>
        <v>0</v>
      </c>
      <c r="D18" s="264">
        <f>SUM(D11,D12,D13,D17)</f>
        <v>909465</v>
      </c>
      <c r="E18" s="264">
        <f>SUM(E11,E12,E13,E17)</f>
        <v>891083</v>
      </c>
      <c r="F18" s="264">
        <f>SUM(F11,F12,F13,F17,F7)</f>
        <v>0</v>
      </c>
      <c r="G18" s="264">
        <f>SUM(G11,G12,G13,G17)</f>
        <v>0</v>
      </c>
      <c r="H18" s="264">
        <f>SUM(H6,H7,H11,H12,H13,H17)</f>
        <v>1800548</v>
      </c>
    </row>
    <row r="19" spans="1:8" s="269" customFormat="1" ht="19.5" customHeight="1">
      <c r="A19" s="204">
        <v>16</v>
      </c>
      <c r="B19" s="272" t="s">
        <v>784</v>
      </c>
      <c r="C19" s="272"/>
      <c r="D19" s="272"/>
      <c r="E19" s="272">
        <v>20342</v>
      </c>
      <c r="F19" s="272"/>
      <c r="G19" s="272"/>
      <c r="H19" s="273">
        <f aca="true" t="shared" si="1" ref="H19:H25">SUM(C19:G19)</f>
        <v>20342</v>
      </c>
    </row>
    <row r="20" spans="1:8" s="277" customFormat="1" ht="19.5" customHeight="1">
      <c r="A20" s="204">
        <v>17</v>
      </c>
      <c r="B20" s="267" t="s">
        <v>749</v>
      </c>
      <c r="C20" s="267"/>
      <c r="D20" s="267">
        <f>SUM(D19:D19)</f>
        <v>0</v>
      </c>
      <c r="E20" s="267">
        <f>SUM(E19:E19)</f>
        <v>20342</v>
      </c>
      <c r="F20" s="268"/>
      <c r="G20" s="268"/>
      <c r="H20" s="267">
        <f t="shared" si="1"/>
        <v>20342</v>
      </c>
    </row>
    <row r="21" spans="1:8" s="277" customFormat="1" ht="19.5" customHeight="1">
      <c r="A21" s="204">
        <v>18</v>
      </c>
      <c r="B21" s="267" t="s">
        <v>750</v>
      </c>
      <c r="C21" s="267"/>
      <c r="D21" s="267"/>
      <c r="E21" s="267"/>
      <c r="F21" s="267"/>
      <c r="G21" s="267"/>
      <c r="H21" s="267">
        <f t="shared" si="1"/>
        <v>0</v>
      </c>
    </row>
    <row r="22" spans="1:8" s="269" customFormat="1" ht="19.5" customHeight="1">
      <c r="A22" s="204">
        <v>19</v>
      </c>
      <c r="B22" s="278" t="s">
        <v>751</v>
      </c>
      <c r="C22" s="278"/>
      <c r="D22" s="278"/>
      <c r="E22" s="278"/>
      <c r="F22" s="278"/>
      <c r="G22" s="268"/>
      <c r="H22" s="278">
        <f t="shared" si="1"/>
        <v>0</v>
      </c>
    </row>
    <row r="23" spans="1:8" s="274" customFormat="1" ht="27.75" customHeight="1">
      <c r="A23" s="204">
        <v>20</v>
      </c>
      <c r="B23" s="280" t="s">
        <v>752</v>
      </c>
      <c r="C23" s="278"/>
      <c r="D23" s="278"/>
      <c r="E23" s="278"/>
      <c r="F23" s="278"/>
      <c r="G23" s="268"/>
      <c r="H23" s="278">
        <f t="shared" si="1"/>
        <v>0</v>
      </c>
    </row>
    <row r="24" spans="1:8" s="269" customFormat="1" ht="19.5" customHeight="1">
      <c r="A24" s="204">
        <v>21</v>
      </c>
      <c r="B24" s="275" t="s">
        <v>753</v>
      </c>
      <c r="C24" s="278"/>
      <c r="D24" s="278"/>
      <c r="E24" s="278"/>
      <c r="F24" s="278"/>
      <c r="G24" s="268"/>
      <c r="H24" s="278">
        <f t="shared" si="1"/>
        <v>0</v>
      </c>
    </row>
    <row r="25" spans="1:8" ht="19.5" customHeight="1">
      <c r="A25" s="204">
        <v>22</v>
      </c>
      <c r="B25" s="281" t="s">
        <v>754</v>
      </c>
      <c r="C25" s="281"/>
      <c r="D25" s="281">
        <f>SUM(D24:D24)</f>
        <v>0</v>
      </c>
      <c r="E25" s="281">
        <f>SUM(E24:E24)</f>
        <v>0</v>
      </c>
      <c r="F25" s="281"/>
      <c r="G25" s="281"/>
      <c r="H25" s="281">
        <f t="shared" si="1"/>
        <v>0</v>
      </c>
    </row>
    <row r="26" spans="1:8" ht="27.75" customHeight="1">
      <c r="A26" s="204">
        <v>23</v>
      </c>
      <c r="B26" s="281" t="s">
        <v>755</v>
      </c>
      <c r="C26" s="281">
        <f>SUM(C21)</f>
        <v>0</v>
      </c>
      <c r="D26" s="281">
        <f>SUM(D20,D21,D22,D23,D25)</f>
        <v>0</v>
      </c>
      <c r="E26" s="281">
        <f>SUM(E20,E21,E22,E23,E25)</f>
        <v>20342</v>
      </c>
      <c r="F26" s="281">
        <f>SUM(F20,F21,F22,F23,F25)</f>
        <v>0</v>
      </c>
      <c r="G26" s="281">
        <f>SUM(G20,G21,G22,G23,G25)</f>
        <v>0</v>
      </c>
      <c r="H26" s="281">
        <f>SUM(H20,H21,H22,H23,H25)</f>
        <v>20342</v>
      </c>
    </row>
    <row r="27" spans="1:8" ht="27.75" customHeight="1">
      <c r="A27" s="204">
        <v>24</v>
      </c>
      <c r="B27" s="263" t="s">
        <v>756</v>
      </c>
      <c r="C27" s="263">
        <f aca="true" t="shared" si="2" ref="C27:H27">C5+C18-C26</f>
        <v>2259887</v>
      </c>
      <c r="D27" s="263">
        <f t="shared" si="2"/>
        <v>69237058</v>
      </c>
      <c r="E27" s="263">
        <f t="shared" si="2"/>
        <v>4425812</v>
      </c>
      <c r="F27" s="263">
        <f t="shared" si="2"/>
        <v>0</v>
      </c>
      <c r="G27" s="263">
        <f t="shared" si="2"/>
        <v>0</v>
      </c>
      <c r="H27" s="263">
        <f t="shared" si="2"/>
        <v>75922757</v>
      </c>
    </row>
    <row r="28" spans="1:8" ht="27.75" customHeight="1">
      <c r="A28" s="204">
        <v>25</v>
      </c>
      <c r="B28" s="263" t="s">
        <v>757</v>
      </c>
      <c r="C28" s="263">
        <v>2259887</v>
      </c>
      <c r="D28" s="263">
        <v>17288747</v>
      </c>
      <c r="E28" s="263">
        <v>3555071</v>
      </c>
      <c r="F28" s="268"/>
      <c r="G28" s="263"/>
      <c r="H28" s="263">
        <f aca="true" t="shared" si="3" ref="H28:H35">SUM(C28:G28)</f>
        <v>23103705</v>
      </c>
    </row>
    <row r="29" spans="1:8" s="265" customFormat="1" ht="19.5" customHeight="1">
      <c r="A29" s="204">
        <v>26</v>
      </c>
      <c r="B29" s="278" t="s">
        <v>758</v>
      </c>
      <c r="C29" s="278"/>
      <c r="D29" s="278">
        <v>1413436</v>
      </c>
      <c r="E29" s="278">
        <v>35125</v>
      </c>
      <c r="F29" s="268"/>
      <c r="G29" s="278"/>
      <c r="H29" s="278">
        <f t="shared" si="3"/>
        <v>1448561</v>
      </c>
    </row>
    <row r="30" spans="1:8" s="265" customFormat="1" ht="19.5" customHeight="1">
      <c r="A30" s="204">
        <v>27</v>
      </c>
      <c r="B30" s="278" t="s">
        <v>759</v>
      </c>
      <c r="C30" s="278"/>
      <c r="D30" s="278"/>
      <c r="E30" s="278">
        <v>20342</v>
      </c>
      <c r="F30" s="268"/>
      <c r="G30" s="278"/>
      <c r="H30" s="278">
        <f t="shared" si="3"/>
        <v>20342</v>
      </c>
    </row>
    <row r="31" spans="1:8" s="265" customFormat="1" ht="19.5" customHeight="1">
      <c r="A31" s="204">
        <v>28</v>
      </c>
      <c r="B31" s="278" t="s">
        <v>760</v>
      </c>
      <c r="C31" s="278"/>
      <c r="D31" s="278"/>
      <c r="E31" s="278"/>
      <c r="F31" s="278"/>
      <c r="G31" s="278"/>
      <c r="H31" s="278">
        <f t="shared" si="3"/>
        <v>0</v>
      </c>
    </row>
    <row r="32" spans="1:8" s="265" customFormat="1" ht="19.5" customHeight="1">
      <c r="A32" s="204">
        <v>29</v>
      </c>
      <c r="B32" s="278" t="s">
        <v>761</v>
      </c>
      <c r="C32" s="278"/>
      <c r="D32" s="278"/>
      <c r="E32" s="278"/>
      <c r="F32" s="278"/>
      <c r="G32" s="278"/>
      <c r="H32" s="278">
        <f t="shared" si="3"/>
        <v>0</v>
      </c>
    </row>
    <row r="33" spans="1:8" ht="19.5" customHeight="1">
      <c r="A33" s="204">
        <v>30</v>
      </c>
      <c r="B33" s="263" t="s">
        <v>762</v>
      </c>
      <c r="C33" s="263">
        <f>C28+C29-C30</f>
        <v>2259887</v>
      </c>
      <c r="D33" s="263">
        <f>D28+D29-D30</f>
        <v>18702183</v>
      </c>
      <c r="E33" s="263">
        <f>E28+E29-E30</f>
        <v>3569854</v>
      </c>
      <c r="F33" s="263">
        <f>F28+F29-F30</f>
        <v>0</v>
      </c>
      <c r="G33" s="263">
        <f>G28+G29-G30</f>
        <v>0</v>
      </c>
      <c r="H33" s="263">
        <f t="shared" si="3"/>
        <v>24531924</v>
      </c>
    </row>
    <row r="34" spans="1:8" ht="19.5" customHeight="1">
      <c r="A34" s="204">
        <v>31</v>
      </c>
      <c r="B34" s="263" t="s">
        <v>763</v>
      </c>
      <c r="C34" s="263">
        <f>C27-C33</f>
        <v>0</v>
      </c>
      <c r="D34" s="263">
        <f>D27-D33</f>
        <v>50534875</v>
      </c>
      <c r="E34" s="263">
        <f>E27-E33</f>
        <v>855958</v>
      </c>
      <c r="F34" s="263">
        <f>F27-F33</f>
        <v>0</v>
      </c>
      <c r="G34" s="263">
        <f>G27-G33</f>
        <v>0</v>
      </c>
      <c r="H34" s="263">
        <f t="shared" si="3"/>
        <v>51390833</v>
      </c>
    </row>
    <row r="35" spans="1:8" ht="19.5" customHeight="1">
      <c r="A35" s="204">
        <v>32</v>
      </c>
      <c r="B35" s="278" t="s">
        <v>764</v>
      </c>
      <c r="C35" s="278">
        <v>2259887</v>
      </c>
      <c r="D35" s="278">
        <v>395</v>
      </c>
      <c r="E35" s="297">
        <v>3544571</v>
      </c>
      <c r="F35" s="278"/>
      <c r="G35" s="278"/>
      <c r="H35" s="278">
        <f t="shared" si="3"/>
        <v>5804853</v>
      </c>
    </row>
    <row r="36" spans="1:8" ht="19.5" customHeight="1">
      <c r="A36" s="204">
        <v>33</v>
      </c>
      <c r="B36" s="278" t="s">
        <v>761</v>
      </c>
      <c r="C36" s="278"/>
      <c r="D36" s="278"/>
      <c r="E36" s="278"/>
      <c r="F36" s="278"/>
      <c r="G36" s="278"/>
      <c r="H36" s="278">
        <f>SUM(C36:G36)</f>
        <v>0</v>
      </c>
    </row>
    <row r="37" spans="1:8" s="265" customFormat="1" ht="19.5" customHeight="1">
      <c r="A37" s="204">
        <v>34</v>
      </c>
      <c r="B37" s="263" t="s">
        <v>762</v>
      </c>
      <c r="C37" s="263">
        <f>C32+C33-C34</f>
        <v>2259887</v>
      </c>
      <c r="D37" s="263">
        <f>D32+D33-D34</f>
        <v>-31832692</v>
      </c>
      <c r="E37" s="263">
        <f>E32+E33-E34</f>
        <v>2713896</v>
      </c>
      <c r="F37" s="263">
        <f>F32+F33-F34</f>
        <v>0</v>
      </c>
      <c r="G37" s="263">
        <f>G32+G33-G34</f>
        <v>0</v>
      </c>
      <c r="H37" s="263">
        <f>SUM(C37:G37)</f>
        <v>-26858909</v>
      </c>
    </row>
    <row r="38" spans="1:8" s="265" customFormat="1" ht="19.5" customHeight="1">
      <c r="A38" s="204">
        <v>35</v>
      </c>
      <c r="B38" s="263" t="s">
        <v>763</v>
      </c>
      <c r="C38" s="263">
        <f>C31-C37</f>
        <v>-2259887</v>
      </c>
      <c r="D38" s="263">
        <f>D31-D37</f>
        <v>31832692</v>
      </c>
      <c r="E38" s="263">
        <f>E31-E37</f>
        <v>-2713896</v>
      </c>
      <c r="F38" s="263">
        <f>F31-F37</f>
        <v>0</v>
      </c>
      <c r="G38" s="263">
        <f>G31-G37</f>
        <v>0</v>
      </c>
      <c r="H38" s="263">
        <f>SUM(C38:G38)</f>
        <v>26858909</v>
      </c>
    </row>
    <row r="39" spans="1:8" ht="19.5" customHeight="1">
      <c r="A39" s="204">
        <v>36</v>
      </c>
      <c r="B39" s="278" t="s">
        <v>764</v>
      </c>
      <c r="C39" s="278">
        <v>2259887</v>
      </c>
      <c r="D39" s="278">
        <v>395</v>
      </c>
      <c r="E39" s="278">
        <v>3555071</v>
      </c>
      <c r="F39" s="278"/>
      <c r="G39" s="278"/>
      <c r="H39" s="278">
        <f>SUM(C39:G39)</f>
        <v>5815353</v>
      </c>
    </row>
  </sheetData>
  <sheetProtection/>
  <mergeCells count="1">
    <mergeCell ref="A1:H1"/>
  </mergeCells>
  <printOptions/>
  <pageMargins left="0.3937007874015748" right="0.4330708661417323" top="0.2755905511811024" bottom="0.31496062992125984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7" t="s">
        <v>528</v>
      </c>
      <c r="B1" s="317"/>
      <c r="C1" s="317"/>
      <c r="D1" s="317"/>
      <c r="E1" s="317"/>
    </row>
    <row r="2" spans="1:5" s="2" customFormat="1" ht="15.75">
      <c r="A2" s="317" t="s">
        <v>785</v>
      </c>
      <c r="B2" s="317"/>
      <c r="C2" s="317"/>
      <c r="D2" s="317"/>
      <c r="E2" s="317"/>
    </row>
    <row r="3" s="2" customFormat="1" ht="15.75"/>
    <row r="4" spans="1:5" s="11" customFormat="1" ht="15.75">
      <c r="A4" s="148"/>
      <c r="B4" s="148" t="s">
        <v>0</v>
      </c>
      <c r="C4" s="148" t="s">
        <v>1</v>
      </c>
      <c r="D4" s="148" t="s">
        <v>2</v>
      </c>
      <c r="E4" s="148" t="s">
        <v>3</v>
      </c>
    </row>
    <row r="5" spans="1:5" s="11" customFormat="1" ht="15.75">
      <c r="A5" s="148">
        <v>1</v>
      </c>
      <c r="B5" s="86" t="s">
        <v>9</v>
      </c>
      <c r="C5" s="149">
        <v>42369</v>
      </c>
      <c r="D5" s="149" t="s">
        <v>787</v>
      </c>
      <c r="E5" s="149">
        <v>42735</v>
      </c>
    </row>
    <row r="6" spans="1:5" s="11" customFormat="1" ht="15.75">
      <c r="A6" s="148">
        <v>2</v>
      </c>
      <c r="B6" s="151" t="s">
        <v>765</v>
      </c>
      <c r="C6" s="134"/>
      <c r="D6" s="134"/>
      <c r="E6" s="134"/>
    </row>
    <row r="7" spans="1:5" s="11" customFormat="1" ht="15.75">
      <c r="A7" s="148">
        <v>3</v>
      </c>
      <c r="B7" s="150" t="s">
        <v>766</v>
      </c>
      <c r="C7" s="134">
        <v>100000</v>
      </c>
      <c r="D7" s="134"/>
      <c r="E7" s="134"/>
    </row>
    <row r="8" spans="1:5" s="11" customFormat="1" ht="15.75">
      <c r="A8" s="148">
        <v>4</v>
      </c>
      <c r="B8" s="150" t="s">
        <v>786</v>
      </c>
      <c r="C8" s="134"/>
      <c r="D8" s="134"/>
      <c r="E8" s="134">
        <v>100000</v>
      </c>
    </row>
    <row r="9" spans="1:5" s="11" customFormat="1" ht="15.75">
      <c r="A9" s="148">
        <v>5</v>
      </c>
      <c r="B9" s="151" t="s">
        <v>767</v>
      </c>
      <c r="C9" s="152">
        <f>SUM(C6:C8)</f>
        <v>100000</v>
      </c>
      <c r="D9" s="152">
        <f>SUM(D6:D8)</f>
        <v>0</v>
      </c>
      <c r="E9" s="152">
        <f>SUM(E6:E8)</f>
        <v>100000</v>
      </c>
    </row>
    <row r="11" ht="15.75">
      <c r="B11" s="282"/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5" customWidth="1"/>
    <col min="2" max="3" width="16.140625" style="55" customWidth="1"/>
    <col min="4" max="138" width="9.140625" style="54" customWidth="1"/>
    <col min="139" max="16384" width="9.140625" style="55" customWidth="1"/>
  </cols>
  <sheetData>
    <row r="1" spans="1:138" s="51" customFormat="1" ht="33" customHeight="1">
      <c r="A1" s="357" t="s">
        <v>500</v>
      </c>
      <c r="B1" s="357"/>
      <c r="C1" s="357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</row>
    <row r="2" spans="2:138" s="52" customFormat="1" ht="21.75" customHeight="1">
      <c r="B2" s="53"/>
      <c r="C2" s="5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7" customFormat="1" ht="30" customHeight="1">
      <c r="A3" s="72" t="s">
        <v>53</v>
      </c>
      <c r="B3" s="56" t="s">
        <v>54</v>
      </c>
      <c r="C3" s="56" t="s">
        <v>520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</row>
    <row r="4" spans="1:138" s="57" customFormat="1" ht="31.5">
      <c r="A4" s="73" t="s">
        <v>55</v>
      </c>
      <c r="B4" s="58">
        <f>SUM(B5:B6)</f>
        <v>0</v>
      </c>
      <c r="C4" s="58">
        <f>SUM(C5:C6)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:138" s="57" customFormat="1" ht="18">
      <c r="A5" s="74" t="s">
        <v>56</v>
      </c>
      <c r="B5" s="58">
        <v>0</v>
      </c>
      <c r="C5" s="58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</row>
    <row r="6" spans="1:138" s="57" customFormat="1" ht="18">
      <c r="A6" s="74" t="s">
        <v>57</v>
      </c>
      <c r="B6" s="58">
        <v>0</v>
      </c>
      <c r="C6" s="58"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3" ht="31.5">
      <c r="A7" s="73" t="s">
        <v>58</v>
      </c>
      <c r="B7" s="58">
        <v>0</v>
      </c>
      <c r="C7" s="58">
        <v>0</v>
      </c>
    </row>
    <row r="8" spans="1:3" ht="31.5">
      <c r="A8" s="75" t="s">
        <v>59</v>
      </c>
      <c r="B8" s="59">
        <f>SUM(B9:B10)</f>
        <v>0</v>
      </c>
      <c r="C8" s="59">
        <f>SUM(C9:C10)</f>
        <v>0</v>
      </c>
    </row>
    <row r="9" spans="1:138" s="57" customFormat="1" ht="30">
      <c r="A9" s="76" t="s">
        <v>60</v>
      </c>
      <c r="B9" s="60">
        <v>0</v>
      </c>
      <c r="C9" s="60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</row>
    <row r="10" spans="1:138" s="57" customFormat="1" ht="30">
      <c r="A10" s="76" t="s">
        <v>61</v>
      </c>
      <c r="B10" s="60">
        <v>0</v>
      </c>
      <c r="C10" s="60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</row>
    <row r="11" spans="1:138" s="57" customFormat="1" ht="31.5">
      <c r="A11" s="75" t="s">
        <v>62</v>
      </c>
      <c r="B11" s="59">
        <v>0</v>
      </c>
      <c r="C11" s="59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</row>
    <row r="12" spans="1:138" s="57" customFormat="1" ht="31.5">
      <c r="A12" s="75" t="s">
        <v>63</v>
      </c>
      <c r="B12" s="59">
        <f>SUM(B13,B16,B19,B25,B22)</f>
        <v>183199</v>
      </c>
      <c r="C12" s="59">
        <f>SUM(C13,C16,C19,C25,C22)</f>
        <v>183199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</row>
    <row r="13" spans="1:3" ht="18">
      <c r="A13" s="76" t="s">
        <v>64</v>
      </c>
      <c r="B13" s="60">
        <v>0</v>
      </c>
      <c r="C13" s="60">
        <v>0</v>
      </c>
    </row>
    <row r="14" spans="1:138" s="57" customFormat="1" ht="18">
      <c r="A14" s="77" t="s">
        <v>65</v>
      </c>
      <c r="B14" s="61">
        <v>0</v>
      </c>
      <c r="C14" s="61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</row>
    <row r="15" spans="1:138" s="57" customFormat="1" ht="25.5">
      <c r="A15" s="77" t="s">
        <v>66</v>
      </c>
      <c r="B15" s="61">
        <v>0</v>
      </c>
      <c r="C15" s="61"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</row>
    <row r="16" spans="1:138" s="57" customFormat="1" ht="30">
      <c r="A16" s="76" t="s">
        <v>67</v>
      </c>
      <c r="B16" s="60">
        <f>SUM(B17:B18)</f>
        <v>170000</v>
      </c>
      <c r="C16" s="60">
        <f>SUM(C17:C18)</f>
        <v>170000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</row>
    <row r="17" spans="1:138" s="57" customFormat="1" ht="18">
      <c r="A17" s="77" t="s">
        <v>65</v>
      </c>
      <c r="B17" s="61">
        <v>170000</v>
      </c>
      <c r="C17" s="61">
        <v>170000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</row>
    <row r="18" spans="1:138" s="57" customFormat="1" ht="25.5">
      <c r="A18" s="77" t="s">
        <v>66</v>
      </c>
      <c r="B18" s="61">
        <v>0</v>
      </c>
      <c r="C18" s="61"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</row>
    <row r="19" spans="1:138" s="57" customFormat="1" ht="18">
      <c r="A19" s="76" t="s">
        <v>99</v>
      </c>
      <c r="B19" s="60">
        <f>SUM(B20:B21)</f>
        <v>0</v>
      </c>
      <c r="C19" s="60">
        <f>SUM(C20:C21)</f>
        <v>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</row>
    <row r="20" spans="1:3" ht="18">
      <c r="A20" s="77" t="s">
        <v>65</v>
      </c>
      <c r="B20" s="61">
        <v>0</v>
      </c>
      <c r="C20" s="61">
        <v>0</v>
      </c>
    </row>
    <row r="21" spans="1:138" s="57" customFormat="1" ht="25.5">
      <c r="A21" s="77" t="s">
        <v>66</v>
      </c>
      <c r="B21" s="61">
        <v>0</v>
      </c>
      <c r="C21" s="61"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</row>
    <row r="22" spans="1:138" s="57" customFormat="1" ht="18">
      <c r="A22" s="76" t="s">
        <v>68</v>
      </c>
      <c r="B22" s="60">
        <f>SUM(B23:B24)</f>
        <v>0</v>
      </c>
      <c r="C22" s="60">
        <f>SUM(C23:C24)</f>
        <v>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</row>
    <row r="23" spans="1:3" ht="18">
      <c r="A23" s="77" t="s">
        <v>65</v>
      </c>
      <c r="B23" s="61">
        <v>0</v>
      </c>
      <c r="C23" s="61">
        <v>0</v>
      </c>
    </row>
    <row r="24" spans="1:3" ht="25.5">
      <c r="A24" s="77" t="s">
        <v>66</v>
      </c>
      <c r="B24" s="61">
        <v>0</v>
      </c>
      <c r="C24" s="61">
        <v>0</v>
      </c>
    </row>
    <row r="25" spans="1:3" ht="18">
      <c r="A25" s="76" t="s">
        <v>69</v>
      </c>
      <c r="B25" s="60">
        <f>SUM(B26:B27)</f>
        <v>13199</v>
      </c>
      <c r="C25" s="60">
        <f>SUM(C26:C27)</f>
        <v>13199</v>
      </c>
    </row>
    <row r="26" spans="1:3" ht="18">
      <c r="A26" s="77" t="s">
        <v>65</v>
      </c>
      <c r="B26" s="61">
        <v>13199</v>
      </c>
      <c r="C26" s="61">
        <v>13199</v>
      </c>
    </row>
    <row r="27" spans="1:3" ht="25.5">
      <c r="A27" s="77" t="s">
        <v>66</v>
      </c>
      <c r="B27" s="61">
        <v>0</v>
      </c>
      <c r="C27" s="61">
        <v>0</v>
      </c>
    </row>
    <row r="28" spans="1:3" ht="31.5">
      <c r="A28" s="75" t="s">
        <v>70</v>
      </c>
      <c r="B28" s="59">
        <v>0</v>
      </c>
      <c r="C28" s="59">
        <v>0</v>
      </c>
    </row>
    <row r="29" spans="1:3" ht="18">
      <c r="A29" s="78" t="s">
        <v>71</v>
      </c>
      <c r="B29" s="59">
        <f>SUM(B8,B11,B12,B28,B4,B7)</f>
        <v>183199</v>
      </c>
      <c r="C29" s="59">
        <f>SUM(C8,C11,C12,C28,C4,C7)</f>
        <v>183199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05"/>
  <sheetViews>
    <sheetView zoomScalePageLayoutView="0" workbookViewId="0" topLeftCell="A253">
      <selection activeCell="A271" sqref="A271:IV277"/>
    </sheetView>
  </sheetViews>
  <sheetFormatPr defaultColWidth="9.140625" defaultRowHeight="15"/>
  <cols>
    <col min="1" max="1" width="54.7109375" style="112" customWidth="1"/>
    <col min="2" max="2" width="5.7109375" style="15" customWidth="1"/>
    <col min="3" max="3" width="11.00390625" style="40" customWidth="1"/>
    <col min="4" max="4" width="11.7109375" style="40" customWidth="1"/>
    <col min="5" max="5" width="12.00390625" style="40" customWidth="1"/>
    <col min="6" max="6" width="9.7109375" style="15" customWidth="1"/>
    <col min="7" max="16384" width="9.140625" style="15" customWidth="1"/>
  </cols>
  <sheetData>
    <row r="1" spans="1:5" ht="15.75">
      <c r="A1" s="326" t="s">
        <v>495</v>
      </c>
      <c r="B1" s="326"/>
      <c r="C1" s="326"/>
      <c r="D1" s="326"/>
      <c r="E1" s="326"/>
    </row>
    <row r="2" spans="1:5" ht="15.75">
      <c r="A2" s="327" t="s">
        <v>493</v>
      </c>
      <c r="B2" s="327"/>
      <c r="C2" s="327"/>
      <c r="D2" s="327"/>
      <c r="E2" s="327"/>
    </row>
    <row r="3" spans="1:5" ht="15.75">
      <c r="A3" s="110"/>
      <c r="B3" s="44"/>
      <c r="C3" s="44"/>
      <c r="D3" s="44"/>
      <c r="E3" s="44"/>
    </row>
    <row r="4" spans="1:6" s="10" customFormat="1" ht="31.5">
      <c r="A4" s="100" t="s">
        <v>9</v>
      </c>
      <c r="B4" s="16" t="s">
        <v>126</v>
      </c>
      <c r="C4" s="39" t="s">
        <v>4</v>
      </c>
      <c r="D4" s="39" t="s">
        <v>523</v>
      </c>
      <c r="E4" s="39" t="s">
        <v>520</v>
      </c>
      <c r="F4" s="310" t="s">
        <v>791</v>
      </c>
    </row>
    <row r="5" spans="1:6" s="10" customFormat="1" ht="16.5">
      <c r="A5" s="67" t="s">
        <v>79</v>
      </c>
      <c r="B5" s="103"/>
      <c r="C5" s="80"/>
      <c r="D5" s="80"/>
      <c r="E5" s="80"/>
      <c r="F5" s="286"/>
    </row>
    <row r="6" spans="1:6" s="10" customFormat="1" ht="31.5">
      <c r="A6" s="66" t="s">
        <v>253</v>
      </c>
      <c r="B6" s="16"/>
      <c r="C6" s="80"/>
      <c r="D6" s="80"/>
      <c r="E6" s="80"/>
      <c r="F6" s="286"/>
    </row>
    <row r="7" spans="1:6" s="10" customFormat="1" ht="15.75" hidden="1">
      <c r="A7" s="85" t="s">
        <v>135</v>
      </c>
      <c r="B7" s="16">
        <v>2</v>
      </c>
      <c r="C7" s="80"/>
      <c r="D7" s="80"/>
      <c r="E7" s="80"/>
      <c r="F7" s="311" t="e">
        <f>#REF!/E7*100</f>
        <v>#REF!</v>
      </c>
    </row>
    <row r="8" spans="1:6" s="10" customFormat="1" ht="15.75">
      <c r="A8" s="85" t="s">
        <v>136</v>
      </c>
      <c r="B8" s="16">
        <v>2</v>
      </c>
      <c r="C8" s="80">
        <v>845170</v>
      </c>
      <c r="D8" s="80">
        <v>845170</v>
      </c>
      <c r="E8" s="80">
        <v>845170</v>
      </c>
      <c r="F8" s="311">
        <f>E8/D8*100</f>
        <v>100</v>
      </c>
    </row>
    <row r="9" spans="1:6" s="10" customFormat="1" ht="15.75">
      <c r="A9" s="85" t="s">
        <v>137</v>
      </c>
      <c r="B9" s="16">
        <v>2</v>
      </c>
      <c r="C9" s="80">
        <v>448000</v>
      </c>
      <c r="D9" s="80">
        <v>448000</v>
      </c>
      <c r="E9" s="80">
        <v>448000</v>
      </c>
      <c r="F9" s="311">
        <f aca="true" t="shared" si="0" ref="F9:F72">E9/D9*100</f>
        <v>100</v>
      </c>
    </row>
    <row r="10" spans="1:6" s="10" customFormat="1" ht="15.75">
      <c r="A10" s="85" t="s">
        <v>138</v>
      </c>
      <c r="B10" s="16">
        <v>2</v>
      </c>
      <c r="C10" s="80">
        <v>100000</v>
      </c>
      <c r="D10" s="80">
        <v>100000</v>
      </c>
      <c r="E10" s="80">
        <v>100000</v>
      </c>
      <c r="F10" s="311">
        <f t="shared" si="0"/>
        <v>100</v>
      </c>
    </row>
    <row r="11" spans="1:6" s="10" customFormat="1" ht="15.75">
      <c r="A11" s="85" t="s">
        <v>139</v>
      </c>
      <c r="B11" s="16">
        <v>2</v>
      </c>
      <c r="C11" s="80">
        <v>163440</v>
      </c>
      <c r="D11" s="80">
        <v>163440</v>
      </c>
      <c r="E11" s="80">
        <v>163440</v>
      </c>
      <c r="F11" s="311">
        <f t="shared" si="0"/>
        <v>100</v>
      </c>
    </row>
    <row r="12" spans="1:6" s="10" customFormat="1" ht="15.75">
      <c r="A12" s="85" t="s">
        <v>255</v>
      </c>
      <c r="B12" s="16">
        <v>2</v>
      </c>
      <c r="C12" s="80">
        <v>5000000</v>
      </c>
      <c r="D12" s="80">
        <v>5000000</v>
      </c>
      <c r="E12" s="80">
        <v>5000000</v>
      </c>
      <c r="F12" s="311">
        <f t="shared" si="0"/>
        <v>100</v>
      </c>
    </row>
    <row r="13" spans="1:6" s="10" customFormat="1" ht="31.5" hidden="1">
      <c r="A13" s="85" t="s">
        <v>256</v>
      </c>
      <c r="B13" s="16">
        <v>2</v>
      </c>
      <c r="C13" s="80"/>
      <c r="D13" s="80"/>
      <c r="E13" s="80"/>
      <c r="F13" s="311" t="e">
        <f t="shared" si="0"/>
        <v>#DIV/0!</v>
      </c>
    </row>
    <row r="14" spans="1:6" s="10" customFormat="1" ht="15.75">
      <c r="A14" s="111" t="s">
        <v>460</v>
      </c>
      <c r="B14" s="16">
        <v>2</v>
      </c>
      <c r="C14" s="80">
        <v>1639153</v>
      </c>
      <c r="D14" s="80">
        <v>1966983</v>
      </c>
      <c r="E14" s="80">
        <v>1966983</v>
      </c>
      <c r="F14" s="311">
        <f t="shared" si="0"/>
        <v>100</v>
      </c>
    </row>
    <row r="15" spans="1:6" s="10" customFormat="1" ht="15.75" hidden="1">
      <c r="A15" s="85" t="s">
        <v>275</v>
      </c>
      <c r="B15" s="16">
        <v>2</v>
      </c>
      <c r="C15" s="80"/>
      <c r="D15" s="80"/>
      <c r="E15" s="80"/>
      <c r="F15" s="311" t="e">
        <f t="shared" si="0"/>
        <v>#DIV/0!</v>
      </c>
    </row>
    <row r="16" spans="1:6" s="10" customFormat="1" ht="31.5">
      <c r="A16" s="108" t="s">
        <v>254</v>
      </c>
      <c r="B16" s="16"/>
      <c r="C16" s="80">
        <f>SUM(C7:C15)</f>
        <v>8195763</v>
      </c>
      <c r="D16" s="80">
        <f>SUM(D7:D15)</f>
        <v>8523593</v>
      </c>
      <c r="E16" s="122">
        <f>SUM(E7:E15)</f>
        <v>8523593</v>
      </c>
      <c r="F16" s="311">
        <f t="shared" si="0"/>
        <v>100</v>
      </c>
    </row>
    <row r="17" spans="1:6" s="10" customFormat="1" ht="15.75" hidden="1">
      <c r="A17" s="85" t="s">
        <v>258</v>
      </c>
      <c r="B17" s="16">
        <v>2</v>
      </c>
      <c r="C17" s="80"/>
      <c r="D17" s="80"/>
      <c r="E17" s="80"/>
      <c r="F17" s="311" t="e">
        <f t="shared" si="0"/>
        <v>#DIV/0!</v>
      </c>
    </row>
    <row r="18" spans="1:6" s="10" customFormat="1" ht="15.75" hidden="1">
      <c r="A18" s="85" t="s">
        <v>259</v>
      </c>
      <c r="B18" s="16">
        <v>2</v>
      </c>
      <c r="C18" s="80"/>
      <c r="D18" s="80"/>
      <c r="E18" s="80"/>
      <c r="F18" s="311" t="e">
        <f t="shared" si="0"/>
        <v>#DIV/0!</v>
      </c>
    </row>
    <row r="19" spans="1:6" s="10" customFormat="1" ht="31.5" hidden="1">
      <c r="A19" s="108" t="s">
        <v>257</v>
      </c>
      <c r="B19" s="16"/>
      <c r="C19" s="80">
        <f>SUM(C17:C18)</f>
        <v>0</v>
      </c>
      <c r="D19" s="80">
        <f>SUM(D17:D18)</f>
        <v>0</v>
      </c>
      <c r="E19" s="80"/>
      <c r="F19" s="311" t="e">
        <f t="shared" si="0"/>
        <v>#DIV/0!</v>
      </c>
    </row>
    <row r="20" spans="1:6" s="10" customFormat="1" ht="15.75" hidden="1">
      <c r="A20" s="85" t="s">
        <v>260</v>
      </c>
      <c r="B20" s="16">
        <v>2</v>
      </c>
      <c r="C20" s="80"/>
      <c r="D20" s="80"/>
      <c r="E20" s="80"/>
      <c r="F20" s="311" t="e">
        <f t="shared" si="0"/>
        <v>#DIV/0!</v>
      </c>
    </row>
    <row r="21" spans="1:6" s="10" customFormat="1" ht="15.75" hidden="1">
      <c r="A21" s="85" t="s">
        <v>261</v>
      </c>
      <c r="B21" s="16">
        <v>2</v>
      </c>
      <c r="C21" s="122"/>
      <c r="D21" s="122"/>
      <c r="E21" s="122"/>
      <c r="F21" s="311" t="e">
        <f t="shared" si="0"/>
        <v>#DIV/0!</v>
      </c>
    </row>
    <row r="22" spans="1:6" s="10" customFormat="1" ht="15.75" hidden="1">
      <c r="A22" s="111" t="s">
        <v>460</v>
      </c>
      <c r="B22" s="16">
        <v>2</v>
      </c>
      <c r="C22" s="80"/>
      <c r="D22" s="80"/>
      <c r="E22" s="80"/>
      <c r="F22" s="311" t="e">
        <f t="shared" si="0"/>
        <v>#DIV/0!</v>
      </c>
    </row>
    <row r="23" spans="1:6" s="10" customFormat="1" ht="15.75">
      <c r="A23" s="85" t="s">
        <v>264</v>
      </c>
      <c r="B23" s="16">
        <v>2</v>
      </c>
      <c r="C23" s="80">
        <v>55360</v>
      </c>
      <c r="D23" s="80">
        <v>55360</v>
      </c>
      <c r="E23" s="80">
        <v>55360</v>
      </c>
      <c r="F23" s="311">
        <f t="shared" si="0"/>
        <v>100</v>
      </c>
    </row>
    <row r="24" spans="1:6" s="10" customFormat="1" ht="15.75" hidden="1">
      <c r="A24" s="85" t="s">
        <v>265</v>
      </c>
      <c r="B24" s="16">
        <v>2</v>
      </c>
      <c r="C24" s="80"/>
      <c r="D24" s="80"/>
      <c r="E24" s="80"/>
      <c r="F24" s="311" t="e">
        <f t="shared" si="0"/>
        <v>#DIV/0!</v>
      </c>
    </row>
    <row r="25" spans="1:6" s="10" customFormat="1" ht="31.5">
      <c r="A25" s="85" t="s">
        <v>461</v>
      </c>
      <c r="B25" s="16">
        <v>2</v>
      </c>
      <c r="C25" s="80">
        <v>503823</v>
      </c>
      <c r="D25" s="80">
        <v>503823</v>
      </c>
      <c r="E25" s="80">
        <v>503823</v>
      </c>
      <c r="F25" s="311">
        <f t="shared" si="0"/>
        <v>100</v>
      </c>
    </row>
    <row r="26" spans="1:6" s="10" customFormat="1" ht="15.75" hidden="1">
      <c r="A26" s="85" t="s">
        <v>262</v>
      </c>
      <c r="B26" s="16">
        <v>2</v>
      </c>
      <c r="C26" s="80"/>
      <c r="D26" s="80"/>
      <c r="E26" s="80"/>
      <c r="F26" s="311" t="e">
        <f t="shared" si="0"/>
        <v>#DIV/0!</v>
      </c>
    </row>
    <row r="27" spans="1:6" s="10" customFormat="1" ht="15.75" hidden="1">
      <c r="A27" s="85" t="s">
        <v>483</v>
      </c>
      <c r="B27" s="16">
        <v>2</v>
      </c>
      <c r="C27" s="80"/>
      <c r="D27" s="80"/>
      <c r="E27" s="80"/>
      <c r="F27" s="311" t="e">
        <f t="shared" si="0"/>
        <v>#DIV/0!</v>
      </c>
    </row>
    <row r="28" spans="1:6" s="10" customFormat="1" ht="47.25">
      <c r="A28" s="108" t="s">
        <v>263</v>
      </c>
      <c r="B28" s="16"/>
      <c r="C28" s="80">
        <f>SUM(C20:C27)</f>
        <v>559183</v>
      </c>
      <c r="D28" s="80">
        <f>SUM(D20:D27)</f>
        <v>559183</v>
      </c>
      <c r="E28" s="122">
        <f>SUM(E20:E27)</f>
        <v>559183</v>
      </c>
      <c r="F28" s="311">
        <f t="shared" si="0"/>
        <v>100</v>
      </c>
    </row>
    <row r="29" spans="1:6" s="10" customFormat="1" ht="47.25">
      <c r="A29" s="85" t="s">
        <v>266</v>
      </c>
      <c r="B29" s="16">
        <v>2</v>
      </c>
      <c r="C29" s="80">
        <v>1200000</v>
      </c>
      <c r="D29" s="80">
        <v>1200000</v>
      </c>
      <c r="E29" s="80">
        <v>1200000</v>
      </c>
      <c r="F29" s="311">
        <f t="shared" si="0"/>
        <v>100</v>
      </c>
    </row>
    <row r="30" spans="1:6" s="10" customFormat="1" ht="31.5">
      <c r="A30" s="108" t="s">
        <v>267</v>
      </c>
      <c r="B30" s="16"/>
      <c r="C30" s="80">
        <f>SUM(C29)</f>
        <v>1200000</v>
      </c>
      <c r="D30" s="80">
        <f>SUM(D29)</f>
        <v>1200000</v>
      </c>
      <c r="E30" s="122">
        <f>SUM(E29)</f>
        <v>1200000</v>
      </c>
      <c r="F30" s="311">
        <f t="shared" si="0"/>
        <v>100</v>
      </c>
    </row>
    <row r="31" spans="1:6" s="10" customFormat="1" ht="15.75" hidden="1">
      <c r="A31" s="85" t="s">
        <v>268</v>
      </c>
      <c r="B31" s="16">
        <v>2</v>
      </c>
      <c r="C31" s="80"/>
      <c r="D31" s="80"/>
      <c r="E31" s="80"/>
      <c r="F31" s="311" t="e">
        <f t="shared" si="0"/>
        <v>#DIV/0!</v>
      </c>
    </row>
    <row r="32" spans="1:6" s="10" customFormat="1" ht="15.75" hidden="1">
      <c r="A32" s="85" t="s">
        <v>269</v>
      </c>
      <c r="B32" s="16">
        <v>2</v>
      </c>
      <c r="C32" s="80"/>
      <c r="D32" s="80"/>
      <c r="E32" s="80"/>
      <c r="F32" s="311" t="e">
        <f t="shared" si="0"/>
        <v>#DIV/0!</v>
      </c>
    </row>
    <row r="33" spans="1:6" s="10" customFormat="1" ht="15.75" hidden="1">
      <c r="A33" s="85" t="s">
        <v>270</v>
      </c>
      <c r="B33" s="16">
        <v>2</v>
      </c>
      <c r="C33" s="80"/>
      <c r="D33" s="80"/>
      <c r="E33" s="80"/>
      <c r="F33" s="311" t="e">
        <f t="shared" si="0"/>
        <v>#DIV/0!</v>
      </c>
    </row>
    <row r="34" spans="1:6" s="10" customFormat="1" ht="31.5" hidden="1">
      <c r="A34" s="85" t="s">
        <v>271</v>
      </c>
      <c r="B34" s="16">
        <v>2</v>
      </c>
      <c r="C34" s="80"/>
      <c r="D34" s="80"/>
      <c r="E34" s="80"/>
      <c r="F34" s="311" t="e">
        <f t="shared" si="0"/>
        <v>#DIV/0!</v>
      </c>
    </row>
    <row r="35" spans="1:6" s="10" customFormat="1" ht="15.75" hidden="1">
      <c r="A35" s="85" t="s">
        <v>272</v>
      </c>
      <c r="B35" s="16">
        <v>2</v>
      </c>
      <c r="C35" s="80"/>
      <c r="D35" s="80"/>
      <c r="E35" s="80"/>
      <c r="F35" s="311" t="e">
        <f t="shared" si="0"/>
        <v>#DIV/0!</v>
      </c>
    </row>
    <row r="36" spans="1:6" s="10" customFormat="1" ht="15.75" hidden="1">
      <c r="A36" s="85" t="s">
        <v>273</v>
      </c>
      <c r="B36" s="16">
        <v>2</v>
      </c>
      <c r="C36" s="80"/>
      <c r="D36" s="80"/>
      <c r="E36" s="80"/>
      <c r="F36" s="311" t="e">
        <f t="shared" si="0"/>
        <v>#DIV/0!</v>
      </c>
    </row>
    <row r="37" spans="1:6" s="10" customFormat="1" ht="15.75" hidden="1">
      <c r="A37" s="85" t="s">
        <v>478</v>
      </c>
      <c r="B37" s="16">
        <v>2</v>
      </c>
      <c r="C37" s="80"/>
      <c r="D37" s="80"/>
      <c r="E37" s="80"/>
      <c r="F37" s="311" t="e">
        <f t="shared" si="0"/>
        <v>#DIV/0!</v>
      </c>
    </row>
    <row r="38" spans="1:6" s="10" customFormat="1" ht="15.75" hidden="1">
      <c r="A38" s="85" t="s">
        <v>274</v>
      </c>
      <c r="B38" s="16">
        <v>2</v>
      </c>
      <c r="C38" s="80"/>
      <c r="D38" s="80"/>
      <c r="E38" s="80"/>
      <c r="F38" s="311" t="e">
        <f t="shared" si="0"/>
        <v>#DIV/0!</v>
      </c>
    </row>
    <row r="39" spans="1:6" s="10" customFormat="1" ht="15.75" hidden="1">
      <c r="A39" s="85" t="s">
        <v>415</v>
      </c>
      <c r="B39" s="16">
        <v>2</v>
      </c>
      <c r="C39" s="80"/>
      <c r="D39" s="80"/>
      <c r="E39" s="80"/>
      <c r="F39" s="311" t="e">
        <f t="shared" si="0"/>
        <v>#DIV/0!</v>
      </c>
    </row>
    <row r="40" spans="1:6" s="10" customFormat="1" ht="15.75">
      <c r="A40" s="85" t="s">
        <v>514</v>
      </c>
      <c r="B40" s="16">
        <v>2</v>
      </c>
      <c r="C40" s="80"/>
      <c r="D40" s="80">
        <v>502000</v>
      </c>
      <c r="E40" s="80">
        <v>502000</v>
      </c>
      <c r="F40" s="311">
        <f t="shared" si="0"/>
        <v>100</v>
      </c>
    </row>
    <row r="41" spans="1:6" s="10" customFormat="1" ht="15.75">
      <c r="A41" s="85" t="s">
        <v>462</v>
      </c>
      <c r="B41" s="16">
        <v>2</v>
      </c>
      <c r="C41" s="80"/>
      <c r="D41" s="80">
        <v>71120</v>
      </c>
      <c r="E41" s="80">
        <v>71120</v>
      </c>
      <c r="F41" s="311">
        <f t="shared" si="0"/>
        <v>100</v>
      </c>
    </row>
    <row r="42" spans="1:6" s="10" customFormat="1" ht="15.75" hidden="1">
      <c r="A42" s="85" t="s">
        <v>275</v>
      </c>
      <c r="B42" s="16">
        <v>2</v>
      </c>
      <c r="C42" s="80"/>
      <c r="D42" s="80"/>
      <c r="E42" s="80"/>
      <c r="F42" s="311" t="e">
        <f t="shared" si="0"/>
        <v>#DIV/0!</v>
      </c>
    </row>
    <row r="43" spans="1:6" s="10" customFormat="1" ht="31.5">
      <c r="A43" s="108" t="s">
        <v>416</v>
      </c>
      <c r="B43" s="16"/>
      <c r="C43" s="80">
        <f>SUM(C31:C42)</f>
        <v>0</v>
      </c>
      <c r="D43" s="80">
        <f>SUM(D31:D42)</f>
        <v>573120</v>
      </c>
      <c r="E43" s="122">
        <f>SUM(E31:E42)</f>
        <v>573120</v>
      </c>
      <c r="F43" s="311">
        <f t="shared" si="0"/>
        <v>100</v>
      </c>
    </row>
    <row r="44" spans="1:6" s="10" customFormat="1" ht="15.75" hidden="1">
      <c r="A44" s="85"/>
      <c r="B44" s="16"/>
      <c r="C44" s="80"/>
      <c r="D44" s="80"/>
      <c r="E44" s="80"/>
      <c r="F44" s="311" t="e">
        <f t="shared" si="0"/>
        <v>#DIV/0!</v>
      </c>
    </row>
    <row r="45" spans="1:6" s="10" customFormat="1" ht="15.75" hidden="1">
      <c r="A45" s="108" t="s">
        <v>417</v>
      </c>
      <c r="B45" s="16"/>
      <c r="C45" s="80">
        <f>SUM(C44)</f>
        <v>0</v>
      </c>
      <c r="D45" s="80">
        <f>SUM(D44)</f>
        <v>0</v>
      </c>
      <c r="E45" s="80">
        <f>SUM(E44)</f>
        <v>0</v>
      </c>
      <c r="F45" s="311" t="e">
        <f t="shared" si="0"/>
        <v>#DIV/0!</v>
      </c>
    </row>
    <row r="46" spans="1:6" s="10" customFormat="1" ht="15.75" hidden="1">
      <c r="A46" s="62"/>
      <c r="B46" s="16"/>
      <c r="C46" s="80"/>
      <c r="D46" s="80"/>
      <c r="E46" s="80"/>
      <c r="F46" s="311" t="e">
        <f t="shared" si="0"/>
        <v>#DIV/0!</v>
      </c>
    </row>
    <row r="47" spans="1:6" s="10" customFormat="1" ht="15.75" hidden="1">
      <c r="A47" s="62" t="s">
        <v>277</v>
      </c>
      <c r="B47" s="16"/>
      <c r="C47" s="80"/>
      <c r="D47" s="80"/>
      <c r="E47" s="80"/>
      <c r="F47" s="311" t="e">
        <f t="shared" si="0"/>
        <v>#DIV/0!</v>
      </c>
    </row>
    <row r="48" spans="1:6" s="10" customFormat="1" ht="15.75" hidden="1">
      <c r="A48" s="62"/>
      <c r="B48" s="16"/>
      <c r="C48" s="80"/>
      <c r="D48" s="80"/>
      <c r="E48" s="80"/>
      <c r="F48" s="311" t="e">
        <f t="shared" si="0"/>
        <v>#DIV/0!</v>
      </c>
    </row>
    <row r="49" spans="1:6" s="10" customFormat="1" ht="31.5" hidden="1">
      <c r="A49" s="62" t="s">
        <v>280</v>
      </c>
      <c r="B49" s="16"/>
      <c r="C49" s="80"/>
      <c r="D49" s="80"/>
      <c r="E49" s="80"/>
      <c r="F49" s="311" t="e">
        <f t="shared" si="0"/>
        <v>#DIV/0!</v>
      </c>
    </row>
    <row r="50" spans="1:6" s="10" customFormat="1" ht="15.75" hidden="1">
      <c r="A50" s="62"/>
      <c r="B50" s="16"/>
      <c r="C50" s="80"/>
      <c r="D50" s="80"/>
      <c r="E50" s="80"/>
      <c r="F50" s="311" t="e">
        <f t="shared" si="0"/>
        <v>#DIV/0!</v>
      </c>
    </row>
    <row r="51" spans="1:6" s="10" customFormat="1" ht="31.5" hidden="1">
      <c r="A51" s="62" t="s">
        <v>279</v>
      </c>
      <c r="B51" s="16"/>
      <c r="C51" s="80"/>
      <c r="D51" s="80"/>
      <c r="E51" s="80"/>
      <c r="F51" s="311" t="e">
        <f t="shared" si="0"/>
        <v>#DIV/0!</v>
      </c>
    </row>
    <row r="52" spans="1:6" s="10" customFormat="1" ht="15.75" hidden="1">
      <c r="A52" s="62"/>
      <c r="B52" s="16"/>
      <c r="C52" s="80"/>
      <c r="D52" s="80"/>
      <c r="E52" s="80"/>
      <c r="F52" s="311" t="e">
        <f t="shared" si="0"/>
        <v>#DIV/0!</v>
      </c>
    </row>
    <row r="53" spans="1:6" s="10" customFormat="1" ht="31.5" hidden="1">
      <c r="A53" s="62" t="s">
        <v>278</v>
      </c>
      <c r="B53" s="16"/>
      <c r="C53" s="80"/>
      <c r="D53" s="80"/>
      <c r="E53" s="80"/>
      <c r="F53" s="311" t="e">
        <f t="shared" si="0"/>
        <v>#DIV/0!</v>
      </c>
    </row>
    <row r="54" spans="1:6" s="10" customFormat="1" ht="15.75" hidden="1">
      <c r="A54" s="85" t="s">
        <v>476</v>
      </c>
      <c r="B54" s="16">
        <v>2</v>
      </c>
      <c r="C54" s="80"/>
      <c r="D54" s="80"/>
      <c r="E54" s="80"/>
      <c r="F54" s="311" t="e">
        <f t="shared" si="0"/>
        <v>#DIV/0!</v>
      </c>
    </row>
    <row r="55" spans="1:6" s="10" customFormat="1" ht="15.75" hidden="1">
      <c r="A55" s="85"/>
      <c r="B55" s="16"/>
      <c r="C55" s="80"/>
      <c r="D55" s="80"/>
      <c r="E55" s="80"/>
      <c r="F55" s="311" t="e">
        <f t="shared" si="0"/>
        <v>#DIV/0!</v>
      </c>
    </row>
    <row r="56" spans="1:6" s="10" customFormat="1" ht="15.75" hidden="1">
      <c r="A56" s="85"/>
      <c r="B56" s="16"/>
      <c r="C56" s="80"/>
      <c r="D56" s="80"/>
      <c r="E56" s="80"/>
      <c r="F56" s="311" t="e">
        <f t="shared" si="0"/>
        <v>#DIV/0!</v>
      </c>
    </row>
    <row r="57" spans="1:6" s="10" customFormat="1" ht="15.75" hidden="1">
      <c r="A57" s="85" t="s">
        <v>477</v>
      </c>
      <c r="B57" s="16">
        <v>2</v>
      </c>
      <c r="C57" s="80"/>
      <c r="D57" s="80"/>
      <c r="E57" s="80"/>
      <c r="F57" s="311" t="e">
        <f t="shared" si="0"/>
        <v>#DIV/0!</v>
      </c>
    </row>
    <row r="58" spans="1:6" s="10" customFormat="1" ht="15.75" hidden="1">
      <c r="A58" s="107" t="s">
        <v>454</v>
      </c>
      <c r="B58" s="98"/>
      <c r="C58" s="80">
        <f>SUM(C54:C57)</f>
        <v>0</v>
      </c>
      <c r="D58" s="80">
        <f>SUM(D54:D57)</f>
        <v>0</v>
      </c>
      <c r="E58" s="80">
        <f>SUM(E54:E57)</f>
        <v>0</v>
      </c>
      <c r="F58" s="311" t="e">
        <f t="shared" si="0"/>
        <v>#DIV/0!</v>
      </c>
    </row>
    <row r="59" spans="1:6" s="10" customFormat="1" ht="15.75" hidden="1">
      <c r="A59" s="85" t="s">
        <v>140</v>
      </c>
      <c r="B59" s="98">
        <v>2</v>
      </c>
      <c r="C59" s="80"/>
      <c r="D59" s="80"/>
      <c r="E59" s="80"/>
      <c r="F59" s="311" t="e">
        <f t="shared" si="0"/>
        <v>#DIV/0!</v>
      </c>
    </row>
    <row r="60" spans="1:6" s="10" customFormat="1" ht="15.75" hidden="1">
      <c r="A60" s="85" t="s">
        <v>281</v>
      </c>
      <c r="B60" s="98">
        <v>2</v>
      </c>
      <c r="C60" s="80"/>
      <c r="D60" s="80"/>
      <c r="E60" s="80"/>
      <c r="F60" s="311" t="e">
        <f t="shared" si="0"/>
        <v>#DIV/0!</v>
      </c>
    </row>
    <row r="61" spans="1:6" s="10" customFormat="1" ht="15.75" hidden="1">
      <c r="A61" s="85" t="s">
        <v>141</v>
      </c>
      <c r="B61" s="98">
        <v>2</v>
      </c>
      <c r="C61" s="80"/>
      <c r="D61" s="80"/>
      <c r="E61" s="80"/>
      <c r="F61" s="311" t="e">
        <f t="shared" si="0"/>
        <v>#DIV/0!</v>
      </c>
    </row>
    <row r="62" spans="1:6" s="10" customFormat="1" ht="15.75" hidden="1">
      <c r="A62" s="107" t="s">
        <v>143</v>
      </c>
      <c r="B62" s="98"/>
      <c r="C62" s="80">
        <f>SUM(C59:C61)</f>
        <v>0</v>
      </c>
      <c r="D62" s="80">
        <f>SUM(D59:D61)</f>
        <v>0</v>
      </c>
      <c r="E62" s="80">
        <f>SUM(E59:E61)</f>
        <v>0</v>
      </c>
      <c r="F62" s="311" t="e">
        <f t="shared" si="0"/>
        <v>#DIV/0!</v>
      </c>
    </row>
    <row r="63" spans="1:6" s="10" customFormat="1" ht="16.5" customHeight="1">
      <c r="A63" s="85" t="s">
        <v>491</v>
      </c>
      <c r="B63" s="98">
        <v>2</v>
      </c>
      <c r="C63" s="80">
        <v>808569</v>
      </c>
      <c r="D63" s="80">
        <v>808569</v>
      </c>
      <c r="E63" s="122">
        <v>179682</v>
      </c>
      <c r="F63" s="311">
        <f t="shared" si="0"/>
        <v>22.22222222222222</v>
      </c>
    </row>
    <row r="64" spans="1:6" s="10" customFormat="1" ht="15.75" hidden="1">
      <c r="A64" s="85"/>
      <c r="B64" s="98"/>
      <c r="C64" s="80"/>
      <c r="D64" s="80"/>
      <c r="E64" s="80"/>
      <c r="F64" s="311" t="e">
        <f t="shared" si="0"/>
        <v>#DIV/0!</v>
      </c>
    </row>
    <row r="65" spans="1:6" s="10" customFormat="1" ht="15.75" hidden="1">
      <c r="A65" s="85"/>
      <c r="B65" s="98"/>
      <c r="C65" s="80"/>
      <c r="D65" s="80"/>
      <c r="E65" s="80"/>
      <c r="F65" s="311" t="e">
        <f t="shared" si="0"/>
        <v>#DIV/0!</v>
      </c>
    </row>
    <row r="66" spans="1:6" s="10" customFormat="1" ht="15.75" hidden="1">
      <c r="A66" s="85"/>
      <c r="B66" s="98"/>
      <c r="C66" s="80"/>
      <c r="D66" s="80"/>
      <c r="E66" s="80"/>
      <c r="F66" s="311" t="e">
        <f t="shared" si="0"/>
        <v>#DIV/0!</v>
      </c>
    </row>
    <row r="67" spans="1:6" s="10" customFormat="1" ht="15.75">
      <c r="A67" s="107" t="s">
        <v>144</v>
      </c>
      <c r="B67" s="98"/>
      <c r="C67" s="80">
        <f>SUM(C63:C66)</f>
        <v>808569</v>
      </c>
      <c r="D67" s="80">
        <f>SUM(D63:D66)</f>
        <v>808569</v>
      </c>
      <c r="E67" s="80">
        <f>SUM(E63:E66)</f>
        <v>179682</v>
      </c>
      <c r="F67" s="311">
        <f t="shared" si="0"/>
        <v>22.22222222222222</v>
      </c>
    </row>
    <row r="68" spans="1:6" s="10" customFormat="1" ht="15.75" hidden="1">
      <c r="A68" s="85" t="s">
        <v>115</v>
      </c>
      <c r="B68" s="16">
        <v>2</v>
      </c>
      <c r="C68" s="80"/>
      <c r="D68" s="80"/>
      <c r="E68" s="80"/>
      <c r="F68" s="311" t="e">
        <f t="shared" si="0"/>
        <v>#DIV/0!</v>
      </c>
    </row>
    <row r="69" spans="1:6" s="10" customFormat="1" ht="15.75" hidden="1">
      <c r="A69" s="85" t="s">
        <v>431</v>
      </c>
      <c r="B69" s="100">
        <v>2</v>
      </c>
      <c r="C69" s="80"/>
      <c r="D69" s="80"/>
      <c r="E69" s="80"/>
      <c r="F69" s="311" t="e">
        <f t="shared" si="0"/>
        <v>#DIV/0!</v>
      </c>
    </row>
    <row r="70" spans="1:6" s="10" customFormat="1" ht="15.75" hidden="1">
      <c r="A70" s="85" t="s">
        <v>440</v>
      </c>
      <c r="B70" s="100">
        <v>2</v>
      </c>
      <c r="C70" s="80"/>
      <c r="D70" s="80"/>
      <c r="E70" s="80"/>
      <c r="F70" s="311" t="e">
        <f t="shared" si="0"/>
        <v>#DIV/0!</v>
      </c>
    </row>
    <row r="71" spans="1:6" s="10" customFormat="1" ht="15.75" hidden="1">
      <c r="A71" s="85" t="s">
        <v>432</v>
      </c>
      <c r="B71" s="100">
        <v>2</v>
      </c>
      <c r="C71" s="80"/>
      <c r="D71" s="80"/>
      <c r="E71" s="80"/>
      <c r="F71" s="311" t="e">
        <f t="shared" si="0"/>
        <v>#DIV/0!</v>
      </c>
    </row>
    <row r="72" spans="1:6" s="10" customFormat="1" ht="15.75" hidden="1">
      <c r="A72" s="85" t="s">
        <v>441</v>
      </c>
      <c r="B72" s="100">
        <v>2</v>
      </c>
      <c r="C72" s="80"/>
      <c r="D72" s="80"/>
      <c r="E72" s="80"/>
      <c r="F72" s="311" t="e">
        <f t="shared" si="0"/>
        <v>#DIV/0!</v>
      </c>
    </row>
    <row r="73" spans="1:6" s="10" customFormat="1" ht="15.75" hidden="1">
      <c r="A73" s="85" t="s">
        <v>433</v>
      </c>
      <c r="B73" s="100">
        <v>2</v>
      </c>
      <c r="C73" s="80"/>
      <c r="D73" s="80"/>
      <c r="E73" s="80"/>
      <c r="F73" s="311" t="e">
        <f aca="true" t="shared" si="1" ref="F73:F136">E73/D73*100</f>
        <v>#DIV/0!</v>
      </c>
    </row>
    <row r="74" spans="1:6" s="10" customFormat="1" ht="15.75" hidden="1">
      <c r="A74" s="85" t="s">
        <v>442</v>
      </c>
      <c r="B74" s="100">
        <v>2</v>
      </c>
      <c r="C74" s="80"/>
      <c r="D74" s="80"/>
      <c r="E74" s="80"/>
      <c r="F74" s="311" t="e">
        <f t="shared" si="1"/>
        <v>#DIV/0!</v>
      </c>
    </row>
    <row r="75" spans="1:6" s="10" customFormat="1" ht="15.75" hidden="1">
      <c r="A75" s="85" t="s">
        <v>104</v>
      </c>
      <c r="B75" s="16"/>
      <c r="C75" s="80"/>
      <c r="D75" s="80"/>
      <c r="E75" s="80"/>
      <c r="F75" s="311" t="e">
        <f t="shared" si="1"/>
        <v>#DIV/0!</v>
      </c>
    </row>
    <row r="76" spans="1:6" s="10" customFormat="1" ht="15.75" hidden="1">
      <c r="A76" s="85" t="s">
        <v>104</v>
      </c>
      <c r="B76" s="16"/>
      <c r="C76" s="80"/>
      <c r="D76" s="80"/>
      <c r="E76" s="80"/>
      <c r="F76" s="311" t="e">
        <f t="shared" si="1"/>
        <v>#DIV/0!</v>
      </c>
    </row>
    <row r="77" spans="1:6" s="10" customFormat="1" ht="15.75" hidden="1">
      <c r="A77" s="107" t="s">
        <v>145</v>
      </c>
      <c r="B77" s="16"/>
      <c r="C77" s="80">
        <f>SUM(C68:C76)</f>
        <v>0</v>
      </c>
      <c r="D77" s="80">
        <f>SUM(D68:D76)</f>
        <v>0</v>
      </c>
      <c r="E77" s="80">
        <f>SUM(E68:E76)</f>
        <v>0</v>
      </c>
      <c r="F77" s="311" t="e">
        <f t="shared" si="1"/>
        <v>#DIV/0!</v>
      </c>
    </row>
    <row r="78" spans="1:6" s="10" customFormat="1" ht="15.75" hidden="1">
      <c r="A78" s="85" t="s">
        <v>443</v>
      </c>
      <c r="B78" s="100">
        <v>2</v>
      </c>
      <c r="C78" s="80"/>
      <c r="D78" s="80"/>
      <c r="E78" s="80"/>
      <c r="F78" s="311" t="e">
        <f t="shared" si="1"/>
        <v>#DIV/0!</v>
      </c>
    </row>
    <row r="79" spans="1:6" s="10" customFormat="1" ht="15.75" hidden="1">
      <c r="A79" s="85" t="s">
        <v>444</v>
      </c>
      <c r="B79" s="100">
        <v>2</v>
      </c>
      <c r="C79" s="80"/>
      <c r="D79" s="80"/>
      <c r="E79" s="80"/>
      <c r="F79" s="311" t="e">
        <f t="shared" si="1"/>
        <v>#DIV/0!</v>
      </c>
    </row>
    <row r="80" spans="1:6" s="10" customFormat="1" ht="15.75" hidden="1">
      <c r="A80" s="85" t="s">
        <v>445</v>
      </c>
      <c r="B80" s="100">
        <v>2</v>
      </c>
      <c r="C80" s="80"/>
      <c r="D80" s="80"/>
      <c r="E80" s="80"/>
      <c r="F80" s="311" t="e">
        <f t="shared" si="1"/>
        <v>#DIV/0!</v>
      </c>
    </row>
    <row r="81" spans="1:6" s="10" customFormat="1" ht="15.75" hidden="1">
      <c r="A81" s="85" t="s">
        <v>446</v>
      </c>
      <c r="B81" s="100">
        <v>2</v>
      </c>
      <c r="C81" s="80"/>
      <c r="D81" s="80"/>
      <c r="E81" s="80"/>
      <c r="F81" s="311" t="e">
        <f t="shared" si="1"/>
        <v>#DIV/0!</v>
      </c>
    </row>
    <row r="82" spans="1:6" s="10" customFormat="1" ht="15.75" hidden="1">
      <c r="A82" s="85" t="s">
        <v>447</v>
      </c>
      <c r="B82" s="100">
        <v>2</v>
      </c>
      <c r="C82" s="80"/>
      <c r="D82" s="80"/>
      <c r="E82" s="80"/>
      <c r="F82" s="311" t="e">
        <f t="shared" si="1"/>
        <v>#DIV/0!</v>
      </c>
    </row>
    <row r="83" spans="1:6" s="10" customFormat="1" ht="15.75" hidden="1">
      <c r="A83" s="85" t="s">
        <v>448</v>
      </c>
      <c r="B83" s="100">
        <v>2</v>
      </c>
      <c r="C83" s="80"/>
      <c r="D83" s="80"/>
      <c r="E83" s="80"/>
      <c r="F83" s="311" t="e">
        <f t="shared" si="1"/>
        <v>#DIV/0!</v>
      </c>
    </row>
    <row r="84" spans="1:6" s="10" customFormat="1" ht="15.75" hidden="1">
      <c r="A84" s="85" t="s">
        <v>449</v>
      </c>
      <c r="B84" s="16">
        <v>2</v>
      </c>
      <c r="C84" s="80"/>
      <c r="D84" s="80"/>
      <c r="E84" s="80"/>
      <c r="F84" s="311" t="e">
        <f t="shared" si="1"/>
        <v>#DIV/0!</v>
      </c>
    </row>
    <row r="85" spans="1:6" s="10" customFormat="1" ht="15.75" hidden="1">
      <c r="A85" s="85" t="s">
        <v>450</v>
      </c>
      <c r="B85" s="16">
        <v>2</v>
      </c>
      <c r="C85" s="80"/>
      <c r="D85" s="80"/>
      <c r="E85" s="80"/>
      <c r="F85" s="311" t="e">
        <f t="shared" si="1"/>
        <v>#DIV/0!</v>
      </c>
    </row>
    <row r="86" spans="1:6" s="10" customFormat="1" ht="15.75" hidden="1">
      <c r="A86" s="85" t="s">
        <v>104</v>
      </c>
      <c r="B86" s="16"/>
      <c r="C86" s="80"/>
      <c r="D86" s="80"/>
      <c r="E86" s="80"/>
      <c r="F86" s="311" t="e">
        <f t="shared" si="1"/>
        <v>#DIV/0!</v>
      </c>
    </row>
    <row r="87" spans="1:6" s="10" customFormat="1" ht="15.75" hidden="1">
      <c r="A87" s="85" t="s">
        <v>104</v>
      </c>
      <c r="B87" s="16"/>
      <c r="C87" s="80"/>
      <c r="D87" s="80"/>
      <c r="E87" s="80"/>
      <c r="F87" s="311" t="e">
        <f t="shared" si="1"/>
        <v>#DIV/0!</v>
      </c>
    </row>
    <row r="88" spans="1:6" s="10" customFormat="1" ht="15.75" hidden="1">
      <c r="A88" s="107" t="s">
        <v>282</v>
      </c>
      <c r="B88" s="16"/>
      <c r="C88" s="80">
        <f>SUM(C78:C87)</f>
        <v>0</v>
      </c>
      <c r="D88" s="80">
        <f>SUM(D78:D87)</f>
        <v>0</v>
      </c>
      <c r="E88" s="80">
        <f>SUM(E78:E87)</f>
        <v>0</v>
      </c>
      <c r="F88" s="311" t="e">
        <f t="shared" si="1"/>
        <v>#DIV/0!</v>
      </c>
    </row>
    <row r="89" spans="1:6" s="10" customFormat="1" ht="15.75" hidden="1">
      <c r="A89" s="62"/>
      <c r="B89" s="16"/>
      <c r="C89" s="80"/>
      <c r="D89" s="80"/>
      <c r="E89" s="80"/>
      <c r="F89" s="311" t="e">
        <f t="shared" si="1"/>
        <v>#DIV/0!</v>
      </c>
    </row>
    <row r="90" spans="1:6" s="10" customFormat="1" ht="15.75" hidden="1">
      <c r="A90" s="62"/>
      <c r="B90" s="16"/>
      <c r="C90" s="80"/>
      <c r="D90" s="80"/>
      <c r="E90" s="80"/>
      <c r="F90" s="311" t="e">
        <f t="shared" si="1"/>
        <v>#DIV/0!</v>
      </c>
    </row>
    <row r="91" spans="1:6" s="10" customFormat="1" ht="31.5">
      <c r="A91" s="108" t="s">
        <v>283</v>
      </c>
      <c r="B91" s="16"/>
      <c r="C91" s="80">
        <f>C58+C62+C67+C77+C88</f>
        <v>808569</v>
      </c>
      <c r="D91" s="80">
        <f>D58+D62+D67+D77+D88</f>
        <v>808569</v>
      </c>
      <c r="E91" s="80">
        <f>E58+E62+E67+E77+E88</f>
        <v>179682</v>
      </c>
      <c r="F91" s="311">
        <f t="shared" si="1"/>
        <v>22.22222222222222</v>
      </c>
    </row>
    <row r="92" spans="1:6" s="10" customFormat="1" ht="31.5">
      <c r="A92" s="42" t="s">
        <v>253</v>
      </c>
      <c r="B92" s="100"/>
      <c r="C92" s="82">
        <f>SUM(C93:C93:C95)</f>
        <v>10763515</v>
      </c>
      <c r="D92" s="82">
        <f>SUM(D93:D93:D95)</f>
        <v>11664465</v>
      </c>
      <c r="E92" s="82">
        <f>SUM(E93:E93:E95)</f>
        <v>11035578</v>
      </c>
      <c r="F92" s="311">
        <f t="shared" si="1"/>
        <v>94.60852255118431</v>
      </c>
    </row>
    <row r="93" spans="1:6" s="10" customFormat="1" ht="15.75">
      <c r="A93" s="85" t="s">
        <v>376</v>
      </c>
      <c r="B93" s="98">
        <v>1</v>
      </c>
      <c r="C93" s="80">
        <f>SUMIF($B$6:$B$92,"1",C$6:C$92)</f>
        <v>0</v>
      </c>
      <c r="D93" s="80">
        <f>SUMIF($B$6:$B$92,"1",D$6:D$92)</f>
        <v>0</v>
      </c>
      <c r="E93" s="80">
        <f>SUMIF($B$6:$B$92,"1",E$6:E$92)</f>
        <v>0</v>
      </c>
      <c r="F93" s="311"/>
    </row>
    <row r="94" spans="1:6" s="10" customFormat="1" ht="15.75">
      <c r="A94" s="85" t="s">
        <v>218</v>
      </c>
      <c r="B94" s="98">
        <v>2</v>
      </c>
      <c r="C94" s="80">
        <f>SUMIF($B$6:$B$92,"2",C$6:C$92)</f>
        <v>10763515</v>
      </c>
      <c r="D94" s="80">
        <f>SUMIF($B$6:$B$92,"2",D$6:D$92)</f>
        <v>11664465</v>
      </c>
      <c r="E94" s="80">
        <f>SUMIF($B$6:$B$92,"2",E$6:E$92)</f>
        <v>11035578</v>
      </c>
      <c r="F94" s="311">
        <f t="shared" si="1"/>
        <v>94.60852255118431</v>
      </c>
    </row>
    <row r="95" spans="1:6" s="10" customFormat="1" ht="15.75">
      <c r="A95" s="85" t="s">
        <v>110</v>
      </c>
      <c r="B95" s="98">
        <v>3</v>
      </c>
      <c r="C95" s="80">
        <f>SUMIF($B$6:$B$92,"3",C$6:C$92)</f>
        <v>0</v>
      </c>
      <c r="D95" s="80">
        <f>SUMIF($B$6:$B$92,"3",D$6:D$92)</f>
        <v>0</v>
      </c>
      <c r="E95" s="80">
        <f>SUMIF($B$6:$B$92,"3",E$6:E$92)</f>
        <v>0</v>
      </c>
      <c r="F95" s="311"/>
    </row>
    <row r="96" spans="1:6" s="10" customFormat="1" ht="31.5" hidden="1">
      <c r="A96" s="66" t="s">
        <v>284</v>
      </c>
      <c r="B96" s="16"/>
      <c r="C96" s="82"/>
      <c r="D96" s="82"/>
      <c r="E96" s="82"/>
      <c r="F96" s="311"/>
    </row>
    <row r="97" spans="1:6" s="10" customFormat="1" ht="15.75" hidden="1">
      <c r="A97" s="85" t="s">
        <v>142</v>
      </c>
      <c r="B97" s="16">
        <v>2</v>
      </c>
      <c r="C97" s="80"/>
      <c r="D97" s="80"/>
      <c r="E97" s="80"/>
      <c r="F97" s="311"/>
    </row>
    <row r="98" spans="1:6" s="10" customFormat="1" ht="15.75" hidden="1">
      <c r="A98" s="85" t="s">
        <v>286</v>
      </c>
      <c r="B98" s="16">
        <v>2</v>
      </c>
      <c r="C98" s="80"/>
      <c r="D98" s="80"/>
      <c r="E98" s="80"/>
      <c r="F98" s="311"/>
    </row>
    <row r="99" spans="1:6" s="10" customFormat="1" ht="31.5" hidden="1">
      <c r="A99" s="85" t="s">
        <v>287</v>
      </c>
      <c r="B99" s="16">
        <v>2</v>
      </c>
      <c r="C99" s="80"/>
      <c r="D99" s="80"/>
      <c r="E99" s="80"/>
      <c r="F99" s="311"/>
    </row>
    <row r="100" spans="1:6" s="10" customFormat="1" ht="31.5" hidden="1">
      <c r="A100" s="85" t="s">
        <v>288</v>
      </c>
      <c r="B100" s="16">
        <v>2</v>
      </c>
      <c r="C100" s="80"/>
      <c r="D100" s="80"/>
      <c r="E100" s="80"/>
      <c r="F100" s="311"/>
    </row>
    <row r="101" spans="1:6" s="10" customFormat="1" ht="31.5" hidden="1">
      <c r="A101" s="85" t="s">
        <v>289</v>
      </c>
      <c r="B101" s="16">
        <v>2</v>
      </c>
      <c r="C101" s="80"/>
      <c r="D101" s="80"/>
      <c r="E101" s="80"/>
      <c r="F101" s="311"/>
    </row>
    <row r="102" spans="1:6" s="10" customFormat="1" ht="31.5" hidden="1">
      <c r="A102" s="85" t="s">
        <v>290</v>
      </c>
      <c r="B102" s="16">
        <v>2</v>
      </c>
      <c r="C102" s="80"/>
      <c r="D102" s="80"/>
      <c r="E102" s="80"/>
      <c r="F102" s="311"/>
    </row>
    <row r="103" spans="1:6" s="10" customFormat="1" ht="15.75" hidden="1">
      <c r="A103" s="107" t="s">
        <v>291</v>
      </c>
      <c r="B103" s="16"/>
      <c r="C103" s="80">
        <f>SUM(C97:C102)</f>
        <v>0</v>
      </c>
      <c r="D103" s="80">
        <f>SUM(D97:D102)</f>
        <v>0</v>
      </c>
      <c r="E103" s="80">
        <f>SUM(E97:E102)</f>
        <v>0</v>
      </c>
      <c r="F103" s="311"/>
    </row>
    <row r="104" spans="1:6" s="10" customFormat="1" ht="15.75" hidden="1">
      <c r="A104" s="85"/>
      <c r="B104" s="16"/>
      <c r="C104" s="80"/>
      <c r="D104" s="80"/>
      <c r="E104" s="80"/>
      <c r="F104" s="311"/>
    </row>
    <row r="105" spans="1:6" s="10" customFormat="1" ht="15.75" hidden="1">
      <c r="A105" s="85"/>
      <c r="B105" s="16"/>
      <c r="C105" s="80"/>
      <c r="D105" s="80"/>
      <c r="E105" s="80"/>
      <c r="F105" s="311"/>
    </row>
    <row r="106" spans="1:6" s="10" customFormat="1" ht="15.75" hidden="1">
      <c r="A106" s="107" t="s">
        <v>292</v>
      </c>
      <c r="B106" s="16"/>
      <c r="C106" s="80">
        <f>SUM(C104:C105)</f>
        <v>0</v>
      </c>
      <c r="D106" s="80">
        <f>SUM(D104:D105)</f>
        <v>0</v>
      </c>
      <c r="E106" s="80">
        <f>SUM(E104:E105)</f>
        <v>0</v>
      </c>
      <c r="F106" s="311"/>
    </row>
    <row r="107" spans="1:6" s="10" customFormat="1" ht="15.75" hidden="1">
      <c r="A107" s="108" t="s">
        <v>293</v>
      </c>
      <c r="B107" s="16"/>
      <c r="C107" s="80">
        <f>C103+C106</f>
        <v>0</v>
      </c>
      <c r="D107" s="80">
        <f>D103+D106</f>
        <v>0</v>
      </c>
      <c r="E107" s="80">
        <f>E103+E106</f>
        <v>0</v>
      </c>
      <c r="F107" s="311"/>
    </row>
    <row r="108" spans="1:6" s="10" customFormat="1" ht="15.75" hidden="1">
      <c r="A108" s="62"/>
      <c r="B108" s="16"/>
      <c r="C108" s="80"/>
      <c r="D108" s="80"/>
      <c r="E108" s="80"/>
      <c r="F108" s="311"/>
    </row>
    <row r="109" spans="1:6" s="10" customFormat="1" ht="31.5" hidden="1">
      <c r="A109" s="62" t="s">
        <v>294</v>
      </c>
      <c r="B109" s="16"/>
      <c r="C109" s="80"/>
      <c r="D109" s="80"/>
      <c r="E109" s="80"/>
      <c r="F109" s="311"/>
    </row>
    <row r="110" spans="1:6" s="10" customFormat="1" ht="15.75" hidden="1">
      <c r="A110" s="62"/>
      <c r="B110" s="16"/>
      <c r="C110" s="80"/>
      <c r="D110" s="80"/>
      <c r="E110" s="80"/>
      <c r="F110" s="311"/>
    </row>
    <row r="111" spans="1:6" s="10" customFormat="1" ht="31.5" hidden="1">
      <c r="A111" s="62" t="s">
        <v>295</v>
      </c>
      <c r="B111" s="16"/>
      <c r="C111" s="80"/>
      <c r="D111" s="80"/>
      <c r="E111" s="80"/>
      <c r="F111" s="311"/>
    </row>
    <row r="112" spans="1:6" s="10" customFormat="1" ht="15.75" hidden="1">
      <c r="A112" s="62"/>
      <c r="B112" s="16"/>
      <c r="C112" s="80"/>
      <c r="D112" s="80"/>
      <c r="E112" s="80"/>
      <c r="F112" s="311"/>
    </row>
    <row r="113" spans="1:6" s="10" customFormat="1" ht="31.5" hidden="1">
      <c r="A113" s="62" t="s">
        <v>296</v>
      </c>
      <c r="B113" s="16"/>
      <c r="C113" s="80"/>
      <c r="D113" s="80"/>
      <c r="E113" s="80"/>
      <c r="F113" s="311"/>
    </row>
    <row r="114" spans="1:6" s="10" customFormat="1" ht="31.5">
      <c r="A114" s="85" t="s">
        <v>464</v>
      </c>
      <c r="B114" s="16">
        <v>2</v>
      </c>
      <c r="C114" s="80">
        <v>1500000</v>
      </c>
      <c r="D114" s="80">
        <v>0</v>
      </c>
      <c r="E114" s="80">
        <v>0</v>
      </c>
      <c r="F114" s="311"/>
    </row>
    <row r="115" spans="1:6" s="10" customFormat="1" ht="15.75">
      <c r="A115" s="107" t="s">
        <v>465</v>
      </c>
      <c r="B115" s="16"/>
      <c r="C115" s="80">
        <f>SUM(C113:C114)</f>
        <v>1500000</v>
      </c>
      <c r="D115" s="80">
        <f>SUM(D113:D114)</f>
        <v>0</v>
      </c>
      <c r="E115" s="122">
        <f>SUM(E113:E114)</f>
        <v>0</v>
      </c>
      <c r="F115" s="311"/>
    </row>
    <row r="116" spans="1:6" s="10" customFormat="1" ht="15.75" hidden="1">
      <c r="A116" s="62"/>
      <c r="B116" s="16"/>
      <c r="C116" s="80"/>
      <c r="D116" s="80"/>
      <c r="E116" s="80"/>
      <c r="F116" s="311" t="e">
        <f t="shared" si="1"/>
        <v>#DIV/0!</v>
      </c>
    </row>
    <row r="117" spans="1:6" s="10" customFormat="1" ht="31.5" hidden="1">
      <c r="A117" s="107" t="s">
        <v>484</v>
      </c>
      <c r="B117" s="16"/>
      <c r="C117" s="80">
        <f>SUM(C116)</f>
        <v>0</v>
      </c>
      <c r="D117" s="80">
        <f>SUM(D116)</f>
        <v>0</v>
      </c>
      <c r="E117" s="80">
        <f>SUM(E116)</f>
        <v>0</v>
      </c>
      <c r="F117" s="311" t="e">
        <f t="shared" si="1"/>
        <v>#DIV/0!</v>
      </c>
    </row>
    <row r="118" spans="1:6" s="10" customFormat="1" ht="15.75" hidden="1">
      <c r="A118" s="107"/>
      <c r="B118" s="16"/>
      <c r="C118" s="80"/>
      <c r="D118" s="80"/>
      <c r="E118" s="80"/>
      <c r="F118" s="311" t="e">
        <f t="shared" si="1"/>
        <v>#DIV/0!</v>
      </c>
    </row>
    <row r="119" spans="1:6" s="10" customFormat="1" ht="31.5">
      <c r="A119" s="85" t="s">
        <v>526</v>
      </c>
      <c r="B119" s="16">
        <v>2</v>
      </c>
      <c r="C119" s="80"/>
      <c r="D119" s="80">
        <v>1499832</v>
      </c>
      <c r="E119" s="80">
        <v>1499832</v>
      </c>
      <c r="F119" s="311">
        <f t="shared" si="1"/>
        <v>100</v>
      </c>
    </row>
    <row r="120" spans="1:6" s="10" customFormat="1" ht="31.5">
      <c r="A120" s="107" t="s">
        <v>527</v>
      </c>
      <c r="B120" s="16"/>
      <c r="C120" s="80">
        <f>SUM(C118:C119)</f>
        <v>0</v>
      </c>
      <c r="D120" s="80">
        <f>SUM(D118:D119)</f>
        <v>1499832</v>
      </c>
      <c r="E120" s="80">
        <f>SUM(E118:E119)</f>
        <v>1499832</v>
      </c>
      <c r="F120" s="311">
        <f t="shared" si="1"/>
        <v>100</v>
      </c>
    </row>
    <row r="121" spans="1:6" s="10" customFormat="1" ht="15.75" hidden="1">
      <c r="A121" s="107"/>
      <c r="B121" s="16"/>
      <c r="C121" s="80"/>
      <c r="D121" s="80"/>
      <c r="E121" s="80"/>
      <c r="F121" s="311" t="e">
        <f t="shared" si="1"/>
        <v>#DIV/0!</v>
      </c>
    </row>
    <row r="122" spans="1:6" s="10" customFormat="1" ht="15.75" hidden="1">
      <c r="A122" s="120"/>
      <c r="B122" s="16"/>
      <c r="C122" s="80"/>
      <c r="D122" s="80"/>
      <c r="E122" s="80"/>
      <c r="F122" s="311" t="e">
        <f t="shared" si="1"/>
        <v>#DIV/0!</v>
      </c>
    </row>
    <row r="123" spans="1:6" s="10" customFormat="1" ht="15.75" hidden="1">
      <c r="A123" s="120"/>
      <c r="B123" s="16"/>
      <c r="C123" s="80"/>
      <c r="D123" s="80"/>
      <c r="E123" s="80"/>
      <c r="F123" s="311" t="e">
        <f t="shared" si="1"/>
        <v>#DIV/0!</v>
      </c>
    </row>
    <row r="124" spans="1:6" s="10" customFormat="1" ht="15.75" hidden="1">
      <c r="A124" s="107" t="s">
        <v>145</v>
      </c>
      <c r="B124" s="16"/>
      <c r="C124" s="80">
        <f>SUM(C122:C123)</f>
        <v>0</v>
      </c>
      <c r="D124" s="80">
        <f>SUM(D122:D123)</f>
        <v>0</v>
      </c>
      <c r="E124" s="80">
        <f>SUM(E122:E123)</f>
        <v>0</v>
      </c>
      <c r="F124" s="311" t="e">
        <f t="shared" si="1"/>
        <v>#DIV/0!</v>
      </c>
    </row>
    <row r="125" spans="1:6" s="10" customFormat="1" ht="31.5">
      <c r="A125" s="62" t="s">
        <v>297</v>
      </c>
      <c r="B125" s="16"/>
      <c r="C125" s="80">
        <f>C115+C124+C117+C120</f>
        <v>1500000</v>
      </c>
      <c r="D125" s="80">
        <f>D115+D124+D117</f>
        <v>0</v>
      </c>
      <c r="E125" s="80">
        <f>E115+E124+E117</f>
        <v>0</v>
      </c>
      <c r="F125" s="311"/>
    </row>
    <row r="126" spans="1:6" s="10" customFormat="1" ht="31.5">
      <c r="A126" s="42" t="s">
        <v>284</v>
      </c>
      <c r="B126" s="100"/>
      <c r="C126" s="82">
        <f>SUM(C127:C127:C129)</f>
        <v>1500000</v>
      </c>
      <c r="D126" s="82">
        <f>SUM(D127:D127:D129)</f>
        <v>1499832</v>
      </c>
      <c r="E126" s="82">
        <f>SUM(E127:E127:E129)</f>
        <v>1499832</v>
      </c>
      <c r="F126" s="311">
        <f t="shared" si="1"/>
        <v>100</v>
      </c>
    </row>
    <row r="127" spans="1:6" s="10" customFormat="1" ht="15.75">
      <c r="A127" s="85" t="s">
        <v>376</v>
      </c>
      <c r="B127" s="98">
        <v>1</v>
      </c>
      <c r="C127" s="80">
        <f>SUMIF($B$96:$B$126,"1",C$96:C$126)</f>
        <v>0</v>
      </c>
      <c r="D127" s="80">
        <f>SUMIF($B$96:$B$126,"1",D$96:D$126)</f>
        <v>0</v>
      </c>
      <c r="E127" s="80">
        <f>SUMIF($B$96:$B$126,"1",E$96:E$126)</f>
        <v>0</v>
      </c>
      <c r="F127" s="311"/>
    </row>
    <row r="128" spans="1:6" s="10" customFormat="1" ht="15.75">
      <c r="A128" s="85" t="s">
        <v>218</v>
      </c>
      <c r="B128" s="98">
        <v>2</v>
      </c>
      <c r="C128" s="80">
        <f>SUMIF($B$96:$B$126,"2",C$96:C$126)</f>
        <v>1500000</v>
      </c>
      <c r="D128" s="80">
        <f>SUMIF($B$96:$B$126,"2",D$96:D$126)</f>
        <v>1499832</v>
      </c>
      <c r="E128" s="80">
        <f>SUMIF($B$96:$B$126,"2",E$96:E$126)</f>
        <v>1499832</v>
      </c>
      <c r="F128" s="311">
        <f t="shared" si="1"/>
        <v>100</v>
      </c>
    </row>
    <row r="129" spans="1:6" s="10" customFormat="1" ht="15.75">
      <c r="A129" s="85" t="s">
        <v>110</v>
      </c>
      <c r="B129" s="98">
        <v>3</v>
      </c>
      <c r="C129" s="80">
        <f>SUMIF($B$96:$B$126,"3",C$96:C$126)</f>
        <v>0</v>
      </c>
      <c r="D129" s="80">
        <f>SUMIF($B$96:$B$126,"3",D$96:D$126)</f>
        <v>0</v>
      </c>
      <c r="E129" s="80">
        <f>SUMIF($B$96:$B$126,"3",E$96:E$126)</f>
        <v>0</v>
      </c>
      <c r="F129" s="311"/>
    </row>
    <row r="130" spans="1:6" s="10" customFormat="1" ht="15.75">
      <c r="A130" s="66" t="s">
        <v>299</v>
      </c>
      <c r="B130" s="16"/>
      <c r="C130" s="82"/>
      <c r="D130" s="82"/>
      <c r="E130" s="82"/>
      <c r="F130" s="311"/>
    </row>
    <row r="131" spans="1:6" s="10" customFormat="1" ht="31.5" hidden="1">
      <c r="A131" s="85" t="s">
        <v>301</v>
      </c>
      <c r="B131" s="16">
        <v>2</v>
      </c>
      <c r="C131" s="80"/>
      <c r="D131" s="80"/>
      <c r="E131" s="80"/>
      <c r="F131" s="311" t="e">
        <f t="shared" si="1"/>
        <v>#DIV/0!</v>
      </c>
    </row>
    <row r="132" spans="1:6" s="10" customFormat="1" ht="15.75" hidden="1">
      <c r="A132" s="108" t="s">
        <v>300</v>
      </c>
      <c r="B132" s="16"/>
      <c r="C132" s="80">
        <f>SUM(C131)</f>
        <v>0</v>
      </c>
      <c r="D132" s="80">
        <f>SUM(D131)</f>
        <v>0</v>
      </c>
      <c r="E132" s="80">
        <f>SUM(E131)</f>
        <v>0</v>
      </c>
      <c r="F132" s="311" t="e">
        <f t="shared" si="1"/>
        <v>#DIV/0!</v>
      </c>
    </row>
    <row r="133" spans="1:6" s="10" customFormat="1" ht="15.75" hidden="1">
      <c r="A133" s="85" t="s">
        <v>102</v>
      </c>
      <c r="B133" s="16">
        <v>3</v>
      </c>
      <c r="C133" s="80"/>
      <c r="D133" s="80"/>
      <c r="E133" s="80"/>
      <c r="F133" s="311" t="e">
        <f t="shared" si="1"/>
        <v>#DIV/0!</v>
      </c>
    </row>
    <row r="134" spans="1:6" s="10" customFormat="1" ht="15.75">
      <c r="A134" s="85" t="s">
        <v>101</v>
      </c>
      <c r="B134" s="16">
        <v>3</v>
      </c>
      <c r="C134" s="80">
        <v>93000</v>
      </c>
      <c r="D134" s="80">
        <v>93000</v>
      </c>
      <c r="E134" s="80">
        <v>115000</v>
      </c>
      <c r="F134" s="311">
        <f t="shared" si="1"/>
        <v>123.65591397849462</v>
      </c>
    </row>
    <row r="135" spans="1:6" s="10" customFormat="1" ht="15.75">
      <c r="A135" s="108" t="s">
        <v>302</v>
      </c>
      <c r="B135" s="16"/>
      <c r="C135" s="80">
        <f>SUM(C133:C134)</f>
        <v>93000</v>
      </c>
      <c r="D135" s="80">
        <f>SUM(D133:D134)</f>
        <v>93000</v>
      </c>
      <c r="E135" s="122">
        <f>SUM(E133:E134)</f>
        <v>115000</v>
      </c>
      <c r="F135" s="311">
        <f t="shared" si="1"/>
        <v>123.65591397849462</v>
      </c>
    </row>
    <row r="136" spans="1:6" s="10" customFormat="1" ht="31.5">
      <c r="A136" s="85" t="s">
        <v>303</v>
      </c>
      <c r="B136" s="16">
        <v>3</v>
      </c>
      <c r="C136" s="80">
        <v>147000</v>
      </c>
      <c r="D136" s="80">
        <v>147000</v>
      </c>
      <c r="E136" s="80">
        <v>113825</v>
      </c>
      <c r="F136" s="311">
        <f t="shared" si="1"/>
        <v>77.43197278911565</v>
      </c>
    </row>
    <row r="137" spans="1:6" s="10" customFormat="1" ht="31.5" hidden="1">
      <c r="A137" s="85" t="s">
        <v>304</v>
      </c>
      <c r="B137" s="16">
        <v>3</v>
      </c>
      <c r="C137" s="80"/>
      <c r="D137" s="80"/>
      <c r="E137" s="80"/>
      <c r="F137" s="311" t="e">
        <f aca="true" t="shared" si="2" ref="F137:F200">E137/D137*100</f>
        <v>#DIV/0!</v>
      </c>
    </row>
    <row r="138" spans="1:6" s="10" customFormat="1" ht="15.75">
      <c r="A138" s="108" t="s">
        <v>305</v>
      </c>
      <c r="B138" s="16"/>
      <c r="C138" s="80">
        <f>SUM(C136:C137)</f>
        <v>147000</v>
      </c>
      <c r="D138" s="80">
        <f>SUM(D136:D137)</f>
        <v>147000</v>
      </c>
      <c r="E138" s="122">
        <f>SUM(E136:E137)</f>
        <v>113825</v>
      </c>
      <c r="F138" s="311">
        <f t="shared" si="2"/>
        <v>77.43197278911565</v>
      </c>
    </row>
    <row r="139" spans="1:6" s="10" customFormat="1" ht="31.5">
      <c r="A139" s="85" t="s">
        <v>306</v>
      </c>
      <c r="B139" s="16">
        <v>2</v>
      </c>
      <c r="C139" s="80">
        <v>120000</v>
      </c>
      <c r="D139" s="80">
        <v>120000</v>
      </c>
      <c r="E139" s="122">
        <v>32946</v>
      </c>
      <c r="F139" s="311">
        <f t="shared" si="2"/>
        <v>27.455000000000002</v>
      </c>
    </row>
    <row r="140" spans="1:6" s="10" customFormat="1" ht="15.75" hidden="1">
      <c r="A140" s="85" t="s">
        <v>307</v>
      </c>
      <c r="B140" s="16">
        <v>2</v>
      </c>
      <c r="C140" s="80"/>
      <c r="D140" s="80"/>
      <c r="E140" s="80"/>
      <c r="F140" s="311" t="e">
        <f t="shared" si="2"/>
        <v>#DIV/0!</v>
      </c>
    </row>
    <row r="141" spans="1:6" s="10" customFormat="1" ht="15.75">
      <c r="A141" s="62" t="s">
        <v>308</v>
      </c>
      <c r="B141" s="16"/>
      <c r="C141" s="80">
        <f>SUM(C139:C140)</f>
        <v>120000</v>
      </c>
      <c r="D141" s="80">
        <f>SUM(D139:D140)</f>
        <v>120000</v>
      </c>
      <c r="E141" s="80">
        <f>SUM(E139:E140)</f>
        <v>32946</v>
      </c>
      <c r="F141" s="311">
        <f t="shared" si="2"/>
        <v>27.455000000000002</v>
      </c>
    </row>
    <row r="142" spans="1:6" s="10" customFormat="1" ht="15.75" hidden="1">
      <c r="A142" s="85" t="s">
        <v>309</v>
      </c>
      <c r="B142" s="16">
        <v>3</v>
      </c>
      <c r="C142" s="80"/>
      <c r="D142" s="80"/>
      <c r="E142" s="80"/>
      <c r="F142" s="311" t="e">
        <f t="shared" si="2"/>
        <v>#DIV/0!</v>
      </c>
    </row>
    <row r="143" spans="1:6" s="10" customFormat="1" ht="15.75" hidden="1">
      <c r="A143" s="85" t="s">
        <v>310</v>
      </c>
      <c r="B143" s="16">
        <v>2</v>
      </c>
      <c r="C143" s="80"/>
      <c r="D143" s="80"/>
      <c r="E143" s="80"/>
      <c r="F143" s="311" t="e">
        <f t="shared" si="2"/>
        <v>#DIV/0!</v>
      </c>
    </row>
    <row r="144" spans="1:6" s="10" customFormat="1" ht="15.75" hidden="1">
      <c r="A144" s="108" t="s">
        <v>311</v>
      </c>
      <c r="B144" s="16"/>
      <c r="C144" s="80">
        <f>SUM(C142:C143)</f>
        <v>0</v>
      </c>
      <c r="D144" s="80">
        <f>SUM(D142:D143)</f>
        <v>0</v>
      </c>
      <c r="E144" s="80">
        <f>SUM(E142:E143)</f>
        <v>0</v>
      </c>
      <c r="F144" s="311" t="e">
        <f t="shared" si="2"/>
        <v>#DIV/0!</v>
      </c>
    </row>
    <row r="145" spans="1:6" s="10" customFormat="1" ht="15.75" hidden="1">
      <c r="A145" s="85" t="s">
        <v>312</v>
      </c>
      <c r="B145" s="16">
        <v>2</v>
      </c>
      <c r="C145" s="80"/>
      <c r="D145" s="80"/>
      <c r="E145" s="80"/>
      <c r="F145" s="311" t="e">
        <f t="shared" si="2"/>
        <v>#DIV/0!</v>
      </c>
    </row>
    <row r="146" spans="1:6" s="10" customFormat="1" ht="15.75" hidden="1">
      <c r="A146" s="85" t="s">
        <v>313</v>
      </c>
      <c r="B146" s="16">
        <v>2</v>
      </c>
      <c r="C146" s="80"/>
      <c r="D146" s="80"/>
      <c r="E146" s="80"/>
      <c r="F146" s="311" t="e">
        <f t="shared" si="2"/>
        <v>#DIV/0!</v>
      </c>
    </row>
    <row r="147" spans="1:6" s="10" customFormat="1" ht="15.75" hidden="1">
      <c r="A147" s="85" t="s">
        <v>132</v>
      </c>
      <c r="B147" s="16">
        <v>2</v>
      </c>
      <c r="C147" s="80"/>
      <c r="D147" s="80"/>
      <c r="E147" s="80"/>
      <c r="F147" s="311" t="e">
        <f t="shared" si="2"/>
        <v>#DIV/0!</v>
      </c>
    </row>
    <row r="148" spans="1:6" s="10" customFormat="1" ht="15.75" hidden="1">
      <c r="A148" s="85" t="s">
        <v>133</v>
      </c>
      <c r="B148" s="16">
        <v>2</v>
      </c>
      <c r="C148" s="80"/>
      <c r="D148" s="80"/>
      <c r="E148" s="80"/>
      <c r="F148" s="311" t="e">
        <f t="shared" si="2"/>
        <v>#DIV/0!</v>
      </c>
    </row>
    <row r="149" spans="1:6" s="10" customFormat="1" ht="15.75" hidden="1">
      <c r="A149" s="85" t="s">
        <v>134</v>
      </c>
      <c r="B149" s="16">
        <v>2</v>
      </c>
      <c r="C149" s="80"/>
      <c r="D149" s="80"/>
      <c r="E149" s="80"/>
      <c r="F149" s="311" t="e">
        <f t="shared" si="2"/>
        <v>#DIV/0!</v>
      </c>
    </row>
    <row r="150" spans="1:6" s="10" customFormat="1" ht="47.25" hidden="1">
      <c r="A150" s="85" t="s">
        <v>314</v>
      </c>
      <c r="B150" s="16">
        <v>2</v>
      </c>
      <c r="C150" s="80"/>
      <c r="D150" s="80"/>
      <c r="E150" s="80"/>
      <c r="F150" s="311" t="e">
        <f t="shared" si="2"/>
        <v>#DIV/0!</v>
      </c>
    </row>
    <row r="151" spans="1:6" s="10" customFormat="1" ht="15.75" hidden="1">
      <c r="A151" s="85" t="s">
        <v>315</v>
      </c>
      <c r="B151" s="16">
        <v>2</v>
      </c>
      <c r="C151" s="80"/>
      <c r="D151" s="80"/>
      <c r="E151" s="80"/>
      <c r="F151" s="311" t="e">
        <f t="shared" si="2"/>
        <v>#DIV/0!</v>
      </c>
    </row>
    <row r="152" spans="1:6" s="10" customFormat="1" ht="15.75">
      <c r="A152" s="85" t="s">
        <v>316</v>
      </c>
      <c r="B152" s="16">
        <v>2</v>
      </c>
      <c r="C152" s="80">
        <v>39000</v>
      </c>
      <c r="D152" s="80">
        <v>39000</v>
      </c>
      <c r="E152" s="80">
        <v>85</v>
      </c>
      <c r="F152" s="311">
        <f t="shared" si="2"/>
        <v>0.21794871794871795</v>
      </c>
    </row>
    <row r="153" spans="1:6" s="10" customFormat="1" ht="31.5">
      <c r="A153" s="107" t="s">
        <v>317</v>
      </c>
      <c r="B153" s="16"/>
      <c r="C153" s="80">
        <f>SUM(C152)</f>
        <v>39000</v>
      </c>
      <c r="D153" s="80">
        <f>SUM(D152)</f>
        <v>39000</v>
      </c>
      <c r="E153" s="80">
        <f>SUM(E152)</f>
        <v>85</v>
      </c>
      <c r="F153" s="311">
        <f t="shared" si="2"/>
        <v>0.21794871794871795</v>
      </c>
    </row>
    <row r="154" spans="1:6" s="10" customFormat="1" ht="15.75">
      <c r="A154" s="108" t="s">
        <v>318</v>
      </c>
      <c r="B154" s="16"/>
      <c r="C154" s="80">
        <f>SUM(C145:C151)+C153</f>
        <v>39000</v>
      </c>
      <c r="D154" s="80">
        <f>SUM(D145:D151)+D153</f>
        <v>39000</v>
      </c>
      <c r="E154" s="80">
        <f>SUM(E145:E151)+E153</f>
        <v>85</v>
      </c>
      <c r="F154" s="311">
        <f t="shared" si="2"/>
        <v>0.21794871794871795</v>
      </c>
    </row>
    <row r="155" spans="1:6" s="10" customFormat="1" ht="15.75">
      <c r="A155" s="42" t="s">
        <v>299</v>
      </c>
      <c r="B155" s="100"/>
      <c r="C155" s="82">
        <f>SUM(C156:C156:C158)</f>
        <v>399000</v>
      </c>
      <c r="D155" s="82">
        <f>SUM(D156:D156:D158)</f>
        <v>399000</v>
      </c>
      <c r="E155" s="82">
        <f>SUM(E156:E156:E158)</f>
        <v>261856</v>
      </c>
      <c r="F155" s="311">
        <f t="shared" si="2"/>
        <v>65.62807017543861</v>
      </c>
    </row>
    <row r="156" spans="1:6" s="10" customFormat="1" ht="15.75">
      <c r="A156" s="85" t="s">
        <v>376</v>
      </c>
      <c r="B156" s="98">
        <v>1</v>
      </c>
      <c r="C156" s="80">
        <f>SUMIF($B$130:$B$155,"1",C$130:C$155)</f>
        <v>0</v>
      </c>
      <c r="D156" s="80">
        <f>SUMIF($B$130:$B$155,"1",D$130:D$155)</f>
        <v>0</v>
      </c>
      <c r="E156" s="80">
        <f>SUMIF($B$130:$B$155,"1",E$130:E$155)</f>
        <v>0</v>
      </c>
      <c r="F156" s="311"/>
    </row>
    <row r="157" spans="1:6" s="10" customFormat="1" ht="15.75">
      <c r="A157" s="85" t="s">
        <v>218</v>
      </c>
      <c r="B157" s="98">
        <v>2</v>
      </c>
      <c r="C157" s="80">
        <f>SUMIF($B$130:$B$155,"2",C$130:C$155)</f>
        <v>159000</v>
      </c>
      <c r="D157" s="80">
        <f>SUMIF($B$130:$B$155,"2",D$130:D$155)</f>
        <v>159000</v>
      </c>
      <c r="E157" s="80">
        <f>SUMIF($B$130:$B$155,"2",E$130:E$155)</f>
        <v>33031</v>
      </c>
      <c r="F157" s="311">
        <f t="shared" si="2"/>
        <v>20.774213836477987</v>
      </c>
    </row>
    <row r="158" spans="1:6" s="10" customFormat="1" ht="15.75">
      <c r="A158" s="85" t="s">
        <v>110</v>
      </c>
      <c r="B158" s="98">
        <v>3</v>
      </c>
      <c r="C158" s="80">
        <f>SUMIF($B$130:$B$155,"3",C$130:C$155)</f>
        <v>240000</v>
      </c>
      <c r="D158" s="80">
        <f>SUMIF($B$130:$B$155,"3",D$130:D$155)</f>
        <v>240000</v>
      </c>
      <c r="E158" s="80">
        <f>SUMIF($B$130:$B$155,"3",E$130:E$155)</f>
        <v>228825</v>
      </c>
      <c r="F158" s="311">
        <f t="shared" si="2"/>
        <v>95.34375</v>
      </c>
    </row>
    <row r="159" spans="1:6" s="10" customFormat="1" ht="15.75">
      <c r="A159" s="66" t="s">
        <v>323</v>
      </c>
      <c r="B159" s="16"/>
      <c r="C159" s="82"/>
      <c r="D159" s="82"/>
      <c r="E159" s="82"/>
      <c r="F159" s="311"/>
    </row>
    <row r="160" spans="1:6" s="10" customFormat="1" ht="15.75" hidden="1">
      <c r="A160" s="85"/>
      <c r="B160" s="16"/>
      <c r="C160" s="80"/>
      <c r="D160" s="80"/>
      <c r="E160" s="80"/>
      <c r="F160" s="311" t="e">
        <f t="shared" si="2"/>
        <v>#DIV/0!</v>
      </c>
    </row>
    <row r="161" spans="1:6" s="10" customFormat="1" ht="15.75" hidden="1">
      <c r="A161" s="85" t="s">
        <v>104</v>
      </c>
      <c r="B161" s="16"/>
      <c r="C161" s="80"/>
      <c r="D161" s="80"/>
      <c r="E161" s="80"/>
      <c r="F161" s="311" t="e">
        <f t="shared" si="2"/>
        <v>#DIV/0!</v>
      </c>
    </row>
    <row r="162" spans="1:6" s="10" customFormat="1" ht="15.75" hidden="1">
      <c r="A162" s="107" t="s">
        <v>319</v>
      </c>
      <c r="B162" s="16"/>
      <c r="C162" s="80">
        <f>SUM(C160:C161)</f>
        <v>0</v>
      </c>
      <c r="D162" s="80">
        <f>SUM(D160:D161)</f>
        <v>0</v>
      </c>
      <c r="E162" s="80">
        <f>SUM(E160:E161)</f>
        <v>0</v>
      </c>
      <c r="F162" s="311" t="e">
        <f t="shared" si="2"/>
        <v>#DIV/0!</v>
      </c>
    </row>
    <row r="163" spans="1:6" s="10" customFormat="1" ht="31.5">
      <c r="A163" s="85" t="s">
        <v>320</v>
      </c>
      <c r="B163" s="16"/>
      <c r="C163" s="80">
        <f>SUM(C164:C168)</f>
        <v>3000</v>
      </c>
      <c r="D163" s="80">
        <f>SUM(D164:D168)</f>
        <v>3000</v>
      </c>
      <c r="E163" s="80">
        <f>SUM(E164:E168)</f>
        <v>0</v>
      </c>
      <c r="F163" s="311">
        <f t="shared" si="2"/>
        <v>0</v>
      </c>
    </row>
    <row r="164" spans="1:6" s="10" customFormat="1" ht="15.75">
      <c r="A164" s="119" t="s">
        <v>428</v>
      </c>
      <c r="B164" s="16">
        <v>2</v>
      </c>
      <c r="C164" s="80">
        <v>3000</v>
      </c>
      <c r="D164" s="80">
        <v>3000</v>
      </c>
      <c r="E164" s="80"/>
      <c r="F164" s="311">
        <f t="shared" si="2"/>
        <v>0</v>
      </c>
    </row>
    <row r="165" spans="1:6" s="10" customFormat="1" ht="15.75" hidden="1">
      <c r="A165" s="119" t="s">
        <v>492</v>
      </c>
      <c r="B165" s="16">
        <v>2</v>
      </c>
      <c r="C165" s="80"/>
      <c r="D165" s="80"/>
      <c r="E165" s="80"/>
      <c r="F165" s="311" t="e">
        <f t="shared" si="2"/>
        <v>#DIV/0!</v>
      </c>
    </row>
    <row r="166" spans="1:6" s="10" customFormat="1" ht="15.75" hidden="1">
      <c r="A166" s="119" t="s">
        <v>486</v>
      </c>
      <c r="B166" s="16">
        <v>2</v>
      </c>
      <c r="C166" s="80"/>
      <c r="D166" s="80"/>
      <c r="E166" s="80"/>
      <c r="F166" s="311" t="e">
        <f t="shared" si="2"/>
        <v>#DIV/0!</v>
      </c>
    </row>
    <row r="167" spans="1:6" s="10" customFormat="1" ht="15.75" hidden="1">
      <c r="A167" s="119" t="s">
        <v>487</v>
      </c>
      <c r="B167" s="16">
        <v>2</v>
      </c>
      <c r="C167" s="80"/>
      <c r="D167" s="80"/>
      <c r="E167" s="80"/>
      <c r="F167" s="311" t="e">
        <f t="shared" si="2"/>
        <v>#DIV/0!</v>
      </c>
    </row>
    <row r="168" spans="1:6" s="10" customFormat="1" ht="15.75" hidden="1">
      <c r="A168" s="119" t="s">
        <v>488</v>
      </c>
      <c r="B168" s="16">
        <v>2</v>
      </c>
      <c r="C168" s="80"/>
      <c r="D168" s="80"/>
      <c r="E168" s="80"/>
      <c r="F168" s="311" t="e">
        <f t="shared" si="2"/>
        <v>#DIV/0!</v>
      </c>
    </row>
    <row r="169" spans="1:6" s="10" customFormat="1" ht="31.5" hidden="1">
      <c r="A169" s="85" t="s">
        <v>321</v>
      </c>
      <c r="B169" s="16">
        <v>2</v>
      </c>
      <c r="C169" s="80"/>
      <c r="D169" s="80"/>
      <c r="E169" s="80"/>
      <c r="F169" s="311" t="e">
        <f t="shared" si="2"/>
        <v>#DIV/0!</v>
      </c>
    </row>
    <row r="170" spans="1:6" s="10" customFormat="1" ht="15.75" hidden="1">
      <c r="A170" s="85" t="s">
        <v>485</v>
      </c>
      <c r="B170" s="16"/>
      <c r="C170" s="80"/>
      <c r="D170" s="80"/>
      <c r="E170" s="80"/>
      <c r="F170" s="311" t="e">
        <f t="shared" si="2"/>
        <v>#DIV/0!</v>
      </c>
    </row>
    <row r="171" spans="1:6" s="10" customFormat="1" ht="15.75">
      <c r="A171" s="108" t="s">
        <v>322</v>
      </c>
      <c r="B171" s="16"/>
      <c r="C171" s="80">
        <f>SUM(C164:C170)</f>
        <v>3000</v>
      </c>
      <c r="D171" s="80">
        <f>SUM(D164:D170)</f>
        <v>3000</v>
      </c>
      <c r="E171" s="80">
        <f>SUM(E164:E170)</f>
        <v>0</v>
      </c>
      <c r="F171" s="311">
        <f t="shared" si="2"/>
        <v>0</v>
      </c>
    </row>
    <row r="172" spans="1:6" s="10" customFormat="1" ht="15.75" hidden="1">
      <c r="A172" s="85" t="s">
        <v>104</v>
      </c>
      <c r="B172" s="16"/>
      <c r="C172" s="80"/>
      <c r="D172" s="80"/>
      <c r="E172" s="80"/>
      <c r="F172" s="311" t="e">
        <f t="shared" si="2"/>
        <v>#DIV/0!</v>
      </c>
    </row>
    <row r="173" spans="1:6" s="10" customFormat="1" ht="15.75" hidden="1">
      <c r="A173" s="85" t="s">
        <v>104</v>
      </c>
      <c r="B173" s="16"/>
      <c r="C173" s="80"/>
      <c r="D173" s="80"/>
      <c r="E173" s="80"/>
      <c r="F173" s="311" t="e">
        <f t="shared" si="2"/>
        <v>#DIV/0!</v>
      </c>
    </row>
    <row r="174" spans="1:6" s="10" customFormat="1" ht="15.75" hidden="1">
      <c r="A174" s="107" t="s">
        <v>324</v>
      </c>
      <c r="B174" s="16"/>
      <c r="C174" s="80">
        <f>SUM(C172:C173)</f>
        <v>0</v>
      </c>
      <c r="D174" s="80">
        <f>SUM(D172:D173)</f>
        <v>0</v>
      </c>
      <c r="E174" s="80">
        <f>SUM(E172:E173)</f>
        <v>0</v>
      </c>
      <c r="F174" s="311" t="e">
        <f t="shared" si="2"/>
        <v>#DIV/0!</v>
      </c>
    </row>
    <row r="175" spans="1:6" s="10" customFormat="1" ht="15.75" hidden="1">
      <c r="A175" s="85" t="s">
        <v>104</v>
      </c>
      <c r="B175" s="16"/>
      <c r="C175" s="80"/>
      <c r="D175" s="80"/>
      <c r="E175" s="80"/>
      <c r="F175" s="311" t="e">
        <f t="shared" si="2"/>
        <v>#DIV/0!</v>
      </c>
    </row>
    <row r="176" spans="1:6" s="10" customFormat="1" ht="15.75" hidden="1">
      <c r="A176" s="85"/>
      <c r="B176" s="16"/>
      <c r="C176" s="80"/>
      <c r="D176" s="80"/>
      <c r="E176" s="80"/>
      <c r="F176" s="311" t="e">
        <f t="shared" si="2"/>
        <v>#DIV/0!</v>
      </c>
    </row>
    <row r="177" spans="1:6" s="10" customFormat="1" ht="15.75" hidden="1">
      <c r="A177" s="107" t="s">
        <v>325</v>
      </c>
      <c r="B177" s="16"/>
      <c r="C177" s="80">
        <f>SUM(C175:C176)</f>
        <v>0</v>
      </c>
      <c r="D177" s="80">
        <f>SUM(D175:D176)</f>
        <v>0</v>
      </c>
      <c r="E177" s="80">
        <f>SUM(E175:E176)</f>
        <v>0</v>
      </c>
      <c r="F177" s="311" t="e">
        <f t="shared" si="2"/>
        <v>#DIV/0!</v>
      </c>
    </row>
    <row r="178" spans="1:6" s="10" customFormat="1" ht="15.75" hidden="1">
      <c r="A178" s="62" t="s">
        <v>326</v>
      </c>
      <c r="B178" s="16"/>
      <c r="C178" s="80">
        <f>C174+C177</f>
        <v>0</v>
      </c>
      <c r="D178" s="80">
        <f>D174+D177</f>
        <v>0</v>
      </c>
      <c r="E178" s="80">
        <f>E174+E177</f>
        <v>0</v>
      </c>
      <c r="F178" s="311" t="e">
        <f t="shared" si="2"/>
        <v>#DIV/0!</v>
      </c>
    </row>
    <row r="179" spans="1:6" s="10" customFormat="1" ht="15.75" hidden="1">
      <c r="A179" s="85" t="s">
        <v>327</v>
      </c>
      <c r="B179" s="16">
        <v>2</v>
      </c>
      <c r="C179" s="80"/>
      <c r="D179" s="80"/>
      <c r="E179" s="80"/>
      <c r="F179" s="311" t="e">
        <f t="shared" si="2"/>
        <v>#DIV/0!</v>
      </c>
    </row>
    <row r="180" spans="1:6" s="10" customFormat="1" ht="31.5">
      <c r="A180" s="85" t="s">
        <v>328</v>
      </c>
      <c r="B180" s="16">
        <v>2</v>
      </c>
      <c r="C180" s="80">
        <v>39500</v>
      </c>
      <c r="D180" s="80">
        <v>39500</v>
      </c>
      <c r="E180" s="80">
        <v>34730</v>
      </c>
      <c r="F180" s="311">
        <f t="shared" si="2"/>
        <v>87.92405063291139</v>
      </c>
    </row>
    <row r="181" spans="1:6" s="10" customFormat="1" ht="31.5" hidden="1">
      <c r="A181" s="85" t="s">
        <v>329</v>
      </c>
      <c r="B181" s="16">
        <v>2</v>
      </c>
      <c r="C181" s="80"/>
      <c r="D181" s="80"/>
      <c r="E181" s="80"/>
      <c r="F181" s="311" t="e">
        <f t="shared" si="2"/>
        <v>#DIV/0!</v>
      </c>
    </row>
    <row r="182" spans="1:6" s="10" customFormat="1" ht="15.75" hidden="1">
      <c r="A182" s="85" t="s">
        <v>331</v>
      </c>
      <c r="B182" s="16">
        <v>2</v>
      </c>
      <c r="C182" s="80"/>
      <c r="D182" s="80"/>
      <c r="E182" s="80"/>
      <c r="F182" s="311" t="e">
        <f t="shared" si="2"/>
        <v>#DIV/0!</v>
      </c>
    </row>
    <row r="183" spans="1:6" s="10" customFormat="1" ht="31.5" hidden="1">
      <c r="A183" s="85" t="s">
        <v>330</v>
      </c>
      <c r="B183" s="16">
        <v>2</v>
      </c>
      <c r="C183" s="80"/>
      <c r="D183" s="80"/>
      <c r="E183" s="80"/>
      <c r="F183" s="311" t="e">
        <f t="shared" si="2"/>
        <v>#DIV/0!</v>
      </c>
    </row>
    <row r="184" spans="1:6" s="10" customFormat="1" ht="15.75" hidden="1">
      <c r="A184" s="85" t="s">
        <v>332</v>
      </c>
      <c r="B184" s="16">
        <v>2</v>
      </c>
      <c r="C184" s="80"/>
      <c r="D184" s="80"/>
      <c r="E184" s="80"/>
      <c r="F184" s="311" t="e">
        <f t="shared" si="2"/>
        <v>#DIV/0!</v>
      </c>
    </row>
    <row r="185" spans="1:6" s="10" customFormat="1" ht="15.75" hidden="1">
      <c r="A185" s="85" t="s">
        <v>104</v>
      </c>
      <c r="B185" s="16">
        <v>2</v>
      </c>
      <c r="C185" s="80"/>
      <c r="D185" s="80"/>
      <c r="E185" s="80"/>
      <c r="F185" s="311" t="e">
        <f t="shared" si="2"/>
        <v>#DIV/0!</v>
      </c>
    </row>
    <row r="186" spans="1:6" s="10" customFormat="1" ht="15.75" hidden="1">
      <c r="A186" s="85" t="s">
        <v>104</v>
      </c>
      <c r="B186" s="16">
        <v>2</v>
      </c>
      <c r="C186" s="80"/>
      <c r="D186" s="80"/>
      <c r="E186" s="80"/>
      <c r="F186" s="311" t="e">
        <f t="shared" si="2"/>
        <v>#DIV/0!</v>
      </c>
    </row>
    <row r="187" spans="1:6" s="10" customFormat="1" ht="15.75" hidden="1">
      <c r="A187" s="85" t="s">
        <v>104</v>
      </c>
      <c r="B187" s="16">
        <v>2</v>
      </c>
      <c r="C187" s="80"/>
      <c r="D187" s="80"/>
      <c r="E187" s="80"/>
      <c r="F187" s="311" t="e">
        <f t="shared" si="2"/>
        <v>#DIV/0!</v>
      </c>
    </row>
    <row r="188" spans="1:6" s="10" customFormat="1" ht="15.75" hidden="1">
      <c r="A188" s="85" t="s">
        <v>104</v>
      </c>
      <c r="B188" s="16">
        <v>2</v>
      </c>
      <c r="C188" s="80"/>
      <c r="D188" s="80"/>
      <c r="E188" s="80"/>
      <c r="F188" s="311" t="e">
        <f t="shared" si="2"/>
        <v>#DIV/0!</v>
      </c>
    </row>
    <row r="189" spans="1:6" s="10" customFormat="1" ht="15.75" hidden="1">
      <c r="A189" s="107" t="s">
        <v>333</v>
      </c>
      <c r="B189" s="16"/>
      <c r="C189" s="80">
        <f>SUM(C185:C188)</f>
        <v>0</v>
      </c>
      <c r="D189" s="80">
        <f>SUM(D185:D188)</f>
        <v>0</v>
      </c>
      <c r="E189" s="80">
        <f>SUM(E185:E188)</f>
        <v>0</v>
      </c>
      <c r="F189" s="311" t="e">
        <f t="shared" si="2"/>
        <v>#DIV/0!</v>
      </c>
    </row>
    <row r="190" spans="1:6" s="10" customFormat="1" ht="15.75">
      <c r="A190" s="62" t="s">
        <v>334</v>
      </c>
      <c r="B190" s="16"/>
      <c r="C190" s="80">
        <f>SUM(C179:C184)+C189</f>
        <v>39500</v>
      </c>
      <c r="D190" s="80">
        <f>SUM(D179:D184)+D189</f>
        <v>39500</v>
      </c>
      <c r="E190" s="122">
        <f>SUM(E179:E184)+E189</f>
        <v>34730</v>
      </c>
      <c r="F190" s="311">
        <f t="shared" si="2"/>
        <v>87.92405063291139</v>
      </c>
    </row>
    <row r="191" spans="1:6" s="10" customFormat="1" ht="15.75">
      <c r="A191" s="85" t="s">
        <v>363</v>
      </c>
      <c r="B191" s="16">
        <v>2</v>
      </c>
      <c r="C191" s="80">
        <v>102910</v>
      </c>
      <c r="D191" s="80">
        <v>168920</v>
      </c>
      <c r="E191" s="80">
        <v>168920</v>
      </c>
      <c r="F191" s="311">
        <f t="shared" si="2"/>
        <v>100</v>
      </c>
    </row>
    <row r="192" spans="1:6" s="10" customFormat="1" ht="15.75" hidden="1">
      <c r="A192" s="85" t="s">
        <v>335</v>
      </c>
      <c r="B192" s="16">
        <v>2</v>
      </c>
      <c r="C192" s="80"/>
      <c r="D192" s="80"/>
      <c r="E192" s="80"/>
      <c r="F192" s="311" t="e">
        <f t="shared" si="2"/>
        <v>#DIV/0!</v>
      </c>
    </row>
    <row r="193" spans="1:6" s="10" customFormat="1" ht="15.75" hidden="1">
      <c r="A193" s="85" t="s">
        <v>336</v>
      </c>
      <c r="B193" s="16">
        <v>2</v>
      </c>
      <c r="C193" s="80"/>
      <c r="D193" s="80"/>
      <c r="E193" s="80"/>
      <c r="F193" s="311" t="e">
        <f t="shared" si="2"/>
        <v>#DIV/0!</v>
      </c>
    </row>
    <row r="194" spans="1:6" s="10" customFormat="1" ht="15.75">
      <c r="A194" s="108" t="s">
        <v>337</v>
      </c>
      <c r="B194" s="16"/>
      <c r="C194" s="80">
        <f>SUM(C191:C193)</f>
        <v>102910</v>
      </c>
      <c r="D194" s="80">
        <f>SUM(D191:D193)</f>
        <v>168920</v>
      </c>
      <c r="E194" s="122">
        <f>SUM(E191:E193)</f>
        <v>168920</v>
      </c>
      <c r="F194" s="311">
        <f t="shared" si="2"/>
        <v>100</v>
      </c>
    </row>
    <row r="195" spans="1:6" s="10" customFormat="1" ht="15.75" hidden="1">
      <c r="A195" s="62" t="s">
        <v>338</v>
      </c>
      <c r="B195" s="16"/>
      <c r="C195" s="80"/>
      <c r="D195" s="80"/>
      <c r="E195" s="80"/>
      <c r="F195" s="311" t="e">
        <f t="shared" si="2"/>
        <v>#DIV/0!</v>
      </c>
    </row>
    <row r="196" spans="1:6" s="10" customFormat="1" ht="15.75" hidden="1">
      <c r="A196" s="62" t="s">
        <v>339</v>
      </c>
      <c r="B196" s="16"/>
      <c r="C196" s="80"/>
      <c r="D196" s="80"/>
      <c r="E196" s="80"/>
      <c r="F196" s="311" t="e">
        <f t="shared" si="2"/>
        <v>#DIV/0!</v>
      </c>
    </row>
    <row r="197" spans="1:6" s="10" customFormat="1" ht="15.75" hidden="1">
      <c r="A197" s="85" t="s">
        <v>456</v>
      </c>
      <c r="B197" s="16">
        <v>2</v>
      </c>
      <c r="C197" s="80"/>
      <c r="D197" s="80"/>
      <c r="E197" s="80"/>
      <c r="F197" s="311" t="e">
        <f t="shared" si="2"/>
        <v>#DIV/0!</v>
      </c>
    </row>
    <row r="198" spans="1:6" s="10" customFormat="1" ht="31.5">
      <c r="A198" s="85" t="s">
        <v>457</v>
      </c>
      <c r="B198" s="16">
        <v>2</v>
      </c>
      <c r="C198" s="80">
        <v>25000</v>
      </c>
      <c r="D198" s="122">
        <v>25000</v>
      </c>
      <c r="E198" s="122">
        <v>17976</v>
      </c>
      <c r="F198" s="311">
        <f t="shared" si="2"/>
        <v>71.904</v>
      </c>
    </row>
    <row r="199" spans="1:6" s="10" customFormat="1" ht="31.5">
      <c r="A199" s="62" t="s">
        <v>455</v>
      </c>
      <c r="B199" s="16"/>
      <c r="C199" s="80">
        <f>SUM(C197:C198)</f>
        <v>25000</v>
      </c>
      <c r="D199" s="80">
        <f>SUM(D197:D198)</f>
        <v>25000</v>
      </c>
      <c r="E199" s="80">
        <f>SUM(E197:E198)</f>
        <v>17976</v>
      </c>
      <c r="F199" s="311">
        <f t="shared" si="2"/>
        <v>71.904</v>
      </c>
    </row>
    <row r="200" spans="1:6" s="10" customFormat="1" ht="15.75" hidden="1">
      <c r="A200" s="85" t="s">
        <v>458</v>
      </c>
      <c r="B200" s="16">
        <v>2</v>
      </c>
      <c r="C200" s="80"/>
      <c r="D200" s="80"/>
      <c r="E200" s="80"/>
      <c r="F200" s="311" t="e">
        <f t="shared" si="2"/>
        <v>#DIV/0!</v>
      </c>
    </row>
    <row r="201" spans="1:6" s="10" customFormat="1" ht="15.75" hidden="1">
      <c r="A201" s="85" t="s">
        <v>459</v>
      </c>
      <c r="B201" s="16">
        <v>2</v>
      </c>
      <c r="C201" s="80"/>
      <c r="D201" s="80"/>
      <c r="E201" s="80"/>
      <c r="F201" s="311" t="e">
        <f aca="true" t="shared" si="3" ref="F201:F261">E201/D201*100</f>
        <v>#DIV/0!</v>
      </c>
    </row>
    <row r="202" spans="1:6" s="10" customFormat="1" ht="15.75" hidden="1">
      <c r="A202" s="62" t="s">
        <v>340</v>
      </c>
      <c r="B202" s="104"/>
      <c r="C202" s="80">
        <f>SUM(C200:C201)</f>
        <v>0</v>
      </c>
      <c r="D202" s="80">
        <f>SUM(D200:D201)</f>
        <v>0</v>
      </c>
      <c r="E202" s="80">
        <f>SUM(E200:E201)</f>
        <v>0</v>
      </c>
      <c r="F202" s="311" t="e">
        <f t="shared" si="3"/>
        <v>#DIV/0!</v>
      </c>
    </row>
    <row r="203" spans="1:6" s="10" customFormat="1" ht="15.75" hidden="1">
      <c r="A203" s="85" t="s">
        <v>418</v>
      </c>
      <c r="B203" s="104">
        <v>2</v>
      </c>
      <c r="C203" s="80"/>
      <c r="D203" s="80"/>
      <c r="E203" s="80"/>
      <c r="F203" s="311" t="e">
        <f t="shared" si="3"/>
        <v>#DIV/0!</v>
      </c>
    </row>
    <row r="204" spans="1:6" s="10" customFormat="1" ht="63" hidden="1">
      <c r="A204" s="85" t="s">
        <v>341</v>
      </c>
      <c r="B204" s="104"/>
      <c r="C204" s="80"/>
      <c r="D204" s="80"/>
      <c r="E204" s="80"/>
      <c r="F204" s="311" t="e">
        <f t="shared" si="3"/>
        <v>#DIV/0!</v>
      </c>
    </row>
    <row r="205" spans="1:6" s="10" customFormat="1" ht="31.5" hidden="1">
      <c r="A205" s="85" t="s">
        <v>343</v>
      </c>
      <c r="B205" s="104">
        <v>2</v>
      </c>
      <c r="C205" s="80"/>
      <c r="D205" s="80"/>
      <c r="E205" s="80"/>
      <c r="F205" s="311" t="e">
        <f t="shared" si="3"/>
        <v>#DIV/0!</v>
      </c>
    </row>
    <row r="206" spans="1:6" s="10" customFormat="1" ht="15.75" hidden="1">
      <c r="A206" s="85" t="s">
        <v>344</v>
      </c>
      <c r="B206" s="104"/>
      <c r="C206" s="80"/>
      <c r="D206" s="80"/>
      <c r="E206" s="80"/>
      <c r="F206" s="311" t="e">
        <f t="shared" si="3"/>
        <v>#DIV/0!</v>
      </c>
    </row>
    <row r="207" spans="1:6" s="10" customFormat="1" ht="15.75" hidden="1">
      <c r="A207" s="107" t="s">
        <v>342</v>
      </c>
      <c r="B207" s="104"/>
      <c r="C207" s="80">
        <f>SUM(C205:C206)</f>
        <v>0</v>
      </c>
      <c r="D207" s="80">
        <f>SUM(D205:D206)</f>
        <v>0</v>
      </c>
      <c r="E207" s="80">
        <f>SUM(E205:E206)</f>
        <v>0</v>
      </c>
      <c r="F207" s="311" t="e">
        <f t="shared" si="3"/>
        <v>#DIV/0!</v>
      </c>
    </row>
    <row r="208" spans="1:6" s="10" customFormat="1" ht="15.75" hidden="1">
      <c r="A208" s="85" t="s">
        <v>104</v>
      </c>
      <c r="B208" s="104"/>
      <c r="C208" s="80"/>
      <c r="D208" s="80"/>
      <c r="E208" s="80"/>
      <c r="F208" s="311" t="e">
        <f t="shared" si="3"/>
        <v>#DIV/0!</v>
      </c>
    </row>
    <row r="209" spans="1:6" s="10" customFormat="1" ht="15.75" hidden="1">
      <c r="A209" s="85" t="s">
        <v>104</v>
      </c>
      <c r="B209" s="104"/>
      <c r="C209" s="80"/>
      <c r="D209" s="80"/>
      <c r="E209" s="80"/>
      <c r="F209" s="311" t="e">
        <f t="shared" si="3"/>
        <v>#DIV/0!</v>
      </c>
    </row>
    <row r="210" spans="1:6" s="10" customFormat="1" ht="31.5" hidden="1">
      <c r="A210" s="107" t="s">
        <v>345</v>
      </c>
      <c r="B210" s="104"/>
      <c r="C210" s="80">
        <f>SUM(C208:C209)</f>
        <v>0</v>
      </c>
      <c r="D210" s="80">
        <f>SUM(D208:D209)</f>
        <v>0</v>
      </c>
      <c r="E210" s="80">
        <f>SUM(E208:E209)</f>
        <v>0</v>
      </c>
      <c r="F210" s="311" t="e">
        <f t="shared" si="3"/>
        <v>#DIV/0!</v>
      </c>
    </row>
    <row r="211" spans="1:6" s="10" customFormat="1" ht="15.75" hidden="1">
      <c r="A211" s="62" t="s">
        <v>419</v>
      </c>
      <c r="B211" s="104"/>
      <c r="C211" s="80">
        <f>SUM(C204)+C207+C210</f>
        <v>0</v>
      </c>
      <c r="D211" s="80">
        <f>SUM(D204)+D207+D210</f>
        <v>0</v>
      </c>
      <c r="E211" s="80">
        <f>SUM(E204)+E207+E210</f>
        <v>0</v>
      </c>
      <c r="F211" s="311" t="e">
        <f t="shared" si="3"/>
        <v>#DIV/0!</v>
      </c>
    </row>
    <row r="212" spans="1:6" s="10" customFormat="1" ht="15.75">
      <c r="A212" s="42" t="s">
        <v>323</v>
      </c>
      <c r="B212" s="100"/>
      <c r="C212" s="82">
        <f>SUM(C213:C213:C215)</f>
        <v>170410</v>
      </c>
      <c r="D212" s="82">
        <f>SUM(D213:D213:D215)</f>
        <v>236420</v>
      </c>
      <c r="E212" s="82">
        <f>SUM(E213:E213:E215)</f>
        <v>221626</v>
      </c>
      <c r="F212" s="311">
        <f t="shared" si="3"/>
        <v>93.7424921749429</v>
      </c>
    </row>
    <row r="213" spans="1:6" s="10" customFormat="1" ht="15.75">
      <c r="A213" s="85" t="s">
        <v>376</v>
      </c>
      <c r="B213" s="98">
        <v>1</v>
      </c>
      <c r="C213" s="80">
        <f>SUMIF($B$159:$B$212,"1",C$159:C$212)</f>
        <v>0</v>
      </c>
      <c r="D213" s="80">
        <f>SUMIF($B$159:$B$212,"1",D$159:D$212)</f>
        <v>0</v>
      </c>
      <c r="E213" s="80">
        <f>SUMIF($B$159:$B$212,"1",E$159:E$212)</f>
        <v>0</v>
      </c>
      <c r="F213" s="311"/>
    </row>
    <row r="214" spans="1:6" s="10" customFormat="1" ht="15.75">
      <c r="A214" s="85" t="s">
        <v>218</v>
      </c>
      <c r="B214" s="98">
        <v>2</v>
      </c>
      <c r="C214" s="80">
        <f>SUMIF($B$159:$B$212,"2",C$159:C$212)</f>
        <v>170410</v>
      </c>
      <c r="D214" s="80">
        <f>SUMIF($B$159:$B$212,"2",D$159:D$212)</f>
        <v>236420</v>
      </c>
      <c r="E214" s="80">
        <f>SUMIF($B$159:$B$212,"2",E$159:E$212)</f>
        <v>221626</v>
      </c>
      <c r="F214" s="311">
        <f t="shared" si="3"/>
        <v>93.7424921749429</v>
      </c>
    </row>
    <row r="215" spans="1:6" s="10" customFormat="1" ht="15.75">
      <c r="A215" s="85" t="s">
        <v>110</v>
      </c>
      <c r="B215" s="98">
        <v>3</v>
      </c>
      <c r="C215" s="80">
        <f>SUMIF($B$159:$B$212,"3",C$159:C$212)</f>
        <v>0</v>
      </c>
      <c r="D215" s="80">
        <f>SUMIF($B$159:$B$212,"3",D$159:D$212)</f>
        <v>0</v>
      </c>
      <c r="E215" s="80">
        <f>SUMIF($B$159:$B$212,"3",E$159:E$212)</f>
        <v>0</v>
      </c>
      <c r="F215" s="311"/>
    </row>
    <row r="216" spans="1:6" s="10" customFormat="1" ht="15.75">
      <c r="A216" s="66" t="s">
        <v>346</v>
      </c>
      <c r="B216" s="16"/>
      <c r="C216" s="82"/>
      <c r="D216" s="82"/>
      <c r="E216" s="82"/>
      <c r="F216" s="311"/>
    </row>
    <row r="217" spans="1:6" s="10" customFormat="1" ht="15.75" hidden="1">
      <c r="A217" s="85" t="s">
        <v>103</v>
      </c>
      <c r="B217" s="104"/>
      <c r="C217" s="80"/>
      <c r="D217" s="80"/>
      <c r="E217" s="80"/>
      <c r="F217" s="311" t="e">
        <f t="shared" si="3"/>
        <v>#DIV/0!</v>
      </c>
    </row>
    <row r="218" spans="1:6" s="10" customFormat="1" ht="15.75" hidden="1">
      <c r="A218" s="108" t="s">
        <v>347</v>
      </c>
      <c r="B218" s="104"/>
      <c r="C218" s="80">
        <f>SUM(C217)</f>
        <v>0</v>
      </c>
      <c r="D218" s="80">
        <f>SUM(D217)</f>
        <v>0</v>
      </c>
      <c r="E218" s="80">
        <f>SUM(E217)</f>
        <v>0</v>
      </c>
      <c r="F218" s="311" t="e">
        <f t="shared" si="3"/>
        <v>#DIV/0!</v>
      </c>
    </row>
    <row r="219" spans="1:6" s="10" customFormat="1" ht="15.75" hidden="1">
      <c r="A219" s="85" t="s">
        <v>348</v>
      </c>
      <c r="B219" s="104">
        <v>2</v>
      </c>
      <c r="C219" s="80"/>
      <c r="D219" s="80"/>
      <c r="E219" s="80"/>
      <c r="F219" s="311" t="e">
        <f t="shared" si="3"/>
        <v>#DIV/0!</v>
      </c>
    </row>
    <row r="220" spans="1:6" s="10" customFormat="1" ht="15.75" hidden="1">
      <c r="A220" s="85" t="s">
        <v>104</v>
      </c>
      <c r="B220" s="104">
        <v>2</v>
      </c>
      <c r="C220" s="80"/>
      <c r="D220" s="80"/>
      <c r="E220" s="80"/>
      <c r="F220" s="311" t="e">
        <f t="shared" si="3"/>
        <v>#DIV/0!</v>
      </c>
    </row>
    <row r="221" spans="1:6" s="10" customFormat="1" ht="15.75" hidden="1">
      <c r="A221" s="85" t="s">
        <v>104</v>
      </c>
      <c r="B221" s="104">
        <v>2</v>
      </c>
      <c r="C221" s="80"/>
      <c r="D221" s="80"/>
      <c r="E221" s="80"/>
      <c r="F221" s="311" t="e">
        <f t="shared" si="3"/>
        <v>#DIV/0!</v>
      </c>
    </row>
    <row r="222" spans="1:6" s="10" customFormat="1" ht="31.5" hidden="1">
      <c r="A222" s="107" t="s">
        <v>350</v>
      </c>
      <c r="B222" s="104"/>
      <c r="C222" s="80">
        <f>SUM(C220:C221)</f>
        <v>0</v>
      </c>
      <c r="D222" s="80">
        <f>SUM(D220:D221)</f>
        <v>0</v>
      </c>
      <c r="E222" s="80">
        <f>SUM(E220:E221)</f>
        <v>0</v>
      </c>
      <c r="F222" s="311" t="e">
        <f t="shared" si="3"/>
        <v>#DIV/0!</v>
      </c>
    </row>
    <row r="223" spans="1:6" s="10" customFormat="1" ht="15.75" hidden="1">
      <c r="A223" s="62" t="s">
        <v>349</v>
      </c>
      <c r="B223" s="104"/>
      <c r="C223" s="80">
        <f>C219+C222</f>
        <v>0</v>
      </c>
      <c r="D223" s="80">
        <f>D219+D222</f>
        <v>0</v>
      </c>
      <c r="E223" s="80">
        <f>E219+E222</f>
        <v>0</v>
      </c>
      <c r="F223" s="311" t="e">
        <f t="shared" si="3"/>
        <v>#DIV/0!</v>
      </c>
    </row>
    <row r="224" spans="1:6" s="10" customFormat="1" ht="15.75" hidden="1">
      <c r="A224" s="85" t="s">
        <v>103</v>
      </c>
      <c r="B224" s="104">
        <v>2</v>
      </c>
      <c r="C224" s="80"/>
      <c r="D224" s="80"/>
      <c r="E224" s="80"/>
      <c r="F224" s="311" t="e">
        <f t="shared" si="3"/>
        <v>#DIV/0!</v>
      </c>
    </row>
    <row r="225" spans="1:6" s="10" customFormat="1" ht="15.75" hidden="1">
      <c r="A225" s="85" t="s">
        <v>103</v>
      </c>
      <c r="B225" s="104">
        <v>2</v>
      </c>
      <c r="C225" s="80"/>
      <c r="D225" s="80"/>
      <c r="E225" s="80"/>
      <c r="F225" s="311" t="e">
        <f t="shared" si="3"/>
        <v>#DIV/0!</v>
      </c>
    </row>
    <row r="226" spans="1:6" s="10" customFormat="1" ht="15.75">
      <c r="A226" s="85" t="s">
        <v>513</v>
      </c>
      <c r="B226" s="104">
        <v>2</v>
      </c>
      <c r="C226" s="80"/>
      <c r="D226" s="80">
        <v>10000</v>
      </c>
      <c r="E226" s="80">
        <v>10000</v>
      </c>
      <c r="F226" s="311">
        <f t="shared" si="3"/>
        <v>100</v>
      </c>
    </row>
    <row r="227" spans="1:6" s="10" customFormat="1" ht="15.75">
      <c r="A227" s="108" t="s">
        <v>351</v>
      </c>
      <c r="B227" s="104"/>
      <c r="C227" s="80">
        <f>SUM(C224:C226)</f>
        <v>0</v>
      </c>
      <c r="D227" s="80">
        <f>SUM(D224:D226)</f>
        <v>10000</v>
      </c>
      <c r="E227" s="80">
        <f>SUM(E224:E226)</f>
        <v>10000</v>
      </c>
      <c r="F227" s="311">
        <f t="shared" si="3"/>
        <v>100</v>
      </c>
    </row>
    <row r="228" spans="1:6" s="10" customFormat="1" ht="15.75" hidden="1">
      <c r="A228" s="85" t="s">
        <v>352</v>
      </c>
      <c r="B228" s="104">
        <v>2</v>
      </c>
      <c r="C228" s="80"/>
      <c r="D228" s="80"/>
      <c r="E228" s="80"/>
      <c r="F228" s="311"/>
    </row>
    <row r="229" spans="1:6" s="10" customFormat="1" ht="15.75" hidden="1">
      <c r="A229" s="85" t="s">
        <v>353</v>
      </c>
      <c r="B229" s="104">
        <v>2</v>
      </c>
      <c r="C229" s="80"/>
      <c r="D229" s="80"/>
      <c r="E229" s="80"/>
      <c r="F229" s="311"/>
    </row>
    <row r="230" spans="1:6" s="10" customFormat="1" ht="15.75" hidden="1">
      <c r="A230" s="62" t="s">
        <v>354</v>
      </c>
      <c r="B230" s="104"/>
      <c r="C230" s="80">
        <f>SUM(C228:C229)</f>
        <v>0</v>
      </c>
      <c r="D230" s="80">
        <f>SUM(D228:D229)</f>
        <v>0</v>
      </c>
      <c r="E230" s="80">
        <f>SUM(E228:E229)</f>
        <v>0</v>
      </c>
      <c r="F230" s="311"/>
    </row>
    <row r="231" spans="1:6" s="10" customFormat="1" ht="15.75" hidden="1">
      <c r="A231" s="62" t="s">
        <v>355</v>
      </c>
      <c r="B231" s="104">
        <v>2</v>
      </c>
      <c r="C231" s="80"/>
      <c r="D231" s="80"/>
      <c r="E231" s="80"/>
      <c r="F231" s="311"/>
    </row>
    <row r="232" spans="1:6" s="10" customFormat="1" ht="15.75">
      <c r="A232" s="42" t="s">
        <v>346</v>
      </c>
      <c r="B232" s="100"/>
      <c r="C232" s="82">
        <f>SUM(C233:C233:C235)</f>
        <v>0</v>
      </c>
      <c r="D232" s="82">
        <f>SUM(D233:D233:D235)</f>
        <v>10000</v>
      </c>
      <c r="E232" s="82">
        <f>SUM(E233:E233:E235)</f>
        <v>10000</v>
      </c>
      <c r="F232" s="311">
        <f t="shared" si="3"/>
        <v>100</v>
      </c>
    </row>
    <row r="233" spans="1:6" s="10" customFormat="1" ht="15.75">
      <c r="A233" s="85" t="s">
        <v>376</v>
      </c>
      <c r="B233" s="98">
        <v>1</v>
      </c>
      <c r="C233" s="80">
        <f>SUMIF($B$216:$B$232,"1",C$216:C$232)</f>
        <v>0</v>
      </c>
      <c r="D233" s="80">
        <f>SUMIF($B$216:$B$232,"1",D$216:D$232)</f>
        <v>0</v>
      </c>
      <c r="E233" s="80">
        <f>SUMIF($B$216:$B$232,"1",E$216:E$232)</f>
        <v>0</v>
      </c>
      <c r="F233" s="311"/>
    </row>
    <row r="234" spans="1:6" s="10" customFormat="1" ht="15.75">
      <c r="A234" s="85" t="s">
        <v>218</v>
      </c>
      <c r="B234" s="98">
        <v>2</v>
      </c>
      <c r="C234" s="80">
        <f>SUMIF($B$216:$B$232,"2",C$216:C$232)</f>
        <v>0</v>
      </c>
      <c r="D234" s="80">
        <f>SUMIF($B$216:$B$232,"2",D$216:D$232)</f>
        <v>10000</v>
      </c>
      <c r="E234" s="80">
        <f>SUMIF($B$216:$B$232,"2",E$216:E$232)</f>
        <v>10000</v>
      </c>
      <c r="F234" s="311">
        <f t="shared" si="3"/>
        <v>100</v>
      </c>
    </row>
    <row r="235" spans="1:6" s="10" customFormat="1" ht="15.75">
      <c r="A235" s="85" t="s">
        <v>110</v>
      </c>
      <c r="B235" s="98">
        <v>3</v>
      </c>
      <c r="C235" s="80">
        <f>SUMIF($B$216:$B$232,"3",C$216:C$232)</f>
        <v>0</v>
      </c>
      <c r="D235" s="80">
        <f>SUMIF($B$216:$B$232,"3",D$216:D$232)</f>
        <v>0</v>
      </c>
      <c r="E235" s="80">
        <f>SUMIF($B$216:$B$232,"3",E$216:E$232)</f>
        <v>0</v>
      </c>
      <c r="F235" s="311"/>
    </row>
    <row r="236" spans="1:6" s="10" customFormat="1" ht="15.75">
      <c r="A236" s="66" t="s">
        <v>359</v>
      </c>
      <c r="B236" s="16"/>
      <c r="C236" s="82"/>
      <c r="D236" s="82"/>
      <c r="E236" s="82"/>
      <c r="F236" s="311"/>
    </row>
    <row r="237" spans="1:6" s="10" customFormat="1" ht="15.75" hidden="1">
      <c r="A237" s="85"/>
      <c r="B237" s="16"/>
      <c r="C237" s="82"/>
      <c r="D237" s="82"/>
      <c r="E237" s="82"/>
      <c r="F237" s="311" t="e">
        <f t="shared" si="3"/>
        <v>#DIV/0!</v>
      </c>
    </row>
    <row r="238" spans="1:6" s="10" customFormat="1" ht="31.5" hidden="1">
      <c r="A238" s="62" t="s">
        <v>358</v>
      </c>
      <c r="B238" s="16"/>
      <c r="C238" s="80"/>
      <c r="D238" s="80"/>
      <c r="E238" s="80"/>
      <c r="F238" s="311" t="e">
        <f t="shared" si="3"/>
        <v>#DIV/0!</v>
      </c>
    </row>
    <row r="239" spans="1:6" s="10" customFormat="1" ht="15.75" hidden="1">
      <c r="A239" s="85"/>
      <c r="B239" s="16"/>
      <c r="C239" s="80"/>
      <c r="D239" s="80"/>
      <c r="E239" s="80"/>
      <c r="F239" s="311" t="e">
        <f t="shared" si="3"/>
        <v>#DIV/0!</v>
      </c>
    </row>
    <row r="240" spans="1:6" s="10" customFormat="1" ht="15.75">
      <c r="A240" s="85" t="s">
        <v>471</v>
      </c>
      <c r="B240" s="16">
        <v>2</v>
      </c>
      <c r="C240" s="80">
        <v>100000</v>
      </c>
      <c r="D240" s="80">
        <v>100000</v>
      </c>
      <c r="E240" s="80"/>
      <c r="F240" s="311">
        <f t="shared" si="3"/>
        <v>0</v>
      </c>
    </row>
    <row r="241" spans="1:6" s="10" customFormat="1" ht="47.25">
      <c r="A241" s="62" t="s">
        <v>420</v>
      </c>
      <c r="B241" s="16"/>
      <c r="C241" s="80">
        <f>SUM(C239:C240)</f>
        <v>100000</v>
      </c>
      <c r="D241" s="80">
        <f>SUM(D239:D240)</f>
        <v>100000</v>
      </c>
      <c r="E241" s="80">
        <f>SUM(E239:E240)</f>
        <v>0</v>
      </c>
      <c r="F241" s="311">
        <f t="shared" si="3"/>
        <v>0</v>
      </c>
    </row>
    <row r="242" spans="1:6" s="10" customFormat="1" ht="15.75" hidden="1">
      <c r="A242" s="62"/>
      <c r="B242" s="16"/>
      <c r="C242" s="80"/>
      <c r="D242" s="80"/>
      <c r="E242" s="80"/>
      <c r="F242" s="311" t="e">
        <f t="shared" si="3"/>
        <v>#DIV/0!</v>
      </c>
    </row>
    <row r="243" spans="1:6" s="10" customFormat="1" ht="15.75" hidden="1">
      <c r="A243" s="62"/>
      <c r="B243" s="16"/>
      <c r="C243" s="80"/>
      <c r="D243" s="80"/>
      <c r="E243" s="80"/>
      <c r="F243" s="311" t="e">
        <f t="shared" si="3"/>
        <v>#DIV/0!</v>
      </c>
    </row>
    <row r="244" spans="1:6" s="10" customFormat="1" ht="15.75" hidden="1">
      <c r="A244" s="62"/>
      <c r="B244" s="16"/>
      <c r="C244" s="80"/>
      <c r="D244" s="80"/>
      <c r="E244" s="80"/>
      <c r="F244" s="311" t="e">
        <f t="shared" si="3"/>
        <v>#DIV/0!</v>
      </c>
    </row>
    <row r="245" spans="1:6" s="10" customFormat="1" ht="15.75" hidden="1">
      <c r="A245" s="62" t="s">
        <v>421</v>
      </c>
      <c r="B245" s="16"/>
      <c r="C245" s="80"/>
      <c r="D245" s="80"/>
      <c r="E245" s="80"/>
      <c r="F245" s="311" t="e">
        <f t="shared" si="3"/>
        <v>#DIV/0!</v>
      </c>
    </row>
    <row r="246" spans="1:6" s="10" customFormat="1" ht="15.75">
      <c r="A246" s="42" t="s">
        <v>359</v>
      </c>
      <c r="B246" s="100"/>
      <c r="C246" s="82">
        <f>SUM(C247:C247:C249)</f>
        <v>100000</v>
      </c>
      <c r="D246" s="82">
        <f>SUM(D247:D247:D249)</f>
        <v>100000</v>
      </c>
      <c r="E246" s="82">
        <f>SUM(E247:E247:E249)</f>
        <v>0</v>
      </c>
      <c r="F246" s="311">
        <f t="shared" si="3"/>
        <v>0</v>
      </c>
    </row>
    <row r="247" spans="1:6" s="10" customFormat="1" ht="15.75">
      <c r="A247" s="85" t="s">
        <v>376</v>
      </c>
      <c r="B247" s="98">
        <v>1</v>
      </c>
      <c r="C247" s="80">
        <f>SUMIF($B$236:$B$246,"1",C$236:C$246)</f>
        <v>0</v>
      </c>
      <c r="D247" s="80">
        <f>SUMIF($B$236:$B$246,"1",D$236:D$246)</f>
        <v>0</v>
      </c>
      <c r="E247" s="80">
        <f>SUMIF($B$236:$B$246,"1",E$236:E$246)</f>
        <v>0</v>
      </c>
      <c r="F247" s="311"/>
    </row>
    <row r="248" spans="1:6" s="10" customFormat="1" ht="15.75">
      <c r="A248" s="85" t="s">
        <v>218</v>
      </c>
      <c r="B248" s="98">
        <v>2</v>
      </c>
      <c r="C248" s="80">
        <f>SUMIF($B$236:$B$246,"2",C$236:C$246)</f>
        <v>100000</v>
      </c>
      <c r="D248" s="80">
        <f>SUMIF($B$236:$B$246,"2",D$236:D$246)</f>
        <v>100000</v>
      </c>
      <c r="E248" s="80">
        <f>SUMIF($B$236:$B$246,"2",E$236:E$246)</f>
        <v>0</v>
      </c>
      <c r="F248" s="311">
        <f t="shared" si="3"/>
        <v>0</v>
      </c>
    </row>
    <row r="249" spans="1:6" s="10" customFormat="1" ht="15.75">
      <c r="A249" s="85" t="s">
        <v>110</v>
      </c>
      <c r="B249" s="98">
        <v>3</v>
      </c>
      <c r="C249" s="80">
        <f>SUMIF($B$236:$B$246,"3",C$236:C$246)</f>
        <v>0</v>
      </c>
      <c r="D249" s="80">
        <f>SUMIF($B$236:$B$246,"3",D$236:D$246)</f>
        <v>0</v>
      </c>
      <c r="E249" s="80">
        <f>SUMIF($B$236:$B$246,"3",E$236:E$246)</f>
        <v>0</v>
      </c>
      <c r="F249" s="311"/>
    </row>
    <row r="250" spans="1:6" s="10" customFormat="1" ht="15.75">
      <c r="A250" s="66" t="s">
        <v>360</v>
      </c>
      <c r="B250" s="16"/>
      <c r="C250" s="82"/>
      <c r="D250" s="82"/>
      <c r="E250" s="82"/>
      <c r="F250" s="311"/>
    </row>
    <row r="251" spans="1:6" s="10" customFormat="1" ht="15.75" hidden="1">
      <c r="A251" s="62"/>
      <c r="B251" s="16"/>
      <c r="C251" s="80"/>
      <c r="D251" s="80"/>
      <c r="E251" s="80"/>
      <c r="F251" s="311" t="e">
        <f t="shared" si="3"/>
        <v>#DIV/0!</v>
      </c>
    </row>
    <row r="252" spans="1:6" s="10" customFormat="1" ht="31.5" hidden="1">
      <c r="A252" s="62" t="s">
        <v>361</v>
      </c>
      <c r="B252" s="16"/>
      <c r="C252" s="80"/>
      <c r="D252" s="80"/>
      <c r="E252" s="80"/>
      <c r="F252" s="311" t="e">
        <f t="shared" si="3"/>
        <v>#DIV/0!</v>
      </c>
    </row>
    <row r="253" spans="1:6" s="10" customFormat="1" ht="31.5">
      <c r="A253" s="85" t="s">
        <v>489</v>
      </c>
      <c r="B253" s="16">
        <v>2</v>
      </c>
      <c r="C253" s="80">
        <v>106370</v>
      </c>
      <c r="D253" s="80">
        <v>106370</v>
      </c>
      <c r="E253" s="122">
        <v>106370</v>
      </c>
      <c r="F253" s="311">
        <f t="shared" si="3"/>
        <v>100</v>
      </c>
    </row>
    <row r="254" spans="1:6" s="10" customFormat="1" ht="47.25">
      <c r="A254" s="62" t="s">
        <v>422</v>
      </c>
      <c r="B254" s="16"/>
      <c r="C254" s="80">
        <f>SUM(C253)</f>
        <v>106370</v>
      </c>
      <c r="D254" s="80">
        <f>SUM(D253)</f>
        <v>106370</v>
      </c>
      <c r="E254" s="80">
        <f>SUM(E253)</f>
        <v>106370</v>
      </c>
      <c r="F254" s="311">
        <f t="shared" si="3"/>
        <v>100</v>
      </c>
    </row>
    <row r="255" spans="1:6" s="10" customFormat="1" ht="15.75" hidden="1">
      <c r="A255" s="62"/>
      <c r="B255" s="16"/>
      <c r="C255" s="80"/>
      <c r="D255" s="80"/>
      <c r="E255" s="80"/>
      <c r="F255" s="311" t="e">
        <f t="shared" si="3"/>
        <v>#DIV/0!</v>
      </c>
    </row>
    <row r="256" spans="1:6" s="10" customFormat="1" ht="15.75" hidden="1">
      <c r="A256" s="62"/>
      <c r="B256" s="16"/>
      <c r="C256" s="80"/>
      <c r="D256" s="80"/>
      <c r="E256" s="80"/>
      <c r="F256" s="311" t="e">
        <f t="shared" si="3"/>
        <v>#DIV/0!</v>
      </c>
    </row>
    <row r="257" spans="1:6" s="10" customFormat="1" ht="15.75" hidden="1">
      <c r="A257" s="62"/>
      <c r="B257" s="16"/>
      <c r="C257" s="80"/>
      <c r="D257" s="80"/>
      <c r="E257" s="80"/>
      <c r="F257" s="311" t="e">
        <f t="shared" si="3"/>
        <v>#DIV/0!</v>
      </c>
    </row>
    <row r="258" spans="1:6" s="10" customFormat="1" ht="15.75" hidden="1">
      <c r="A258" s="62" t="s">
        <v>423</v>
      </c>
      <c r="B258" s="16"/>
      <c r="C258" s="80"/>
      <c r="D258" s="80"/>
      <c r="E258" s="80"/>
      <c r="F258" s="311" t="e">
        <f t="shared" si="3"/>
        <v>#DIV/0!</v>
      </c>
    </row>
    <row r="259" spans="1:6" s="10" customFormat="1" ht="31.5">
      <c r="A259" s="42" t="s">
        <v>360</v>
      </c>
      <c r="B259" s="100"/>
      <c r="C259" s="82">
        <f>SUM(C260:C260:C262)</f>
        <v>106370</v>
      </c>
      <c r="D259" s="82">
        <f>SUM(D260:D260:D262)</f>
        <v>106370</v>
      </c>
      <c r="E259" s="82">
        <f>SUM(E260:E260:E262)</f>
        <v>106370</v>
      </c>
      <c r="F259" s="311">
        <f t="shared" si="3"/>
        <v>100</v>
      </c>
    </row>
    <row r="260" spans="1:6" s="10" customFormat="1" ht="15.75">
      <c r="A260" s="85" t="s">
        <v>376</v>
      </c>
      <c r="B260" s="98">
        <v>1</v>
      </c>
      <c r="C260" s="80">
        <f>SUMIF($B$250:$B$259,"1",C$250:C$259)</f>
        <v>0</v>
      </c>
      <c r="D260" s="80">
        <f>SUMIF($B$250:$B$259,"1",D$250:D$259)</f>
        <v>0</v>
      </c>
      <c r="E260" s="80">
        <f>SUMIF($B$250:$B$259,"1",E$250:E$259)</f>
        <v>0</v>
      </c>
      <c r="F260" s="311"/>
    </row>
    <row r="261" spans="1:6" s="10" customFormat="1" ht="15.75">
      <c r="A261" s="85" t="s">
        <v>218</v>
      </c>
      <c r="B261" s="98">
        <v>2</v>
      </c>
      <c r="C261" s="80">
        <f>SUMIF($B$250:$B$259,"2",C$250:C$259)</f>
        <v>106370</v>
      </c>
      <c r="D261" s="80">
        <f>SUMIF($B$250:$B$259,"2",D$250:D$259)</f>
        <v>106370</v>
      </c>
      <c r="E261" s="80">
        <f>SUMIF($B$250:$B$259,"2",E$250:E$259)</f>
        <v>106370</v>
      </c>
      <c r="F261" s="311">
        <f t="shared" si="3"/>
        <v>100</v>
      </c>
    </row>
    <row r="262" spans="1:6" s="10" customFormat="1" ht="15.75">
      <c r="A262" s="85" t="s">
        <v>110</v>
      </c>
      <c r="B262" s="98">
        <v>3</v>
      </c>
      <c r="C262" s="80">
        <f>SUMIF($B$250:$B$259,"3",C$250:C$259)</f>
        <v>0</v>
      </c>
      <c r="D262" s="80">
        <f>SUMIF($B$250:$B$259,"3",D$250:D$259)</f>
        <v>0</v>
      </c>
      <c r="E262" s="80">
        <f>SUMIF($B$250:$B$259,"3",E$250:E$259)</f>
        <v>0</v>
      </c>
      <c r="F262" s="311"/>
    </row>
    <row r="263" spans="1:6" s="10" customFormat="1" ht="49.5">
      <c r="A263" s="67" t="s">
        <v>434</v>
      </c>
      <c r="B263" s="101"/>
      <c r="C263" s="81"/>
      <c r="D263" s="81"/>
      <c r="E263" s="81"/>
      <c r="F263" s="311"/>
    </row>
    <row r="264" spans="1:6" s="10" customFormat="1" ht="16.5">
      <c r="A264" s="66" t="s">
        <v>148</v>
      </c>
      <c r="B264" s="101"/>
      <c r="C264" s="81"/>
      <c r="D264" s="81"/>
      <c r="E264" s="81"/>
      <c r="F264" s="311"/>
    </row>
    <row r="265" spans="1:6" s="10" customFormat="1" ht="15.75" customHeight="1">
      <c r="A265" s="62" t="s">
        <v>204</v>
      </c>
      <c r="B265" s="101">
        <v>2</v>
      </c>
      <c r="C265" s="83">
        <v>3314424</v>
      </c>
      <c r="D265" s="83">
        <v>3404265</v>
      </c>
      <c r="E265" s="83">
        <v>3404265</v>
      </c>
      <c r="F265" s="311">
        <f aca="true" t="shared" si="4" ref="F265:F305">E265/D265*100</f>
        <v>100</v>
      </c>
    </row>
    <row r="266" spans="1:6" s="10" customFormat="1" ht="15.75" hidden="1">
      <c r="A266" s="62" t="s">
        <v>426</v>
      </c>
      <c r="B266" s="100">
        <v>2</v>
      </c>
      <c r="C266" s="83"/>
      <c r="D266" s="83"/>
      <c r="E266" s="83"/>
      <c r="F266" s="311" t="e">
        <f t="shared" si="4"/>
        <v>#DIV/0!</v>
      </c>
    </row>
    <row r="267" spans="1:6" s="10" customFormat="1" ht="31.5">
      <c r="A267" s="42" t="s">
        <v>148</v>
      </c>
      <c r="B267" s="100"/>
      <c r="C267" s="82">
        <f>SUM(C268:C270)</f>
        <v>3314424</v>
      </c>
      <c r="D267" s="82">
        <f>SUM(D268:D270)</f>
        <v>3404265</v>
      </c>
      <c r="E267" s="82">
        <f>SUM(E268:E270)</f>
        <v>3404265</v>
      </c>
      <c r="F267" s="311">
        <f t="shared" si="4"/>
        <v>100</v>
      </c>
    </row>
    <row r="268" spans="1:6" s="10" customFormat="1" ht="15.75">
      <c r="A268" s="85" t="s">
        <v>376</v>
      </c>
      <c r="B268" s="98">
        <v>1</v>
      </c>
      <c r="C268" s="80">
        <f>SUMIF($B$264:$B$267,"1",C$264:C$267)</f>
        <v>0</v>
      </c>
      <c r="D268" s="80">
        <f>SUMIF($B$264:$B$267,"1",D$264:D$267)</f>
        <v>0</v>
      </c>
      <c r="E268" s="80">
        <f>SUMIF($B$264:$B$267,"1",E$264:E$267)</f>
        <v>0</v>
      </c>
      <c r="F268" s="311"/>
    </row>
    <row r="269" spans="1:6" s="10" customFormat="1" ht="15.75">
      <c r="A269" s="85" t="s">
        <v>218</v>
      </c>
      <c r="B269" s="98">
        <v>2</v>
      </c>
      <c r="C269" s="80">
        <f>SUMIF($B$264:$B$267,"2",C$264:C$267)</f>
        <v>3314424</v>
      </c>
      <c r="D269" s="80">
        <f>SUMIF($B$264:$B$267,"2",D$264:D$267)</f>
        <v>3404265</v>
      </c>
      <c r="E269" s="80">
        <f>SUMIF($B$264:$B$267,"2",E$264:E$267)</f>
        <v>3404265</v>
      </c>
      <c r="F269" s="311">
        <f t="shared" si="4"/>
        <v>100</v>
      </c>
    </row>
    <row r="270" spans="1:6" s="10" customFormat="1" ht="15.75">
      <c r="A270" s="85" t="s">
        <v>110</v>
      </c>
      <c r="B270" s="98">
        <v>3</v>
      </c>
      <c r="C270" s="80">
        <f>SUMIF($B$264:$B$267,"3",C$264:C$267)</f>
        <v>0</v>
      </c>
      <c r="D270" s="80">
        <f>SUMIF($B$264:$B$267,"3",D$264:D$267)</f>
        <v>0</v>
      </c>
      <c r="E270" s="80">
        <f>SUMIF($B$264:$B$267,"3",E$264:E$267)</f>
        <v>0</v>
      </c>
      <c r="F270" s="311"/>
    </row>
    <row r="271" spans="1:6" s="10" customFormat="1" ht="15.75" hidden="1">
      <c r="A271" s="66" t="s">
        <v>149</v>
      </c>
      <c r="B271" s="98"/>
      <c r="C271" s="80"/>
      <c r="D271" s="80"/>
      <c r="E271" s="80"/>
      <c r="F271" s="311"/>
    </row>
    <row r="272" spans="1:6" s="10" customFormat="1" ht="31.5" hidden="1">
      <c r="A272" s="62" t="s">
        <v>204</v>
      </c>
      <c r="B272" s="101">
        <v>2</v>
      </c>
      <c r="C272" s="80"/>
      <c r="D272" s="80"/>
      <c r="E272" s="80"/>
      <c r="F272" s="311"/>
    </row>
    <row r="273" spans="1:6" s="10" customFormat="1" ht="15.75" hidden="1">
      <c r="A273" s="62" t="s">
        <v>426</v>
      </c>
      <c r="B273" s="100">
        <v>2</v>
      </c>
      <c r="C273" s="83"/>
      <c r="D273" s="83"/>
      <c r="E273" s="83"/>
      <c r="F273" s="311"/>
    </row>
    <row r="274" spans="1:6" s="10" customFormat="1" ht="15.75" hidden="1">
      <c r="A274" s="42" t="s">
        <v>149</v>
      </c>
      <c r="B274" s="100"/>
      <c r="C274" s="82">
        <f>SUM(C275:C277)</f>
        <v>0</v>
      </c>
      <c r="D274" s="82">
        <f>SUM(D275:D277)</f>
        <v>0</v>
      </c>
      <c r="E274" s="82">
        <f>SUM(E275:E277)</f>
        <v>0</v>
      </c>
      <c r="F274" s="311"/>
    </row>
    <row r="275" spans="1:6" s="10" customFormat="1" ht="15.75" hidden="1">
      <c r="A275" s="85" t="s">
        <v>376</v>
      </c>
      <c r="B275" s="98">
        <v>1</v>
      </c>
      <c r="C275" s="80">
        <f>SUMIF($B$271:$B$274,"1",C$271:C$274)</f>
        <v>0</v>
      </c>
      <c r="D275" s="80">
        <f>SUMIF($B$271:$B$274,"1",D$271:D$274)</f>
        <v>0</v>
      </c>
      <c r="E275" s="80">
        <f>SUMIF($B$271:$B$274,"1",E$271:E$274)</f>
        <v>0</v>
      </c>
      <c r="F275" s="311"/>
    </row>
    <row r="276" spans="1:6" s="10" customFormat="1" ht="15.75" hidden="1">
      <c r="A276" s="85" t="s">
        <v>218</v>
      </c>
      <c r="B276" s="98">
        <v>2</v>
      </c>
      <c r="C276" s="80">
        <f>SUMIF($B$271:$B$274,"2",C$271:C$274)</f>
        <v>0</v>
      </c>
      <c r="D276" s="80">
        <f>SUMIF($B$271:$B$274,"2",D$271:D$274)</f>
        <v>0</v>
      </c>
      <c r="E276" s="80">
        <f>SUMIF($B$271:$B$274,"2",E$271:E$274)</f>
        <v>0</v>
      </c>
      <c r="F276" s="311"/>
    </row>
    <row r="277" spans="1:6" s="10" customFormat="1" ht="15.75" hidden="1">
      <c r="A277" s="85" t="s">
        <v>110</v>
      </c>
      <c r="B277" s="98">
        <v>3</v>
      </c>
      <c r="C277" s="80">
        <f>SUMIF($B$271:$B$274,"3",C$271:C$274)</f>
        <v>0</v>
      </c>
      <c r="D277" s="80">
        <f>SUMIF($B$271:$B$274,"3",D$271:D$274)</f>
        <v>0</v>
      </c>
      <c r="E277" s="80">
        <f>SUMIF($B$271:$B$274,"3",E$271:E$274)</f>
        <v>0</v>
      </c>
      <c r="F277" s="311"/>
    </row>
    <row r="278" spans="1:6" s="10" customFormat="1" ht="49.5">
      <c r="A278" s="67" t="s">
        <v>81</v>
      </c>
      <c r="B278" s="101"/>
      <c r="C278" s="81">
        <f>C279+C292</f>
        <v>0</v>
      </c>
      <c r="D278" s="81">
        <f>D279+D292</f>
        <v>0</v>
      </c>
      <c r="E278" s="81">
        <f>E279+E292</f>
        <v>0</v>
      </c>
      <c r="F278" s="311"/>
    </row>
    <row r="279" spans="1:6" s="10" customFormat="1" ht="15.75">
      <c r="A279" s="66" t="s">
        <v>146</v>
      </c>
      <c r="B279" s="100"/>
      <c r="C279" s="83"/>
      <c r="D279" s="83"/>
      <c r="E279" s="83"/>
      <c r="F279" s="311"/>
    </row>
    <row r="280" spans="1:6" s="10" customFormat="1" ht="15.75" hidden="1">
      <c r="A280" s="62" t="s">
        <v>203</v>
      </c>
      <c r="B280" s="100"/>
      <c r="C280" s="83"/>
      <c r="D280" s="83"/>
      <c r="E280" s="83"/>
      <c r="F280" s="311" t="e">
        <f t="shared" si="4"/>
        <v>#DIV/0!</v>
      </c>
    </row>
    <row r="281" spans="1:6" s="10" customFormat="1" ht="31.5" hidden="1">
      <c r="A281" s="85" t="s">
        <v>424</v>
      </c>
      <c r="B281" s="100"/>
      <c r="C281" s="83"/>
      <c r="D281" s="83"/>
      <c r="E281" s="83"/>
      <c r="F281" s="311" t="e">
        <f t="shared" si="4"/>
        <v>#DIV/0!</v>
      </c>
    </row>
    <row r="282" spans="1:6" s="10" customFormat="1" ht="31.5" hidden="1">
      <c r="A282" s="85" t="s">
        <v>215</v>
      </c>
      <c r="B282" s="100"/>
      <c r="C282" s="83"/>
      <c r="D282" s="83"/>
      <c r="E282" s="83"/>
      <c r="F282" s="311" t="e">
        <f t="shared" si="4"/>
        <v>#DIV/0!</v>
      </c>
    </row>
    <row r="283" spans="1:6" s="10" customFormat="1" ht="31.5" hidden="1">
      <c r="A283" s="85" t="s">
        <v>425</v>
      </c>
      <c r="B283" s="100"/>
      <c r="C283" s="83"/>
      <c r="D283" s="83"/>
      <c r="E283" s="83"/>
      <c r="F283" s="311" t="e">
        <f t="shared" si="4"/>
        <v>#DIV/0!</v>
      </c>
    </row>
    <row r="284" spans="1:6" s="10" customFormat="1" ht="31.5">
      <c r="A284" s="85" t="s">
        <v>214</v>
      </c>
      <c r="B284" s="100">
        <v>2</v>
      </c>
      <c r="C284" s="83"/>
      <c r="D284" s="83">
        <v>418261</v>
      </c>
      <c r="E284" s="83">
        <v>418261</v>
      </c>
      <c r="F284" s="311">
        <f t="shared" si="4"/>
        <v>100</v>
      </c>
    </row>
    <row r="285" spans="1:6" s="10" customFormat="1" ht="15.75" hidden="1">
      <c r="A285" s="85" t="s">
        <v>213</v>
      </c>
      <c r="B285" s="100"/>
      <c r="C285" s="83"/>
      <c r="D285" s="83"/>
      <c r="E285" s="83"/>
      <c r="F285" s="311" t="e">
        <f t="shared" si="4"/>
        <v>#DIV/0!</v>
      </c>
    </row>
    <row r="286" spans="1:6" s="10" customFormat="1" ht="15.75" hidden="1">
      <c r="A286" s="62" t="s">
        <v>205</v>
      </c>
      <c r="B286" s="100"/>
      <c r="C286" s="83"/>
      <c r="D286" s="83"/>
      <c r="E286" s="83"/>
      <c r="F286" s="311" t="e">
        <f t="shared" si="4"/>
        <v>#DIV/0!</v>
      </c>
    </row>
    <row r="287" spans="1:6" s="10" customFormat="1" ht="31.5" hidden="1">
      <c r="A287" s="62" t="s">
        <v>206</v>
      </c>
      <c r="B287" s="100"/>
      <c r="C287" s="83"/>
      <c r="D287" s="83"/>
      <c r="E287" s="83"/>
      <c r="F287" s="311" t="e">
        <f t="shared" si="4"/>
        <v>#DIV/0!</v>
      </c>
    </row>
    <row r="288" spans="1:6" s="10" customFormat="1" ht="31.5">
      <c r="A288" s="42" t="s">
        <v>146</v>
      </c>
      <c r="B288" s="100"/>
      <c r="C288" s="82">
        <f>SUM(C289:C291)</f>
        <v>0</v>
      </c>
      <c r="D288" s="82">
        <f>SUM(D289:D291)</f>
        <v>418261</v>
      </c>
      <c r="E288" s="82">
        <f>SUM(E289:E291)</f>
        <v>418261</v>
      </c>
      <c r="F288" s="311">
        <f t="shared" si="4"/>
        <v>100</v>
      </c>
    </row>
    <row r="289" spans="1:6" s="10" customFormat="1" ht="15.75">
      <c r="A289" s="85" t="s">
        <v>376</v>
      </c>
      <c r="B289" s="98">
        <v>1</v>
      </c>
      <c r="C289" s="80">
        <f>SUMIF($B$279:$B$288,"1",C$279:C$288)</f>
        <v>0</v>
      </c>
      <c r="D289" s="80">
        <f>SUMIF($B$279:$B$288,"1",D$279:D$288)</f>
        <v>0</v>
      </c>
      <c r="E289" s="80">
        <f>SUMIF($B$279:$B$288,"1",E$279:E$288)</f>
        <v>0</v>
      </c>
      <c r="F289" s="311"/>
    </row>
    <row r="290" spans="1:6" s="10" customFormat="1" ht="15.75">
      <c r="A290" s="85" t="s">
        <v>218</v>
      </c>
      <c r="B290" s="98">
        <v>2</v>
      </c>
      <c r="C290" s="80">
        <f>SUMIF($B$279:$B$288,"2",C$279:C$288)</f>
        <v>0</v>
      </c>
      <c r="D290" s="80">
        <f>SUMIF($B$279:$B$288,"2",D$279:D$288)</f>
        <v>418261</v>
      </c>
      <c r="E290" s="80">
        <f>SUMIF($B$279:$B$288,"2",E$279:E$288)</f>
        <v>418261</v>
      </c>
      <c r="F290" s="311">
        <f t="shared" si="4"/>
        <v>100</v>
      </c>
    </row>
    <row r="291" spans="1:6" s="10" customFormat="1" ht="15.75">
      <c r="A291" s="85" t="s">
        <v>110</v>
      </c>
      <c r="B291" s="98">
        <v>3</v>
      </c>
      <c r="C291" s="80">
        <f>SUMIF($B$279:$B$288,"3",C$279:C$288)</f>
        <v>0</v>
      </c>
      <c r="D291" s="80">
        <f>SUMIF($B$279:$B$288,"3",D$279:D$288)</f>
        <v>0</v>
      </c>
      <c r="E291" s="80">
        <f>SUMIF($B$279:$B$288,"3",E$279:E$288)</f>
        <v>0</v>
      </c>
      <c r="F291" s="311"/>
    </row>
    <row r="292" spans="1:6" s="10" customFormat="1" ht="15.75" hidden="1">
      <c r="A292" s="66" t="s">
        <v>147</v>
      </c>
      <c r="B292" s="100"/>
      <c r="C292" s="83"/>
      <c r="D292" s="83"/>
      <c r="E292" s="83"/>
      <c r="F292" s="311" t="e">
        <f t="shared" si="4"/>
        <v>#DIV/0!</v>
      </c>
    </row>
    <row r="293" spans="1:6" s="10" customFormat="1" ht="15.75" hidden="1">
      <c r="A293" s="62" t="s">
        <v>203</v>
      </c>
      <c r="B293" s="100"/>
      <c r="C293" s="83"/>
      <c r="D293" s="83"/>
      <c r="E293" s="83"/>
      <c r="F293" s="311" t="e">
        <f t="shared" si="4"/>
        <v>#DIV/0!</v>
      </c>
    </row>
    <row r="294" spans="1:6" s="10" customFormat="1" ht="31.5" hidden="1">
      <c r="A294" s="85" t="s">
        <v>424</v>
      </c>
      <c r="B294" s="100"/>
      <c r="C294" s="83"/>
      <c r="D294" s="83"/>
      <c r="E294" s="83"/>
      <c r="F294" s="311" t="e">
        <f t="shared" si="4"/>
        <v>#DIV/0!</v>
      </c>
    </row>
    <row r="295" spans="1:6" s="10" customFormat="1" ht="31.5" hidden="1">
      <c r="A295" s="85" t="s">
        <v>215</v>
      </c>
      <c r="B295" s="100"/>
      <c r="C295" s="83"/>
      <c r="D295" s="83"/>
      <c r="E295" s="83"/>
      <c r="F295" s="311" t="e">
        <f t="shared" si="4"/>
        <v>#DIV/0!</v>
      </c>
    </row>
    <row r="296" spans="1:6" s="10" customFormat="1" ht="31.5" hidden="1">
      <c r="A296" s="85" t="s">
        <v>425</v>
      </c>
      <c r="B296" s="100"/>
      <c r="C296" s="83"/>
      <c r="D296" s="83"/>
      <c r="E296" s="83"/>
      <c r="F296" s="311" t="e">
        <f t="shared" si="4"/>
        <v>#DIV/0!</v>
      </c>
    </row>
    <row r="297" spans="1:6" s="10" customFormat="1" ht="15.75" hidden="1">
      <c r="A297" s="85" t="s">
        <v>214</v>
      </c>
      <c r="B297" s="100"/>
      <c r="C297" s="83"/>
      <c r="D297" s="83"/>
      <c r="E297" s="83"/>
      <c r="F297" s="311" t="e">
        <f t="shared" si="4"/>
        <v>#DIV/0!</v>
      </c>
    </row>
    <row r="298" spans="1:6" s="10" customFormat="1" ht="15.75" hidden="1">
      <c r="A298" s="85" t="s">
        <v>213</v>
      </c>
      <c r="B298" s="100"/>
      <c r="C298" s="83"/>
      <c r="D298" s="83"/>
      <c r="E298" s="83"/>
      <c r="F298" s="311" t="e">
        <f t="shared" si="4"/>
        <v>#DIV/0!</v>
      </c>
    </row>
    <row r="299" spans="1:6" s="10" customFormat="1" ht="15.75" hidden="1">
      <c r="A299" s="62" t="s">
        <v>205</v>
      </c>
      <c r="B299" s="100"/>
      <c r="C299" s="83"/>
      <c r="D299" s="83"/>
      <c r="E299" s="83"/>
      <c r="F299" s="311" t="e">
        <f t="shared" si="4"/>
        <v>#DIV/0!</v>
      </c>
    </row>
    <row r="300" spans="1:6" s="10" customFormat="1" ht="31.5" hidden="1">
      <c r="A300" s="62" t="s">
        <v>206</v>
      </c>
      <c r="B300" s="100"/>
      <c r="C300" s="83"/>
      <c r="D300" s="83"/>
      <c r="E300" s="83"/>
      <c r="F300" s="311" t="e">
        <f t="shared" si="4"/>
        <v>#DIV/0!</v>
      </c>
    </row>
    <row r="301" spans="1:6" s="10" customFormat="1" ht="15.75" hidden="1">
      <c r="A301" s="42" t="s">
        <v>147</v>
      </c>
      <c r="B301" s="100"/>
      <c r="C301" s="82">
        <f>SUM(C302:C304)</f>
        <v>0</v>
      </c>
      <c r="D301" s="82">
        <f>SUM(D302:D304)</f>
        <v>0</v>
      </c>
      <c r="E301" s="82">
        <f>SUM(E302:E304)</f>
        <v>0</v>
      </c>
      <c r="F301" s="311" t="e">
        <f t="shared" si="4"/>
        <v>#DIV/0!</v>
      </c>
    </row>
    <row r="302" spans="1:6" s="10" customFormat="1" ht="15.75" hidden="1">
      <c r="A302" s="85" t="s">
        <v>376</v>
      </c>
      <c r="B302" s="98">
        <v>1</v>
      </c>
      <c r="C302" s="80">
        <f>SUMIF($B$292:$B$301,"1",C$292:C$301)</f>
        <v>0</v>
      </c>
      <c r="D302" s="80">
        <f>SUMIF($B$292:$B$301,"1",D$292:D$301)</f>
        <v>0</v>
      </c>
      <c r="E302" s="80">
        <f>SUMIF($B$292:$B$301,"1",E$292:E$301)</f>
        <v>0</v>
      </c>
      <c r="F302" s="311" t="e">
        <f t="shared" si="4"/>
        <v>#DIV/0!</v>
      </c>
    </row>
    <row r="303" spans="1:6" s="10" customFormat="1" ht="15.75" hidden="1">
      <c r="A303" s="85" t="s">
        <v>218</v>
      </c>
      <c r="B303" s="98">
        <v>2</v>
      </c>
      <c r="C303" s="80">
        <f>SUMIF($B$292:$B$301,"2",C$292:C$301)</f>
        <v>0</v>
      </c>
      <c r="D303" s="80">
        <f>SUMIF($B$292:$B$301,"2",D$292:D$301)</f>
        <v>0</v>
      </c>
      <c r="E303" s="80">
        <f>SUMIF($B$292:$B$301,"2",E$292:E$301)</f>
        <v>0</v>
      </c>
      <c r="F303" s="311" t="e">
        <f t="shared" si="4"/>
        <v>#DIV/0!</v>
      </c>
    </row>
    <row r="304" spans="1:6" s="10" customFormat="1" ht="15.75" hidden="1">
      <c r="A304" s="85" t="s">
        <v>110</v>
      </c>
      <c r="B304" s="98">
        <v>3</v>
      </c>
      <c r="C304" s="80">
        <f>SUMIF($B$292:$B$301,"3",C$292:C$301)</f>
        <v>0</v>
      </c>
      <c r="D304" s="80">
        <f>SUMIF($B$292:$B$301,"3",D$292:D$301)</f>
        <v>0</v>
      </c>
      <c r="E304" s="80">
        <f>SUMIF($B$292:$B$301,"3",E$292:E$301)</f>
        <v>0</v>
      </c>
      <c r="F304" s="311" t="e">
        <f t="shared" si="4"/>
        <v>#DIV/0!</v>
      </c>
    </row>
    <row r="305" spans="1:6" s="10" customFormat="1" ht="16.5">
      <c r="A305" s="67" t="s">
        <v>82</v>
      </c>
      <c r="B305" s="101"/>
      <c r="C305" s="105">
        <f>C92+C126+C155+C212++C232+C246+C259+C267+C274+C288+C301</f>
        <v>16353719</v>
      </c>
      <c r="D305" s="105">
        <f>D92+D126+D155+D212++D232+D246+D259+D267+D274+D288+D301</f>
        <v>17838613</v>
      </c>
      <c r="E305" s="105">
        <f>E92+E126+E155+E212++E232+E246+E259+E267+E274+E288+E301</f>
        <v>16957788</v>
      </c>
      <c r="F305" s="311">
        <f t="shared" si="4"/>
        <v>95.0622562415587</v>
      </c>
    </row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5"/>
  <sheetViews>
    <sheetView zoomScalePageLayoutView="0" workbookViewId="0" topLeftCell="A1">
      <selection activeCell="G152" sqref="G152"/>
    </sheetView>
  </sheetViews>
  <sheetFormatPr defaultColWidth="9.140625" defaultRowHeight="15"/>
  <cols>
    <col min="1" max="1" width="59.57421875" style="15" customWidth="1"/>
    <col min="2" max="2" width="5.7109375" style="99" customWidth="1"/>
    <col min="3" max="5" width="13.7109375" style="40" customWidth="1"/>
    <col min="6" max="6" width="10.8515625" style="15" customWidth="1"/>
    <col min="7" max="11" width="9.140625" style="15" customWidth="1"/>
    <col min="12" max="16384" width="9.140625" style="15" customWidth="1"/>
  </cols>
  <sheetData>
    <row r="1" spans="1:5" ht="21.75" customHeight="1">
      <c r="A1" s="358" t="s">
        <v>495</v>
      </c>
      <c r="B1" s="358"/>
      <c r="C1" s="358"/>
      <c r="D1" s="358"/>
      <c r="E1" s="358"/>
    </row>
    <row r="2" spans="1:5" ht="15.75">
      <c r="A2" s="327" t="s">
        <v>435</v>
      </c>
      <c r="B2" s="327"/>
      <c r="C2" s="327"/>
      <c r="D2" s="327"/>
      <c r="E2" s="327"/>
    </row>
    <row r="3" spans="1:5" ht="15.75">
      <c r="A3" s="44"/>
      <c r="C3" s="44"/>
      <c r="D3" s="44"/>
      <c r="E3" s="44"/>
    </row>
    <row r="4" spans="1:6" s="10" customFormat="1" ht="31.5">
      <c r="A4" s="16" t="s">
        <v>9</v>
      </c>
      <c r="B4" s="16" t="s">
        <v>126</v>
      </c>
      <c r="C4" s="39" t="s">
        <v>4</v>
      </c>
      <c r="D4" s="39" t="s">
        <v>523</v>
      </c>
      <c r="E4" s="39" t="s">
        <v>520</v>
      </c>
      <c r="F4" s="312" t="s">
        <v>791</v>
      </c>
    </row>
    <row r="5" spans="1:6" s="10" customFormat="1" ht="16.5">
      <c r="A5" s="67" t="s">
        <v>80</v>
      </c>
      <c r="B5" s="101"/>
      <c r="C5" s="80"/>
      <c r="D5" s="80"/>
      <c r="E5" s="80"/>
      <c r="F5" s="286"/>
    </row>
    <row r="6" spans="1:6" s="10" customFormat="1" ht="15.75">
      <c r="A6" s="66" t="s">
        <v>73</v>
      </c>
      <c r="B6" s="100"/>
      <c r="C6" s="80"/>
      <c r="D6" s="80"/>
      <c r="E6" s="80"/>
      <c r="F6" s="286"/>
    </row>
    <row r="7" spans="1:6" s="10" customFormat="1" ht="15.75">
      <c r="A7" s="42" t="s">
        <v>154</v>
      </c>
      <c r="B7" s="100"/>
      <c r="C7" s="82">
        <f>SUM(C8:C10)</f>
        <v>5145936</v>
      </c>
      <c r="D7" s="82">
        <f>SUM(D8:D10)</f>
        <v>5145936</v>
      </c>
      <c r="E7" s="82">
        <f>SUM(E8:E10)</f>
        <v>3805368</v>
      </c>
      <c r="F7" s="311">
        <f>E7/D7*100</f>
        <v>73.94899586780714</v>
      </c>
    </row>
    <row r="8" spans="1:6" s="10" customFormat="1" ht="15.75">
      <c r="A8" s="85" t="s">
        <v>376</v>
      </c>
      <c r="B8" s="98">
        <v>1</v>
      </c>
      <c r="C8" s="80">
        <f>COFOG!C47</f>
        <v>0</v>
      </c>
      <c r="D8" s="80">
        <f>COFOG!E47</f>
        <v>0</v>
      </c>
      <c r="E8" s="80">
        <f>COFOG!F47</f>
        <v>0</v>
      </c>
      <c r="F8" s="311"/>
    </row>
    <row r="9" spans="1:6" s="10" customFormat="1" ht="15.75">
      <c r="A9" s="85" t="s">
        <v>218</v>
      </c>
      <c r="B9" s="98">
        <v>2</v>
      </c>
      <c r="C9" s="80">
        <f>COFOG!C48</f>
        <v>4579936</v>
      </c>
      <c r="D9" s="80">
        <f>COFOG!E48</f>
        <v>4579936</v>
      </c>
      <c r="E9" s="80">
        <f>COFOG!F48</f>
        <v>3289368</v>
      </c>
      <c r="F9" s="311">
        <f aca="true" t="shared" si="0" ref="F9:F72">E9/D9*100</f>
        <v>71.82126562467248</v>
      </c>
    </row>
    <row r="10" spans="1:6" s="10" customFormat="1" ht="15.75">
      <c r="A10" s="85" t="s">
        <v>110</v>
      </c>
      <c r="B10" s="98">
        <v>3</v>
      </c>
      <c r="C10" s="80">
        <f>COFOG!C49</f>
        <v>566000</v>
      </c>
      <c r="D10" s="80">
        <f>COFOG!E49</f>
        <v>566000</v>
      </c>
      <c r="E10" s="80">
        <f>COFOG!F49</f>
        <v>516000</v>
      </c>
      <c r="F10" s="311">
        <f t="shared" si="0"/>
        <v>91.16607773851591</v>
      </c>
    </row>
    <row r="11" spans="1:6" s="10" customFormat="1" ht="31.5">
      <c r="A11" s="42" t="s">
        <v>156</v>
      </c>
      <c r="B11" s="100"/>
      <c r="C11" s="82">
        <f>SUM(C12:C14)</f>
        <v>1015080</v>
      </c>
      <c r="D11" s="82">
        <f>SUM(D12:D14)</f>
        <v>1015080</v>
      </c>
      <c r="E11" s="82">
        <f>SUM(E12:E14)</f>
        <v>928057</v>
      </c>
      <c r="F11" s="311">
        <f t="shared" si="0"/>
        <v>91.42698112464043</v>
      </c>
    </row>
    <row r="12" spans="1:6" s="10" customFormat="1" ht="15.75">
      <c r="A12" s="85" t="s">
        <v>376</v>
      </c>
      <c r="B12" s="98">
        <v>1</v>
      </c>
      <c r="C12" s="80">
        <f>COFOG!G47</f>
        <v>0</v>
      </c>
      <c r="D12" s="80">
        <f>COFOG!I47</f>
        <v>0</v>
      </c>
      <c r="E12" s="80">
        <f>COFOG!J47</f>
        <v>0</v>
      </c>
      <c r="F12" s="311"/>
    </row>
    <row r="13" spans="1:6" s="10" customFormat="1" ht="15.75">
      <c r="A13" s="85" t="s">
        <v>218</v>
      </c>
      <c r="B13" s="98">
        <v>2</v>
      </c>
      <c r="C13" s="80">
        <f>COFOG!G48</f>
        <v>850175</v>
      </c>
      <c r="D13" s="80">
        <f>COFOG!I48</f>
        <v>850175</v>
      </c>
      <c r="E13" s="80">
        <f>COFOG!J48</f>
        <v>788737</v>
      </c>
      <c r="F13" s="311">
        <f t="shared" si="0"/>
        <v>92.77348781133297</v>
      </c>
    </row>
    <row r="14" spans="1:6" s="10" customFormat="1" ht="15.75">
      <c r="A14" s="85" t="s">
        <v>110</v>
      </c>
      <c r="B14" s="98">
        <v>3</v>
      </c>
      <c r="C14" s="80">
        <f>COFOG!G49</f>
        <v>164905</v>
      </c>
      <c r="D14" s="80">
        <f>COFOG!I49</f>
        <v>164905</v>
      </c>
      <c r="E14" s="80">
        <f>COFOG!J49</f>
        <v>139320</v>
      </c>
      <c r="F14" s="311">
        <f t="shared" si="0"/>
        <v>84.48500651890483</v>
      </c>
    </row>
    <row r="15" spans="1:6" s="10" customFormat="1" ht="15.75">
      <c r="A15" s="42" t="s">
        <v>157</v>
      </c>
      <c r="B15" s="100"/>
      <c r="C15" s="82">
        <f>SUM(C16:C18)</f>
        <v>5189680</v>
      </c>
      <c r="D15" s="82">
        <f>SUM(D16:D18)</f>
        <v>5540050</v>
      </c>
      <c r="E15" s="82">
        <f>SUM(E16:E18)</f>
        <v>2805028</v>
      </c>
      <c r="F15" s="311">
        <f t="shared" si="0"/>
        <v>50.63181740237002</v>
      </c>
    </row>
    <row r="16" spans="1:6" s="10" customFormat="1" ht="15.75">
      <c r="A16" s="85" t="s">
        <v>376</v>
      </c>
      <c r="B16" s="98">
        <v>1</v>
      </c>
      <c r="C16" s="80">
        <f>COFOG!K47</f>
        <v>0</v>
      </c>
      <c r="D16" s="80">
        <f>COFOG!L47</f>
        <v>0</v>
      </c>
      <c r="E16" s="80">
        <f>COFOG!M47</f>
        <v>0</v>
      </c>
      <c r="F16" s="311"/>
    </row>
    <row r="17" spans="1:6" s="10" customFormat="1" ht="15.75">
      <c r="A17" s="85" t="s">
        <v>218</v>
      </c>
      <c r="B17" s="98">
        <v>2</v>
      </c>
      <c r="C17" s="80">
        <f>COFOG!K48</f>
        <v>5189680</v>
      </c>
      <c r="D17" s="80">
        <f>COFOG!L48</f>
        <v>5540050</v>
      </c>
      <c r="E17" s="80">
        <f>COFOG!M48</f>
        <v>2805028</v>
      </c>
      <c r="F17" s="311">
        <f t="shared" si="0"/>
        <v>50.63181740237002</v>
      </c>
    </row>
    <row r="18" spans="1:6" s="10" customFormat="1" ht="15.75">
      <c r="A18" s="85" t="s">
        <v>110</v>
      </c>
      <c r="B18" s="98">
        <v>3</v>
      </c>
      <c r="C18" s="80">
        <f>COFOG!K49</f>
        <v>0</v>
      </c>
      <c r="D18" s="80">
        <f>COFOG!L49</f>
        <v>0</v>
      </c>
      <c r="E18" s="80">
        <f>COFOG!M49</f>
        <v>0</v>
      </c>
      <c r="F18" s="311"/>
    </row>
    <row r="19" spans="1:6" s="10" customFormat="1" ht="15.75">
      <c r="A19" s="66" t="s">
        <v>158</v>
      </c>
      <c r="B19" s="100"/>
      <c r="C19" s="80"/>
      <c r="D19" s="80"/>
      <c r="E19" s="80"/>
      <c r="F19" s="311"/>
    </row>
    <row r="20" spans="1:6" s="10" customFormat="1" ht="15.75" hidden="1">
      <c r="A20" s="107" t="s">
        <v>161</v>
      </c>
      <c r="B20" s="100"/>
      <c r="C20" s="80">
        <f>SUM(C21:C22)</f>
        <v>0</v>
      </c>
      <c r="D20" s="80">
        <f>SUM(D21:D22)</f>
        <v>0</v>
      </c>
      <c r="E20" s="80">
        <f>SUM(E21:E22)</f>
        <v>0</v>
      </c>
      <c r="F20" s="311"/>
    </row>
    <row r="21" spans="1:6" s="10" customFormat="1" ht="31.5" hidden="1">
      <c r="A21" s="85" t="s">
        <v>167</v>
      </c>
      <c r="B21" s="100">
        <v>2</v>
      </c>
      <c r="C21" s="80"/>
      <c r="D21" s="80"/>
      <c r="E21" s="80"/>
      <c r="F21" s="311"/>
    </row>
    <row r="22" spans="1:6" s="10" customFormat="1" ht="15.75" hidden="1">
      <c r="A22" s="85" t="s">
        <v>168</v>
      </c>
      <c r="B22" s="100">
        <v>2</v>
      </c>
      <c r="C22" s="80"/>
      <c r="D22" s="80"/>
      <c r="E22" s="80"/>
      <c r="F22" s="311"/>
    </row>
    <row r="23" spans="1:6" s="10" customFormat="1" ht="15.75" hidden="1">
      <c r="A23" s="108" t="s">
        <v>159</v>
      </c>
      <c r="B23" s="100"/>
      <c r="C23" s="80">
        <f>SUM(C20:C20)</f>
        <v>0</v>
      </c>
      <c r="D23" s="80">
        <f>SUM(D20:D20)</f>
        <v>0</v>
      </c>
      <c r="E23" s="80">
        <f>SUM(E20:E20)</f>
        <v>0</v>
      </c>
      <c r="F23" s="311"/>
    </row>
    <row r="24" spans="1:6" s="10" customFormat="1" ht="15.75" hidden="1">
      <c r="A24" s="62" t="s">
        <v>169</v>
      </c>
      <c r="B24" s="100"/>
      <c r="C24" s="80"/>
      <c r="D24" s="80"/>
      <c r="E24" s="80"/>
      <c r="F24" s="311"/>
    </row>
    <row r="25" spans="1:6" s="10" customFormat="1" ht="47.25" hidden="1">
      <c r="A25" s="106" t="s">
        <v>166</v>
      </c>
      <c r="B25" s="100">
        <v>2</v>
      </c>
      <c r="C25" s="80"/>
      <c r="D25" s="80"/>
      <c r="E25" s="80"/>
      <c r="F25" s="311"/>
    </row>
    <row r="26" spans="1:6" s="10" customFormat="1" ht="47.25" hidden="1">
      <c r="A26" s="106" t="s">
        <v>166</v>
      </c>
      <c r="B26" s="100">
        <v>3</v>
      </c>
      <c r="C26" s="80"/>
      <c r="D26" s="80"/>
      <c r="E26" s="80"/>
      <c r="F26" s="311"/>
    </row>
    <row r="27" spans="1:6" s="10" customFormat="1" ht="15.75">
      <c r="A27" s="108" t="s">
        <v>165</v>
      </c>
      <c r="B27" s="100"/>
      <c r="C27" s="80">
        <f>SUM(C25:C26)</f>
        <v>0</v>
      </c>
      <c r="D27" s="80">
        <f>SUM(D25:D26)</f>
        <v>0</v>
      </c>
      <c r="E27" s="80">
        <f>SUM(E25:E26)</f>
        <v>0</v>
      </c>
      <c r="F27" s="311"/>
    </row>
    <row r="28" spans="1:6" s="10" customFormat="1" ht="31.5">
      <c r="A28" s="107" t="s">
        <v>162</v>
      </c>
      <c r="B28" s="100"/>
      <c r="C28" s="80">
        <f>SUM(C29:C29)</f>
        <v>0</v>
      </c>
      <c r="D28" s="80">
        <f>SUM(D29:D29)</f>
        <v>76200</v>
      </c>
      <c r="E28" s="80">
        <f>SUM(E29:E29)</f>
        <v>76200</v>
      </c>
      <c r="F28" s="311">
        <f t="shared" si="0"/>
        <v>100</v>
      </c>
    </row>
    <row r="29" spans="1:6" s="10" customFormat="1" ht="15.75">
      <c r="A29" s="85" t="s">
        <v>407</v>
      </c>
      <c r="B29" s="100">
        <v>2</v>
      </c>
      <c r="C29" s="80"/>
      <c r="D29" s="80">
        <v>76200</v>
      </c>
      <c r="E29" s="80">
        <v>76200</v>
      </c>
      <c r="F29" s="311">
        <f t="shared" si="0"/>
        <v>100</v>
      </c>
    </row>
    <row r="30" spans="1:6" s="10" customFormat="1" ht="15.75" hidden="1">
      <c r="A30" s="85" t="s">
        <v>163</v>
      </c>
      <c r="B30" s="100">
        <v>2</v>
      </c>
      <c r="C30" s="80"/>
      <c r="D30" s="80"/>
      <c r="E30" s="80"/>
      <c r="F30" s="311" t="e">
        <f t="shared" si="0"/>
        <v>#DIV/0!</v>
      </c>
    </row>
    <row r="31" spans="1:6" s="10" customFormat="1" ht="31.5" hidden="1">
      <c r="A31" s="85" t="s">
        <v>164</v>
      </c>
      <c r="B31" s="100">
        <v>2</v>
      </c>
      <c r="C31" s="80"/>
      <c r="D31" s="80"/>
      <c r="E31" s="80"/>
      <c r="F31" s="311" t="e">
        <f t="shared" si="0"/>
        <v>#DIV/0!</v>
      </c>
    </row>
    <row r="32" spans="1:6" s="10" customFormat="1" ht="15.75">
      <c r="A32" s="85" t="s">
        <v>383</v>
      </c>
      <c r="B32" s="100"/>
      <c r="C32" s="80">
        <f>C33+C48</f>
        <v>1226800</v>
      </c>
      <c r="D32" s="80">
        <f>D33+D48</f>
        <v>1528900</v>
      </c>
      <c r="E32" s="80">
        <f>E33+E48</f>
        <v>1247828</v>
      </c>
      <c r="F32" s="311">
        <f t="shared" si="0"/>
        <v>81.61606383674537</v>
      </c>
    </row>
    <row r="33" spans="1:6" s="10" customFormat="1" ht="15.75">
      <c r="A33" s="85" t="s">
        <v>384</v>
      </c>
      <c r="B33" s="100"/>
      <c r="C33" s="80">
        <f>SUM(C34:C47)</f>
        <v>1226800</v>
      </c>
      <c r="D33" s="80">
        <f>SUM(D34:D47)</f>
        <v>1378900</v>
      </c>
      <c r="E33" s="80">
        <f>SUM(E34:E47)</f>
        <v>1141148</v>
      </c>
      <c r="F33" s="311">
        <f t="shared" si="0"/>
        <v>82.757850460512</v>
      </c>
    </row>
    <row r="34" spans="1:6" s="10" customFormat="1" ht="15.75">
      <c r="A34" s="85" t="s">
        <v>386</v>
      </c>
      <c r="B34" s="100">
        <v>2</v>
      </c>
      <c r="C34" s="80">
        <v>300000</v>
      </c>
      <c r="D34" s="80">
        <v>150000</v>
      </c>
      <c r="E34" s="80">
        <v>43448</v>
      </c>
      <c r="F34" s="311">
        <f t="shared" si="0"/>
        <v>28.965333333333334</v>
      </c>
    </row>
    <row r="35" spans="1:6" s="10" customFormat="1" ht="47.25">
      <c r="A35" s="85" t="s">
        <v>394</v>
      </c>
      <c r="B35" s="100">
        <v>2</v>
      </c>
      <c r="C35" s="80">
        <v>195600</v>
      </c>
      <c r="D35" s="80">
        <v>197700</v>
      </c>
      <c r="E35" s="80">
        <v>197700</v>
      </c>
      <c r="F35" s="311">
        <f t="shared" si="0"/>
        <v>100</v>
      </c>
    </row>
    <row r="36" spans="1:6" s="10" customFormat="1" ht="31.5">
      <c r="A36" s="85" t="s">
        <v>481</v>
      </c>
      <c r="B36" s="100">
        <v>2</v>
      </c>
      <c r="C36" s="80">
        <v>391200</v>
      </c>
      <c r="D36" s="80">
        <v>651200</v>
      </c>
      <c r="E36" s="122">
        <v>650000</v>
      </c>
      <c r="F36" s="311">
        <f t="shared" si="0"/>
        <v>99.81572481572482</v>
      </c>
    </row>
    <row r="37" spans="1:6" s="10" customFormat="1" ht="31.5" hidden="1">
      <c r="A37" s="85" t="s">
        <v>387</v>
      </c>
      <c r="B37" s="100">
        <v>2</v>
      </c>
      <c r="C37" s="80"/>
      <c r="D37" s="80"/>
      <c r="E37" s="80"/>
      <c r="F37" s="311" t="e">
        <f t="shared" si="0"/>
        <v>#DIV/0!</v>
      </c>
    </row>
    <row r="38" spans="1:6" s="10" customFormat="1" ht="31.5" hidden="1">
      <c r="A38" s="85" t="s">
        <v>395</v>
      </c>
      <c r="B38" s="100">
        <v>2</v>
      </c>
      <c r="C38" s="80"/>
      <c r="D38" s="80"/>
      <c r="E38" s="80"/>
      <c r="F38" s="311" t="e">
        <f t="shared" si="0"/>
        <v>#DIV/0!</v>
      </c>
    </row>
    <row r="39" spans="1:6" s="10" customFormat="1" ht="31.5">
      <c r="A39" s="85" t="s">
        <v>393</v>
      </c>
      <c r="B39" s="100">
        <v>2</v>
      </c>
      <c r="C39" s="80">
        <v>40000</v>
      </c>
      <c r="D39" s="80">
        <v>40000</v>
      </c>
      <c r="E39" s="80"/>
      <c r="F39" s="311">
        <f t="shared" si="0"/>
        <v>0</v>
      </c>
    </row>
    <row r="40" spans="1:6" s="10" customFormat="1" ht="15.75">
      <c r="A40" s="85" t="s">
        <v>392</v>
      </c>
      <c r="B40" s="100">
        <v>2</v>
      </c>
      <c r="C40" s="80">
        <v>80000</v>
      </c>
      <c r="D40" s="80">
        <v>120000</v>
      </c>
      <c r="E40" s="80">
        <v>80000</v>
      </c>
      <c r="F40" s="311">
        <f t="shared" si="0"/>
        <v>66.66666666666666</v>
      </c>
    </row>
    <row r="41" spans="1:6" s="10" customFormat="1" ht="15.75">
      <c r="A41" s="85" t="s">
        <v>391</v>
      </c>
      <c r="B41" s="100">
        <v>2</v>
      </c>
      <c r="C41" s="80">
        <v>190000</v>
      </c>
      <c r="D41" s="80">
        <v>190000</v>
      </c>
      <c r="E41" s="80">
        <v>150000</v>
      </c>
      <c r="F41" s="311">
        <f t="shared" si="0"/>
        <v>78.94736842105263</v>
      </c>
    </row>
    <row r="42" spans="1:6" s="10" customFormat="1" ht="15.75" hidden="1">
      <c r="A42" s="85" t="s">
        <v>390</v>
      </c>
      <c r="B42" s="100">
        <v>2</v>
      </c>
      <c r="C42" s="80"/>
      <c r="D42" s="80"/>
      <c r="E42" s="80"/>
      <c r="F42" s="311" t="e">
        <f t="shared" si="0"/>
        <v>#DIV/0!</v>
      </c>
    </row>
    <row r="43" spans="1:6" s="10" customFormat="1" ht="31.5">
      <c r="A43" s="85" t="s">
        <v>389</v>
      </c>
      <c r="B43" s="100">
        <v>2</v>
      </c>
      <c r="C43" s="80">
        <v>30000</v>
      </c>
      <c r="D43" s="80">
        <v>30000</v>
      </c>
      <c r="E43" s="80">
        <v>20000</v>
      </c>
      <c r="F43" s="311">
        <f t="shared" si="0"/>
        <v>66.66666666666666</v>
      </c>
    </row>
    <row r="44" spans="1:6" s="10" customFormat="1" ht="15.75" hidden="1">
      <c r="A44" s="85" t="s">
        <v>439</v>
      </c>
      <c r="B44" s="100">
        <v>2</v>
      </c>
      <c r="C44" s="80"/>
      <c r="D44" s="80"/>
      <c r="E44" s="80"/>
      <c r="F44" s="311" t="e">
        <f t="shared" si="0"/>
        <v>#DIV/0!</v>
      </c>
    </row>
    <row r="45" spans="1:6" s="10" customFormat="1" ht="15.75" hidden="1">
      <c r="A45" s="85" t="s">
        <v>388</v>
      </c>
      <c r="B45" s="100">
        <v>2</v>
      </c>
      <c r="C45" s="80"/>
      <c r="D45" s="80"/>
      <c r="E45" s="80"/>
      <c r="F45" s="311" t="e">
        <f t="shared" si="0"/>
        <v>#DIV/0!</v>
      </c>
    </row>
    <row r="46" spans="1:6" s="10" customFormat="1" ht="15.75" hidden="1">
      <c r="A46" s="85" t="s">
        <v>396</v>
      </c>
      <c r="B46" s="100">
        <v>2</v>
      </c>
      <c r="C46" s="80"/>
      <c r="D46" s="80"/>
      <c r="E46" s="80"/>
      <c r="F46" s="311" t="e">
        <f t="shared" si="0"/>
        <v>#DIV/0!</v>
      </c>
    </row>
    <row r="47" spans="1:6" s="10" customFormat="1" ht="15.75" hidden="1">
      <c r="A47" s="85" t="s">
        <v>397</v>
      </c>
      <c r="B47" s="100">
        <v>2</v>
      </c>
      <c r="C47" s="80"/>
      <c r="D47" s="80"/>
      <c r="E47" s="80"/>
      <c r="F47" s="311" t="e">
        <f t="shared" si="0"/>
        <v>#DIV/0!</v>
      </c>
    </row>
    <row r="48" spans="1:6" s="10" customFormat="1" ht="15.75">
      <c r="A48" s="85" t="s">
        <v>385</v>
      </c>
      <c r="B48" s="100"/>
      <c r="C48" s="80">
        <f>SUM(C49:C58)</f>
        <v>0</v>
      </c>
      <c r="D48" s="80">
        <f>SUM(D49:D58)</f>
        <v>150000</v>
      </c>
      <c r="E48" s="80">
        <f>SUM(E49:E58)</f>
        <v>106680</v>
      </c>
      <c r="F48" s="311">
        <f t="shared" si="0"/>
        <v>71.12</v>
      </c>
    </row>
    <row r="49" spans="1:6" s="10" customFormat="1" ht="15.75" hidden="1">
      <c r="A49" s="85" t="s">
        <v>398</v>
      </c>
      <c r="B49" s="100">
        <v>2</v>
      </c>
      <c r="C49" s="80"/>
      <c r="D49" s="80"/>
      <c r="E49" s="80"/>
      <c r="F49" s="311" t="e">
        <f t="shared" si="0"/>
        <v>#DIV/0!</v>
      </c>
    </row>
    <row r="50" spans="1:6" s="10" customFormat="1" ht="31.5" hidden="1">
      <c r="A50" s="85" t="s">
        <v>399</v>
      </c>
      <c r="B50" s="100">
        <v>2</v>
      </c>
      <c r="C50" s="80"/>
      <c r="D50" s="80"/>
      <c r="E50" s="80"/>
      <c r="F50" s="311" t="e">
        <f t="shared" si="0"/>
        <v>#DIV/0!</v>
      </c>
    </row>
    <row r="51" spans="1:6" s="10" customFormat="1" ht="31.5" hidden="1">
      <c r="A51" s="85" t="s">
        <v>400</v>
      </c>
      <c r="B51" s="100">
        <v>2</v>
      </c>
      <c r="C51" s="80"/>
      <c r="D51" s="80"/>
      <c r="E51" s="80"/>
      <c r="F51" s="311" t="e">
        <f t="shared" si="0"/>
        <v>#DIV/0!</v>
      </c>
    </row>
    <row r="52" spans="1:6" s="10" customFormat="1" ht="15.75">
      <c r="A52" s="85" t="s">
        <v>401</v>
      </c>
      <c r="B52" s="100">
        <v>2</v>
      </c>
      <c r="C52" s="80">
        <v>0</v>
      </c>
      <c r="D52" s="80">
        <v>150000</v>
      </c>
      <c r="E52" s="80">
        <v>106680</v>
      </c>
      <c r="F52" s="311">
        <f t="shared" si="0"/>
        <v>71.12</v>
      </c>
    </row>
    <row r="53" spans="1:6" s="10" customFormat="1" ht="15.75" hidden="1">
      <c r="A53" s="85" t="s">
        <v>402</v>
      </c>
      <c r="B53" s="100">
        <v>2</v>
      </c>
      <c r="C53" s="80"/>
      <c r="D53" s="80"/>
      <c r="E53" s="80"/>
      <c r="F53" s="311" t="e">
        <f t="shared" si="0"/>
        <v>#DIV/0!</v>
      </c>
    </row>
    <row r="54" spans="1:6" s="10" customFormat="1" ht="15.75" hidden="1">
      <c r="A54" s="85" t="s">
        <v>403</v>
      </c>
      <c r="B54" s="100">
        <v>2</v>
      </c>
      <c r="C54" s="80"/>
      <c r="D54" s="80"/>
      <c r="E54" s="80"/>
      <c r="F54" s="311" t="e">
        <f t="shared" si="0"/>
        <v>#DIV/0!</v>
      </c>
    </row>
    <row r="55" spans="1:6" s="10" customFormat="1" ht="15.75" hidden="1">
      <c r="A55" s="85" t="s">
        <v>404</v>
      </c>
      <c r="B55" s="100">
        <v>2</v>
      </c>
      <c r="C55" s="80"/>
      <c r="D55" s="80"/>
      <c r="E55" s="80"/>
      <c r="F55" s="311" t="e">
        <f t="shared" si="0"/>
        <v>#DIV/0!</v>
      </c>
    </row>
    <row r="56" spans="1:6" s="10" customFormat="1" ht="15.75" hidden="1">
      <c r="A56" s="85" t="s">
        <v>438</v>
      </c>
      <c r="B56" s="100">
        <v>2</v>
      </c>
      <c r="C56" s="80"/>
      <c r="D56" s="80"/>
      <c r="E56" s="80"/>
      <c r="F56" s="311" t="e">
        <f t="shared" si="0"/>
        <v>#DIV/0!</v>
      </c>
    </row>
    <row r="57" spans="1:6" s="10" customFormat="1" ht="15.75" hidden="1">
      <c r="A57" s="85" t="s">
        <v>405</v>
      </c>
      <c r="B57" s="100">
        <v>2</v>
      </c>
      <c r="C57" s="80"/>
      <c r="D57" s="80"/>
      <c r="E57" s="80"/>
      <c r="F57" s="311" t="e">
        <f t="shared" si="0"/>
        <v>#DIV/0!</v>
      </c>
    </row>
    <row r="58" spans="1:6" s="10" customFormat="1" ht="15.75" hidden="1">
      <c r="A58" s="85" t="s">
        <v>406</v>
      </c>
      <c r="B58" s="100">
        <v>2</v>
      </c>
      <c r="C58" s="80"/>
      <c r="D58" s="80"/>
      <c r="E58" s="80"/>
      <c r="F58" s="311" t="e">
        <f t="shared" si="0"/>
        <v>#DIV/0!</v>
      </c>
    </row>
    <row r="59" spans="1:6" s="10" customFormat="1" ht="15.75">
      <c r="A59" s="108" t="s">
        <v>160</v>
      </c>
      <c r="B59" s="100"/>
      <c r="C59" s="80">
        <f>SUM(C30:C32)+SUM(C28:C28)</f>
        <v>1226800</v>
      </c>
      <c r="D59" s="80">
        <f>SUM(D30:D32)+SUM(D28:D28)</f>
        <v>1605100</v>
      </c>
      <c r="E59" s="80">
        <f>SUM(E30:E32)+SUM(E28:E28)</f>
        <v>1324028</v>
      </c>
      <c r="F59" s="311">
        <f t="shared" si="0"/>
        <v>82.48881689614355</v>
      </c>
    </row>
    <row r="60" spans="1:6" s="10" customFormat="1" ht="15.75">
      <c r="A60" s="42" t="s">
        <v>158</v>
      </c>
      <c r="B60" s="100"/>
      <c r="C60" s="82">
        <f>SUM(C61:C63)</f>
        <v>1226800</v>
      </c>
      <c r="D60" s="82">
        <f>SUM(D61:D63)</f>
        <v>1605100</v>
      </c>
      <c r="E60" s="82">
        <f>SUM(E61:E63)</f>
        <v>1324028</v>
      </c>
      <c r="F60" s="311">
        <f t="shared" si="0"/>
        <v>82.48881689614355</v>
      </c>
    </row>
    <row r="61" spans="1:6" s="10" customFormat="1" ht="15.75">
      <c r="A61" s="85" t="s">
        <v>376</v>
      </c>
      <c r="B61" s="98">
        <v>1</v>
      </c>
      <c r="C61" s="80">
        <f>SUMIF($B$19:$B$60,"1",C$19:C$60)</f>
        <v>0</v>
      </c>
      <c r="D61" s="80">
        <f>SUMIF($B$19:$B$60,"1",D$19:D$60)</f>
        <v>0</v>
      </c>
      <c r="E61" s="80">
        <f>SUMIF($B$19:$B$60,"1",E$19:E$60)</f>
        <v>0</v>
      </c>
      <c r="F61" s="311"/>
    </row>
    <row r="62" spans="1:6" s="10" customFormat="1" ht="15.75">
      <c r="A62" s="85" t="s">
        <v>218</v>
      </c>
      <c r="B62" s="98">
        <v>2</v>
      </c>
      <c r="C62" s="80">
        <f>SUMIF($B$19:$B$60,"2",C$19:C$60)</f>
        <v>1226800</v>
      </c>
      <c r="D62" s="80">
        <f>SUMIF($B$19:$B$60,"2",D$19:D$60)</f>
        <v>1605100</v>
      </c>
      <c r="E62" s="80">
        <f>SUMIF($B$19:$B$60,"2",E$19:E$60)</f>
        <v>1324028</v>
      </c>
      <c r="F62" s="311">
        <f t="shared" si="0"/>
        <v>82.48881689614355</v>
      </c>
    </row>
    <row r="63" spans="1:6" s="10" customFormat="1" ht="15.75">
      <c r="A63" s="85" t="s">
        <v>110</v>
      </c>
      <c r="B63" s="98">
        <v>3</v>
      </c>
      <c r="C63" s="80">
        <f>SUMIF($B$19:$B$60,"3",C$19:C$60)</f>
        <v>0</v>
      </c>
      <c r="D63" s="80">
        <f>SUMIF($B$19:$B$60,"3",D$19:D$60)</f>
        <v>0</v>
      </c>
      <c r="E63" s="80">
        <f>SUMIF($B$19:$B$60,"3",E$19:E$60)</f>
        <v>0</v>
      </c>
      <c r="F63" s="311"/>
    </row>
    <row r="64" spans="1:6" s="10" customFormat="1" ht="15.75">
      <c r="A64" s="65" t="s">
        <v>219</v>
      </c>
      <c r="B64" s="16"/>
      <c r="C64" s="80"/>
      <c r="D64" s="80"/>
      <c r="E64" s="80"/>
      <c r="F64" s="311"/>
    </row>
    <row r="65" spans="1:6" s="10" customFormat="1" ht="15.75">
      <c r="A65" s="62" t="s">
        <v>172</v>
      </c>
      <c r="B65" s="16"/>
      <c r="C65" s="80"/>
      <c r="D65" s="80"/>
      <c r="E65" s="80"/>
      <c r="F65" s="311"/>
    </row>
    <row r="66" spans="1:6" s="10" customFormat="1" ht="31.5">
      <c r="A66" s="62" t="s">
        <v>410</v>
      </c>
      <c r="B66" s="16">
        <v>2</v>
      </c>
      <c r="C66" s="80"/>
      <c r="D66" s="80">
        <v>1800</v>
      </c>
      <c r="E66" s="122">
        <v>1800</v>
      </c>
      <c r="F66" s="311">
        <f t="shared" si="0"/>
        <v>100</v>
      </c>
    </row>
    <row r="67" spans="1:6" s="10" customFormat="1" ht="31.5" hidden="1">
      <c r="A67" s="62" t="s">
        <v>409</v>
      </c>
      <c r="B67" s="16"/>
      <c r="C67" s="80"/>
      <c r="D67" s="80"/>
      <c r="E67" s="80"/>
      <c r="F67" s="311" t="e">
        <f t="shared" si="0"/>
        <v>#DIV/0!</v>
      </c>
    </row>
    <row r="68" spans="1:6" s="10" customFormat="1" ht="15.75" hidden="1">
      <c r="A68" s="62" t="s">
        <v>408</v>
      </c>
      <c r="B68" s="16"/>
      <c r="C68" s="80"/>
      <c r="D68" s="80"/>
      <c r="E68" s="80"/>
      <c r="F68" s="311" t="e">
        <f t="shared" si="0"/>
        <v>#DIV/0!</v>
      </c>
    </row>
    <row r="69" spans="1:6" s="10" customFormat="1" ht="15.75" hidden="1">
      <c r="A69" s="62"/>
      <c r="B69" s="16"/>
      <c r="C69" s="80"/>
      <c r="D69" s="80"/>
      <c r="E69" s="80"/>
      <c r="F69" s="311" t="e">
        <f t="shared" si="0"/>
        <v>#DIV/0!</v>
      </c>
    </row>
    <row r="70" spans="1:6" s="10" customFormat="1" ht="31.5" hidden="1">
      <c r="A70" s="62" t="s">
        <v>170</v>
      </c>
      <c r="B70" s="16"/>
      <c r="C70" s="80"/>
      <c r="D70" s="80"/>
      <c r="E70" s="80"/>
      <c r="F70" s="311" t="e">
        <f t="shared" si="0"/>
        <v>#DIV/0!</v>
      </c>
    </row>
    <row r="71" spans="1:6" s="10" customFormat="1" ht="15.75" hidden="1">
      <c r="A71" s="62"/>
      <c r="B71" s="16"/>
      <c r="C71" s="80"/>
      <c r="D71" s="80"/>
      <c r="E71" s="80"/>
      <c r="F71" s="311" t="e">
        <f t="shared" si="0"/>
        <v>#DIV/0!</v>
      </c>
    </row>
    <row r="72" spans="1:6" s="10" customFormat="1" ht="31.5" hidden="1">
      <c r="A72" s="62" t="s">
        <v>171</v>
      </c>
      <c r="B72" s="16"/>
      <c r="C72" s="80"/>
      <c r="D72" s="80"/>
      <c r="E72" s="80"/>
      <c r="F72" s="311" t="e">
        <f t="shared" si="0"/>
        <v>#DIV/0!</v>
      </c>
    </row>
    <row r="73" spans="1:6" s="10" customFormat="1" ht="15.75" hidden="1">
      <c r="A73" s="62"/>
      <c r="B73" s="16"/>
      <c r="C73" s="80"/>
      <c r="D73" s="80"/>
      <c r="E73" s="80"/>
      <c r="F73" s="311" t="e">
        <f aca="true" t="shared" si="1" ref="F73:F136">E73/D73*100</f>
        <v>#DIV/0!</v>
      </c>
    </row>
    <row r="74" spans="1:6" s="10" customFormat="1" ht="31.5" hidden="1">
      <c r="A74" s="62" t="s">
        <v>174</v>
      </c>
      <c r="B74" s="16"/>
      <c r="C74" s="80"/>
      <c r="D74" s="80"/>
      <c r="E74" s="80"/>
      <c r="F74" s="311" t="e">
        <f t="shared" si="1"/>
        <v>#DIV/0!</v>
      </c>
    </row>
    <row r="75" spans="1:6" s="10" customFormat="1" ht="15.75">
      <c r="A75" s="85" t="s">
        <v>130</v>
      </c>
      <c r="B75" s="100">
        <v>2</v>
      </c>
      <c r="C75" s="80">
        <v>60000</v>
      </c>
      <c r="D75" s="80">
        <v>60000</v>
      </c>
      <c r="E75" s="80">
        <v>50000</v>
      </c>
      <c r="F75" s="311">
        <f t="shared" si="1"/>
        <v>83.33333333333334</v>
      </c>
    </row>
    <row r="76" spans="1:6" s="10" customFormat="1" ht="15.75" hidden="1">
      <c r="A76" s="84" t="s">
        <v>104</v>
      </c>
      <c r="B76" s="16"/>
      <c r="C76" s="80"/>
      <c r="D76" s="80"/>
      <c r="E76" s="80"/>
      <c r="F76" s="311" t="e">
        <f t="shared" si="1"/>
        <v>#DIV/0!</v>
      </c>
    </row>
    <row r="77" spans="1:6" s="10" customFormat="1" ht="15.75">
      <c r="A77" s="107" t="s">
        <v>129</v>
      </c>
      <c r="B77" s="16"/>
      <c r="C77" s="80">
        <f>SUM(C75:C76)</f>
        <v>60000</v>
      </c>
      <c r="D77" s="80">
        <f>SUM(D75:D76)</f>
        <v>60000</v>
      </c>
      <c r="E77" s="80">
        <f>SUM(E75:E76)</f>
        <v>50000</v>
      </c>
      <c r="F77" s="311">
        <f t="shared" si="1"/>
        <v>83.33333333333334</v>
      </c>
    </row>
    <row r="78" spans="1:6" s="10" customFormat="1" ht="15.75">
      <c r="A78" s="85" t="s">
        <v>115</v>
      </c>
      <c r="B78" s="16">
        <v>2</v>
      </c>
      <c r="C78" s="80">
        <v>320177</v>
      </c>
      <c r="D78" s="80">
        <v>320177</v>
      </c>
      <c r="E78" s="122">
        <v>320177</v>
      </c>
      <c r="F78" s="311">
        <f t="shared" si="1"/>
        <v>100</v>
      </c>
    </row>
    <row r="79" spans="1:6" s="10" customFormat="1" ht="15.75">
      <c r="A79" s="84" t="s">
        <v>431</v>
      </c>
      <c r="B79" s="100">
        <v>2</v>
      </c>
      <c r="C79" s="80">
        <v>-2347</v>
      </c>
      <c r="D79" s="80">
        <v>-2347</v>
      </c>
      <c r="E79" s="122">
        <v>-2347</v>
      </c>
      <c r="F79" s="311">
        <f t="shared" si="1"/>
        <v>100</v>
      </c>
    </row>
    <row r="80" spans="1:6" s="10" customFormat="1" ht="15.75">
      <c r="A80" s="84" t="s">
        <v>440</v>
      </c>
      <c r="B80" s="100">
        <v>2</v>
      </c>
      <c r="C80" s="80">
        <v>6463</v>
      </c>
      <c r="D80" s="80">
        <v>6463</v>
      </c>
      <c r="E80" s="122">
        <v>6463</v>
      </c>
      <c r="F80" s="311">
        <f t="shared" si="1"/>
        <v>100</v>
      </c>
    </row>
    <row r="81" spans="1:6" s="10" customFormat="1" ht="15.75">
      <c r="A81" s="84" t="s">
        <v>432</v>
      </c>
      <c r="B81" s="100">
        <v>2</v>
      </c>
      <c r="C81" s="80">
        <v>-2693</v>
      </c>
      <c r="D81" s="80">
        <v>-2693</v>
      </c>
      <c r="E81" s="122">
        <v>-2693</v>
      </c>
      <c r="F81" s="311">
        <f t="shared" si="1"/>
        <v>100</v>
      </c>
    </row>
    <row r="82" spans="1:6" s="10" customFormat="1" ht="15.75">
      <c r="A82" s="84" t="s">
        <v>441</v>
      </c>
      <c r="B82" s="100">
        <v>2</v>
      </c>
      <c r="C82" s="80">
        <v>4533</v>
      </c>
      <c r="D82" s="80">
        <v>4533</v>
      </c>
      <c r="E82" s="122">
        <v>4533</v>
      </c>
      <c r="F82" s="311">
        <f t="shared" si="1"/>
        <v>100</v>
      </c>
    </row>
    <row r="83" spans="1:6" s="10" customFormat="1" ht="15.75">
      <c r="A83" s="84" t="s">
        <v>433</v>
      </c>
      <c r="B83" s="100">
        <v>2</v>
      </c>
      <c r="C83" s="80">
        <v>-7379</v>
      </c>
      <c r="D83" s="80">
        <v>-7379</v>
      </c>
      <c r="E83" s="122">
        <v>-7379</v>
      </c>
      <c r="F83" s="311">
        <f t="shared" si="1"/>
        <v>100</v>
      </c>
    </row>
    <row r="84" spans="1:6" s="10" customFormat="1" ht="15.75">
      <c r="A84" s="84" t="s">
        <v>442</v>
      </c>
      <c r="B84" s="100">
        <v>2</v>
      </c>
      <c r="C84" s="80">
        <v>78045</v>
      </c>
      <c r="D84" s="80">
        <v>78045</v>
      </c>
      <c r="E84" s="122">
        <v>78045</v>
      </c>
      <c r="F84" s="311">
        <f t="shared" si="1"/>
        <v>100</v>
      </c>
    </row>
    <row r="85" spans="1:6" s="10" customFormat="1" ht="15.75">
      <c r="A85" s="84" t="s">
        <v>450</v>
      </c>
      <c r="B85" s="16">
        <v>2</v>
      </c>
      <c r="C85" s="80">
        <v>200000</v>
      </c>
      <c r="D85" s="80">
        <v>200000</v>
      </c>
      <c r="E85" s="122">
        <v>200000</v>
      </c>
      <c r="F85" s="311">
        <f t="shared" si="1"/>
        <v>100</v>
      </c>
    </row>
    <row r="86" spans="1:6" s="10" customFormat="1" ht="15.75">
      <c r="A86" s="125" t="s">
        <v>506</v>
      </c>
      <c r="B86" s="16">
        <v>2</v>
      </c>
      <c r="C86" s="80"/>
      <c r="D86" s="80">
        <v>5000</v>
      </c>
      <c r="E86" s="80"/>
      <c r="F86" s="311">
        <f t="shared" si="1"/>
        <v>0</v>
      </c>
    </row>
    <row r="87" spans="1:6" s="10" customFormat="1" ht="31.5">
      <c r="A87" s="107" t="s">
        <v>175</v>
      </c>
      <c r="B87" s="16"/>
      <c r="C87" s="80">
        <f>SUM(C78:C85)</f>
        <v>596799</v>
      </c>
      <c r="D87" s="80">
        <f>SUM(D78:D86)</f>
        <v>601799</v>
      </c>
      <c r="E87" s="80">
        <f>SUM(E78:E85)</f>
        <v>596799</v>
      </c>
      <c r="F87" s="311">
        <f t="shared" si="1"/>
        <v>99.16915780850417</v>
      </c>
    </row>
    <row r="88" spans="1:6" s="10" customFormat="1" ht="15.75" hidden="1">
      <c r="A88" s="84" t="s">
        <v>443</v>
      </c>
      <c r="B88" s="100">
        <v>2</v>
      </c>
      <c r="C88" s="80"/>
      <c r="D88" s="80"/>
      <c r="E88" s="80"/>
      <c r="F88" s="311" t="e">
        <f t="shared" si="1"/>
        <v>#DIV/0!</v>
      </c>
    </row>
    <row r="89" spans="1:6" s="10" customFormat="1" ht="15.75" hidden="1">
      <c r="A89" s="84" t="s">
        <v>444</v>
      </c>
      <c r="B89" s="100">
        <v>2</v>
      </c>
      <c r="C89" s="80"/>
      <c r="D89" s="80"/>
      <c r="E89" s="80"/>
      <c r="F89" s="311" t="e">
        <f t="shared" si="1"/>
        <v>#DIV/0!</v>
      </c>
    </row>
    <row r="90" spans="1:6" s="10" customFormat="1" ht="15.75" hidden="1">
      <c r="A90" s="84" t="s">
        <v>445</v>
      </c>
      <c r="B90" s="100">
        <v>2</v>
      </c>
      <c r="C90" s="80"/>
      <c r="D90" s="80"/>
      <c r="E90" s="80"/>
      <c r="F90" s="311" t="e">
        <f t="shared" si="1"/>
        <v>#DIV/0!</v>
      </c>
    </row>
    <row r="91" spans="1:6" s="10" customFormat="1" ht="15.75" hidden="1">
      <c r="A91" s="84" t="s">
        <v>446</v>
      </c>
      <c r="B91" s="100">
        <v>2</v>
      </c>
      <c r="C91" s="80"/>
      <c r="D91" s="80"/>
      <c r="E91" s="80"/>
      <c r="F91" s="311" t="e">
        <f t="shared" si="1"/>
        <v>#DIV/0!</v>
      </c>
    </row>
    <row r="92" spans="1:6" s="10" customFormat="1" ht="15.75" hidden="1">
      <c r="A92" s="84" t="s">
        <v>447</v>
      </c>
      <c r="B92" s="100">
        <v>2</v>
      </c>
      <c r="C92" s="80"/>
      <c r="D92" s="80"/>
      <c r="E92" s="80"/>
      <c r="F92" s="311" t="e">
        <f t="shared" si="1"/>
        <v>#DIV/0!</v>
      </c>
    </row>
    <row r="93" spans="1:6" s="10" customFormat="1" ht="15.75">
      <c r="A93" s="84" t="s">
        <v>448</v>
      </c>
      <c r="B93" s="100">
        <v>2</v>
      </c>
      <c r="C93" s="80">
        <v>52042</v>
      </c>
      <c r="D93" s="80">
        <v>52042</v>
      </c>
      <c r="E93" s="122">
        <v>52042</v>
      </c>
      <c r="F93" s="311">
        <f t="shared" si="1"/>
        <v>100</v>
      </c>
    </row>
    <row r="94" spans="1:6" s="10" customFormat="1" ht="15.75" hidden="1">
      <c r="A94" s="84" t="s">
        <v>449</v>
      </c>
      <c r="B94" s="16">
        <v>2</v>
      </c>
      <c r="C94" s="80"/>
      <c r="D94" s="80"/>
      <c r="E94" s="80"/>
      <c r="F94" s="311" t="e">
        <f t="shared" si="1"/>
        <v>#DIV/0!</v>
      </c>
    </row>
    <row r="95" spans="1:6" s="10" customFormat="1" ht="15.75" hidden="1">
      <c r="A95" s="84" t="s">
        <v>450</v>
      </c>
      <c r="B95" s="16">
        <v>2</v>
      </c>
      <c r="C95" s="80"/>
      <c r="D95" s="80"/>
      <c r="E95" s="80"/>
      <c r="F95" s="311" t="e">
        <f t="shared" si="1"/>
        <v>#DIV/0!</v>
      </c>
    </row>
    <row r="96" spans="1:6" s="10" customFormat="1" ht="15.75" hidden="1">
      <c r="A96" s="84" t="s">
        <v>482</v>
      </c>
      <c r="B96" s="16">
        <v>2</v>
      </c>
      <c r="C96" s="80"/>
      <c r="D96" s="80"/>
      <c r="E96" s="80"/>
      <c r="F96" s="311" t="e">
        <f t="shared" si="1"/>
        <v>#DIV/0!</v>
      </c>
    </row>
    <row r="97" spans="1:6" s="10" customFormat="1" ht="15.75" hidden="1">
      <c r="A97" s="84" t="s">
        <v>104</v>
      </c>
      <c r="B97" s="16"/>
      <c r="C97" s="80"/>
      <c r="D97" s="80"/>
      <c r="E97" s="80"/>
      <c r="F97" s="311" t="e">
        <f t="shared" si="1"/>
        <v>#DIV/0!</v>
      </c>
    </row>
    <row r="98" spans="1:6" s="10" customFormat="1" ht="15.75">
      <c r="A98" s="107" t="s">
        <v>176</v>
      </c>
      <c r="B98" s="16"/>
      <c r="C98" s="80">
        <f>SUM(C88:C97)</f>
        <v>52042</v>
      </c>
      <c r="D98" s="80">
        <f>SUM(D88:D97)</f>
        <v>52042</v>
      </c>
      <c r="E98" s="80">
        <f>SUM(E88:E97)</f>
        <v>52042</v>
      </c>
      <c r="F98" s="311">
        <f t="shared" si="1"/>
        <v>100</v>
      </c>
    </row>
    <row r="99" spans="1:6" s="10" customFormat="1" ht="31.5">
      <c r="A99" s="108" t="s">
        <v>173</v>
      </c>
      <c r="B99" s="16"/>
      <c r="C99" s="80">
        <f>C77+C87+C98</f>
        <v>708841</v>
      </c>
      <c r="D99" s="80">
        <f>D77+D87+D98</f>
        <v>713841</v>
      </c>
      <c r="E99" s="80">
        <f>E77+E87+E98</f>
        <v>698841</v>
      </c>
      <c r="F99" s="311">
        <f t="shared" si="1"/>
        <v>97.89869172546828</v>
      </c>
    </row>
    <row r="100" spans="1:6" s="10" customFormat="1" ht="15.75" hidden="1">
      <c r="A100" s="62"/>
      <c r="B100" s="100"/>
      <c r="C100" s="80"/>
      <c r="D100" s="80"/>
      <c r="E100" s="80"/>
      <c r="F100" s="311" t="e">
        <f t="shared" si="1"/>
        <v>#DIV/0!</v>
      </c>
    </row>
    <row r="101" spans="1:6" s="10" customFormat="1" ht="31.5" hidden="1">
      <c r="A101" s="62" t="s">
        <v>177</v>
      </c>
      <c r="B101" s="100"/>
      <c r="C101" s="80"/>
      <c r="D101" s="80"/>
      <c r="E101" s="80"/>
      <c r="F101" s="311" t="e">
        <f t="shared" si="1"/>
        <v>#DIV/0!</v>
      </c>
    </row>
    <row r="102" spans="1:6" s="10" customFormat="1" ht="15.75">
      <c r="A102" s="85" t="s">
        <v>429</v>
      </c>
      <c r="B102" s="100">
        <v>2</v>
      </c>
      <c r="C102" s="80">
        <v>100000</v>
      </c>
      <c r="D102" s="80">
        <v>100000</v>
      </c>
      <c r="E102" s="80">
        <v>60000</v>
      </c>
      <c r="F102" s="311">
        <f t="shared" si="1"/>
        <v>60</v>
      </c>
    </row>
    <row r="103" spans="1:6" s="10" customFormat="1" ht="31.5">
      <c r="A103" s="62" t="s">
        <v>178</v>
      </c>
      <c r="B103" s="100"/>
      <c r="C103" s="80">
        <f>SUM(C102)</f>
        <v>100000</v>
      </c>
      <c r="D103" s="80">
        <f>SUM(D102)</f>
        <v>100000</v>
      </c>
      <c r="E103" s="80">
        <f>SUM(E102)</f>
        <v>60000</v>
      </c>
      <c r="F103" s="311">
        <f t="shared" si="1"/>
        <v>60</v>
      </c>
    </row>
    <row r="104" spans="1:6" s="10" customFormat="1" ht="15.75" hidden="1">
      <c r="A104" s="62" t="s">
        <v>179</v>
      </c>
      <c r="B104" s="100"/>
      <c r="C104" s="80"/>
      <c r="D104" s="80"/>
      <c r="E104" s="80"/>
      <c r="F104" s="311" t="e">
        <f t="shared" si="1"/>
        <v>#DIV/0!</v>
      </c>
    </row>
    <row r="105" spans="1:6" s="10" customFormat="1" ht="15.75" hidden="1">
      <c r="A105" s="62" t="s">
        <v>180</v>
      </c>
      <c r="B105" s="100"/>
      <c r="C105" s="80"/>
      <c r="D105" s="80"/>
      <c r="E105" s="80"/>
      <c r="F105" s="311" t="e">
        <f t="shared" si="1"/>
        <v>#DIV/0!</v>
      </c>
    </row>
    <row r="106" spans="1:6" s="10" customFormat="1" ht="15.75" hidden="1">
      <c r="A106" s="118" t="s">
        <v>430</v>
      </c>
      <c r="B106" s="100">
        <v>2</v>
      </c>
      <c r="C106" s="80"/>
      <c r="D106" s="80"/>
      <c r="E106" s="80"/>
      <c r="F106" s="311" t="e">
        <f t="shared" si="1"/>
        <v>#DIV/0!</v>
      </c>
    </row>
    <row r="107" spans="1:6" s="10" customFormat="1" ht="15.75" hidden="1">
      <c r="A107" s="118" t="s">
        <v>451</v>
      </c>
      <c r="B107" s="100">
        <v>2</v>
      </c>
      <c r="C107" s="80"/>
      <c r="D107" s="80"/>
      <c r="E107" s="80"/>
      <c r="F107" s="311" t="e">
        <f t="shared" si="1"/>
        <v>#DIV/0!</v>
      </c>
    </row>
    <row r="108" spans="1:6" s="10" customFormat="1" ht="15.75" hidden="1">
      <c r="A108" s="118"/>
      <c r="B108" s="100">
        <v>2</v>
      </c>
      <c r="C108" s="80"/>
      <c r="D108" s="80"/>
      <c r="E108" s="80"/>
      <c r="F108" s="311" t="e">
        <f t="shared" si="1"/>
        <v>#DIV/0!</v>
      </c>
    </row>
    <row r="109" spans="1:6" s="10" customFormat="1" ht="15.75">
      <c r="A109" s="118" t="s">
        <v>452</v>
      </c>
      <c r="B109" s="100">
        <v>2</v>
      </c>
      <c r="C109" s="80">
        <v>20000</v>
      </c>
      <c r="D109" s="80">
        <v>20000</v>
      </c>
      <c r="E109" s="80"/>
      <c r="F109" s="311">
        <f t="shared" si="1"/>
        <v>0</v>
      </c>
    </row>
    <row r="110" spans="1:6" s="10" customFormat="1" ht="15.75">
      <c r="A110" s="109" t="s">
        <v>181</v>
      </c>
      <c r="B110" s="100"/>
      <c r="C110" s="80">
        <f>SUM(C106:C109)</f>
        <v>20000</v>
      </c>
      <c r="D110" s="80">
        <f>SUM(D106:D109)</f>
        <v>20000</v>
      </c>
      <c r="E110" s="80">
        <f>SUM(E106:E109)</f>
        <v>0</v>
      </c>
      <c r="F110" s="311">
        <f t="shared" si="1"/>
        <v>0</v>
      </c>
    </row>
    <row r="111" spans="1:6" s="10" customFormat="1" ht="15.75" hidden="1">
      <c r="A111" s="85" t="s">
        <v>128</v>
      </c>
      <c r="B111" s="100">
        <v>2</v>
      </c>
      <c r="C111" s="80"/>
      <c r="D111" s="80"/>
      <c r="E111" s="80"/>
      <c r="F111" s="311" t="e">
        <f t="shared" si="1"/>
        <v>#DIV/0!</v>
      </c>
    </row>
    <row r="112" spans="1:6" s="10" customFormat="1" ht="15.75" hidden="1">
      <c r="A112" s="85"/>
      <c r="B112" s="100"/>
      <c r="C112" s="80"/>
      <c r="D112" s="80"/>
      <c r="E112" s="80"/>
      <c r="F112" s="311" t="e">
        <f t="shared" si="1"/>
        <v>#DIV/0!</v>
      </c>
    </row>
    <row r="113" spans="1:6" s="10" customFormat="1" ht="15.75" hidden="1">
      <c r="A113" s="109" t="s">
        <v>127</v>
      </c>
      <c r="B113" s="100"/>
      <c r="C113" s="80">
        <f>SUM(C111:C112)</f>
        <v>0</v>
      </c>
      <c r="D113" s="80">
        <f>SUM(D111:D112)</f>
        <v>0</v>
      </c>
      <c r="E113" s="80">
        <f>SUM(E111:E112)</f>
        <v>0</v>
      </c>
      <c r="F113" s="311" t="e">
        <f t="shared" si="1"/>
        <v>#DIV/0!</v>
      </c>
    </row>
    <row r="114" spans="1:6" s="10" customFormat="1" ht="15.75" hidden="1">
      <c r="A114" s="85"/>
      <c r="B114" s="100"/>
      <c r="C114" s="80"/>
      <c r="D114" s="80"/>
      <c r="E114" s="80"/>
      <c r="F114" s="311" t="e">
        <f t="shared" si="1"/>
        <v>#DIV/0!</v>
      </c>
    </row>
    <row r="115" spans="1:6" s="10" customFormat="1" ht="15.75" hidden="1">
      <c r="A115" s="85"/>
      <c r="B115" s="100"/>
      <c r="C115" s="80"/>
      <c r="D115" s="80"/>
      <c r="E115" s="80"/>
      <c r="F115" s="311" t="e">
        <f t="shared" si="1"/>
        <v>#DIV/0!</v>
      </c>
    </row>
    <row r="116" spans="1:6" s="10" customFormat="1" ht="15.75" hidden="1">
      <c r="A116" s="109" t="s">
        <v>182</v>
      </c>
      <c r="B116" s="100"/>
      <c r="C116" s="80">
        <f>SUM(C114:C115)</f>
        <v>0</v>
      </c>
      <c r="D116" s="80">
        <f>SUM(D114:D115)</f>
        <v>0</v>
      </c>
      <c r="E116" s="80">
        <f>SUM(E114:E115)</f>
        <v>0</v>
      </c>
      <c r="F116" s="311" t="e">
        <f t="shared" si="1"/>
        <v>#DIV/0!</v>
      </c>
    </row>
    <row r="117" spans="1:6" s="10" customFormat="1" ht="15.75" hidden="1">
      <c r="A117" s="66"/>
      <c r="B117" s="100"/>
      <c r="C117" s="80"/>
      <c r="D117" s="80"/>
      <c r="E117" s="80"/>
      <c r="F117" s="311" t="e">
        <f t="shared" si="1"/>
        <v>#DIV/0!</v>
      </c>
    </row>
    <row r="118" spans="1:6" s="10" customFormat="1" ht="15.75" hidden="1">
      <c r="A118" s="62"/>
      <c r="B118" s="100"/>
      <c r="C118" s="80"/>
      <c r="D118" s="80"/>
      <c r="E118" s="80"/>
      <c r="F118" s="311" t="e">
        <f t="shared" si="1"/>
        <v>#DIV/0!</v>
      </c>
    </row>
    <row r="119" spans="1:6" s="10" customFormat="1" ht="31.5">
      <c r="A119" s="108" t="s">
        <v>411</v>
      </c>
      <c r="B119" s="100"/>
      <c r="C119" s="80">
        <f>C110+C113+C116</f>
        <v>20000</v>
      </c>
      <c r="D119" s="80">
        <f>D110+D113+D116</f>
        <v>20000</v>
      </c>
      <c r="E119" s="80">
        <f>E110+E113+E116</f>
        <v>0</v>
      </c>
      <c r="F119" s="311">
        <f t="shared" si="1"/>
        <v>0</v>
      </c>
    </row>
    <row r="120" spans="1:6" s="10" customFormat="1" ht="15.75">
      <c r="A120" s="85" t="s">
        <v>201</v>
      </c>
      <c r="B120" s="100">
        <v>2</v>
      </c>
      <c r="C120" s="80">
        <v>200000</v>
      </c>
      <c r="D120" s="80">
        <v>516163</v>
      </c>
      <c r="E120" s="80"/>
      <c r="F120" s="311">
        <f t="shared" si="1"/>
        <v>0</v>
      </c>
    </row>
    <row r="121" spans="1:6" s="10" customFormat="1" ht="15.75" hidden="1">
      <c r="A121" s="85" t="s">
        <v>202</v>
      </c>
      <c r="B121" s="100">
        <v>2</v>
      </c>
      <c r="C121" s="80"/>
      <c r="D121" s="80"/>
      <c r="E121" s="80"/>
      <c r="F121" s="311" t="e">
        <f t="shared" si="1"/>
        <v>#DIV/0!</v>
      </c>
    </row>
    <row r="122" spans="1:6" s="10" customFormat="1" ht="15.75">
      <c r="A122" s="62" t="s">
        <v>412</v>
      </c>
      <c r="B122" s="100"/>
      <c r="C122" s="80">
        <f>SUM(C120:C121)</f>
        <v>200000</v>
      </c>
      <c r="D122" s="80">
        <f>SUM(D120:D121)</f>
        <v>516163</v>
      </c>
      <c r="E122" s="80">
        <f>SUM(E120:E121)</f>
        <v>0</v>
      </c>
      <c r="F122" s="311">
        <f t="shared" si="1"/>
        <v>0</v>
      </c>
    </row>
    <row r="123" spans="1:6" s="10" customFormat="1" ht="15.75">
      <c r="A123" s="64" t="s">
        <v>219</v>
      </c>
      <c r="B123" s="100"/>
      <c r="C123" s="82">
        <f>SUM(C124:C124:C126)</f>
        <v>1028841</v>
      </c>
      <c r="D123" s="82">
        <f>SUM(D124:D124:D126)</f>
        <v>1351804</v>
      </c>
      <c r="E123" s="82">
        <f>SUM(E124:E124:E126)</f>
        <v>760641</v>
      </c>
      <c r="F123" s="311">
        <f t="shared" si="1"/>
        <v>56.268586274341544</v>
      </c>
    </row>
    <row r="124" spans="1:6" s="10" customFormat="1" ht="15.75">
      <c r="A124" s="85" t="s">
        <v>376</v>
      </c>
      <c r="B124" s="98">
        <v>1</v>
      </c>
      <c r="C124" s="80">
        <f>SUMIF($B$64:$B$123,"1",C$64:C$123)</f>
        <v>0</v>
      </c>
      <c r="D124" s="80">
        <f>SUMIF($B$64:$B$123,"1",D$64:D$123)</f>
        <v>0</v>
      </c>
      <c r="E124" s="80">
        <f>SUMIF($B$64:$B$123,"1",E$64:E$123)</f>
        <v>0</v>
      </c>
      <c r="F124" s="311"/>
    </row>
    <row r="125" spans="1:6" s="10" customFormat="1" ht="15.75">
      <c r="A125" s="85" t="s">
        <v>218</v>
      </c>
      <c r="B125" s="98">
        <v>2</v>
      </c>
      <c r="C125" s="80">
        <f>SUMIF($B$64:$B$123,"2",C$64:C$123)</f>
        <v>1028841</v>
      </c>
      <c r="D125" s="80">
        <f>SUMIF($B$64:$B$123,"2",D$64:D$123)</f>
        <v>1351804</v>
      </c>
      <c r="E125" s="80">
        <f>SUMIF($B$64:$B$123,"2",E$64:E$123)</f>
        <v>760641</v>
      </c>
      <c r="F125" s="311">
        <f t="shared" si="1"/>
        <v>56.268586274341544</v>
      </c>
    </row>
    <row r="126" spans="1:6" s="10" customFormat="1" ht="15.75">
      <c r="A126" s="85" t="s">
        <v>110</v>
      </c>
      <c r="B126" s="98">
        <v>3</v>
      </c>
      <c r="C126" s="80">
        <f>SUMIF($B$64:$B$123,"3",C$64:C$123)</f>
        <v>0</v>
      </c>
      <c r="D126" s="80">
        <f>SUMIF($B$64:$B$123,"3",D$64:D$123)</f>
        <v>0</v>
      </c>
      <c r="E126" s="80">
        <f>SUMIF($B$64:$B$123,"3",E$64:E$123)</f>
        <v>0</v>
      </c>
      <c r="F126" s="311"/>
    </row>
    <row r="127" spans="1:6" ht="15.75">
      <c r="A127" s="66" t="s">
        <v>78</v>
      </c>
      <c r="B127" s="100"/>
      <c r="C127" s="80"/>
      <c r="D127" s="80"/>
      <c r="E127" s="80"/>
      <c r="F127" s="311"/>
    </row>
    <row r="128" spans="1:6" ht="15.75">
      <c r="A128" s="42" t="s">
        <v>220</v>
      </c>
      <c r="B128" s="100"/>
      <c r="C128" s="82">
        <f>SUM(C129:C131)</f>
        <v>2012035</v>
      </c>
      <c r="D128" s="82">
        <f>SUM(D129:D131)</f>
        <v>1105035</v>
      </c>
      <c r="E128" s="82">
        <f>SUM(E129:E131)</f>
        <v>875000</v>
      </c>
      <c r="F128" s="311">
        <f t="shared" si="1"/>
        <v>79.18301230277774</v>
      </c>
    </row>
    <row r="129" spans="1:6" ht="15.75">
      <c r="A129" s="85" t="s">
        <v>376</v>
      </c>
      <c r="B129" s="98">
        <v>1</v>
      </c>
      <c r="C129" s="80">
        <f>Felh!J27</f>
        <v>0</v>
      </c>
      <c r="D129" s="80">
        <f>Felh!K27</f>
        <v>0</v>
      </c>
      <c r="E129" s="80">
        <f>Felh!L27</f>
        <v>0</v>
      </c>
      <c r="F129" s="311"/>
    </row>
    <row r="130" spans="1:6" ht="15.75">
      <c r="A130" s="85" t="s">
        <v>218</v>
      </c>
      <c r="B130" s="98">
        <v>2</v>
      </c>
      <c r="C130" s="80">
        <f>Felh!J28</f>
        <v>2012035</v>
      </c>
      <c r="D130" s="80">
        <f>Felh!K28</f>
        <v>1105035</v>
      </c>
      <c r="E130" s="80">
        <f>Felh!L28</f>
        <v>875000</v>
      </c>
      <c r="F130" s="311">
        <f t="shared" si="1"/>
        <v>79.18301230277774</v>
      </c>
    </row>
    <row r="131" spans="1:6" ht="15.75">
      <c r="A131" s="85" t="s">
        <v>110</v>
      </c>
      <c r="B131" s="98">
        <v>3</v>
      </c>
      <c r="C131" s="80">
        <f>Felh!J29</f>
        <v>0</v>
      </c>
      <c r="D131" s="80">
        <f>Felh!K29</f>
        <v>0</v>
      </c>
      <c r="E131" s="80">
        <f>Felh!L29</f>
        <v>0</v>
      </c>
      <c r="F131" s="311"/>
    </row>
    <row r="132" spans="1:6" ht="15.75">
      <c r="A132" s="42" t="s">
        <v>221</v>
      </c>
      <c r="B132" s="100"/>
      <c r="C132" s="82">
        <f>SUM(C133:C135)</f>
        <v>87149</v>
      </c>
      <c r="D132" s="82">
        <f>SUM(D133:D135)</f>
        <v>994149</v>
      </c>
      <c r="E132" s="82">
        <f>SUM(E133:E135)</f>
        <v>910131</v>
      </c>
      <c r="F132" s="311">
        <f t="shared" si="1"/>
        <v>91.5487517464686</v>
      </c>
    </row>
    <row r="133" spans="1:6" ht="15.75">
      <c r="A133" s="85" t="s">
        <v>376</v>
      </c>
      <c r="B133" s="98">
        <v>1</v>
      </c>
      <c r="C133" s="80">
        <f>Felh!J46</f>
        <v>0</v>
      </c>
      <c r="D133" s="80">
        <f>Felh!K46</f>
        <v>0</v>
      </c>
      <c r="E133" s="80">
        <f>Felh!L46</f>
        <v>0</v>
      </c>
      <c r="F133" s="311"/>
    </row>
    <row r="134" spans="1:6" ht="15.75">
      <c r="A134" s="85" t="s">
        <v>218</v>
      </c>
      <c r="B134" s="98">
        <v>2</v>
      </c>
      <c r="C134" s="80">
        <f>Felh!J47</f>
        <v>87149</v>
      </c>
      <c r="D134" s="80">
        <f>Felh!K47</f>
        <v>994149</v>
      </c>
      <c r="E134" s="80">
        <f>Felh!L47</f>
        <v>910131</v>
      </c>
      <c r="F134" s="311">
        <f t="shared" si="1"/>
        <v>91.5487517464686</v>
      </c>
    </row>
    <row r="135" spans="1:6" ht="15" customHeight="1">
      <c r="A135" s="85" t="s">
        <v>110</v>
      </c>
      <c r="B135" s="98">
        <v>3</v>
      </c>
      <c r="C135" s="80">
        <f>Felh!J48</f>
        <v>0</v>
      </c>
      <c r="D135" s="80">
        <f>Felh!K48</f>
        <v>0</v>
      </c>
      <c r="E135" s="80">
        <f>Felh!L48</f>
        <v>0</v>
      </c>
      <c r="F135" s="311"/>
    </row>
    <row r="136" spans="1:6" ht="15.75">
      <c r="A136" s="42" t="s">
        <v>222</v>
      </c>
      <c r="B136" s="100"/>
      <c r="C136" s="82">
        <f>SUM(C137:C139)</f>
        <v>250000</v>
      </c>
      <c r="D136" s="82">
        <f>SUM(D137:D139)</f>
        <v>265000</v>
      </c>
      <c r="E136" s="82">
        <f>SUM(E137:E139)</f>
        <v>259177</v>
      </c>
      <c r="F136" s="311">
        <f t="shared" si="1"/>
        <v>97.80264150943397</v>
      </c>
    </row>
    <row r="137" spans="1:6" ht="15.75">
      <c r="A137" s="85" t="s">
        <v>376</v>
      </c>
      <c r="B137" s="98">
        <v>1</v>
      </c>
      <c r="C137" s="80">
        <f>Felh!J66</f>
        <v>0</v>
      </c>
      <c r="D137" s="80">
        <f>Felh!K66</f>
        <v>0</v>
      </c>
      <c r="E137" s="80">
        <f>Felh!L66</f>
        <v>0</v>
      </c>
      <c r="F137" s="311"/>
    </row>
    <row r="138" spans="1:6" ht="15.75">
      <c r="A138" s="85" t="s">
        <v>218</v>
      </c>
      <c r="B138" s="98">
        <v>2</v>
      </c>
      <c r="C138" s="80">
        <f>Felh!J67</f>
        <v>250000</v>
      </c>
      <c r="D138" s="80">
        <f>Felh!K67</f>
        <v>265000</v>
      </c>
      <c r="E138" s="80">
        <f>Felh!L67</f>
        <v>259177</v>
      </c>
      <c r="F138" s="311">
        <f aca="true" t="shared" si="2" ref="F138:F175">E138/D138*100</f>
        <v>97.80264150943397</v>
      </c>
    </row>
    <row r="139" spans="1:6" ht="15.75">
      <c r="A139" s="85" t="s">
        <v>110</v>
      </c>
      <c r="B139" s="98">
        <v>3</v>
      </c>
      <c r="C139" s="80">
        <f>Felh!J68</f>
        <v>0</v>
      </c>
      <c r="D139" s="80">
        <f>Felh!K68</f>
        <v>0</v>
      </c>
      <c r="E139" s="80">
        <f>Felh!L68</f>
        <v>0</v>
      </c>
      <c r="F139" s="311"/>
    </row>
    <row r="140" spans="1:6" ht="16.5">
      <c r="A140" s="68" t="s">
        <v>223</v>
      </c>
      <c r="B140" s="101"/>
      <c r="C140" s="80"/>
      <c r="D140" s="80"/>
      <c r="E140" s="80"/>
      <c r="F140" s="311"/>
    </row>
    <row r="141" spans="1:6" ht="15.75">
      <c r="A141" s="66" t="s">
        <v>112</v>
      </c>
      <c r="B141" s="100"/>
      <c r="C141" s="14"/>
      <c r="D141" s="14"/>
      <c r="E141" s="14"/>
      <c r="F141" s="311"/>
    </row>
    <row r="142" spans="1:6" ht="15.75">
      <c r="A142" s="62" t="s">
        <v>208</v>
      </c>
      <c r="B142" s="100"/>
      <c r="C142" s="14"/>
      <c r="D142" s="14"/>
      <c r="E142" s="14"/>
      <c r="F142" s="311"/>
    </row>
    <row r="143" spans="1:6" ht="31.5" hidden="1">
      <c r="A143" s="85" t="s">
        <v>413</v>
      </c>
      <c r="B143" s="100"/>
      <c r="C143" s="14"/>
      <c r="D143" s="14"/>
      <c r="E143" s="14"/>
      <c r="F143" s="311" t="e">
        <f t="shared" si="2"/>
        <v>#DIV/0!</v>
      </c>
    </row>
    <row r="144" spans="1:6" ht="31.5" hidden="1">
      <c r="A144" s="85" t="s">
        <v>210</v>
      </c>
      <c r="B144" s="100"/>
      <c r="C144" s="14"/>
      <c r="D144" s="14"/>
      <c r="E144" s="14"/>
      <c r="F144" s="311" t="e">
        <f t="shared" si="2"/>
        <v>#DIV/0!</v>
      </c>
    </row>
    <row r="145" spans="1:6" ht="31.5" hidden="1">
      <c r="A145" s="85" t="s">
        <v>414</v>
      </c>
      <c r="B145" s="100"/>
      <c r="C145" s="14"/>
      <c r="D145" s="14"/>
      <c r="E145" s="14"/>
      <c r="F145" s="311" t="e">
        <f t="shared" si="2"/>
        <v>#DIV/0!</v>
      </c>
    </row>
    <row r="146" spans="1:6" ht="17.25" customHeight="1">
      <c r="A146" s="85" t="s">
        <v>524</v>
      </c>
      <c r="B146" s="100">
        <v>2</v>
      </c>
      <c r="C146" s="14">
        <v>398198</v>
      </c>
      <c r="D146" s="14">
        <v>398198</v>
      </c>
      <c r="E146" s="133">
        <v>398198</v>
      </c>
      <c r="F146" s="311">
        <f t="shared" si="2"/>
        <v>100</v>
      </c>
    </row>
    <row r="147" spans="1:6" ht="31.5" hidden="1">
      <c r="A147" s="85" t="s">
        <v>524</v>
      </c>
      <c r="B147" s="100"/>
      <c r="C147" s="14"/>
      <c r="D147" s="14"/>
      <c r="E147" s="14"/>
      <c r="F147" s="311" t="e">
        <f t="shared" si="2"/>
        <v>#DIV/0!</v>
      </c>
    </row>
    <row r="148" spans="1:6" ht="31.5" hidden="1">
      <c r="A148" s="85" t="s">
        <v>524</v>
      </c>
      <c r="B148" s="100"/>
      <c r="C148" s="14"/>
      <c r="D148" s="14"/>
      <c r="E148" s="14"/>
      <c r="F148" s="311" t="e">
        <f t="shared" si="2"/>
        <v>#DIV/0!</v>
      </c>
    </row>
    <row r="149" spans="1:6" ht="31.5" hidden="1">
      <c r="A149" s="85" t="s">
        <v>524</v>
      </c>
      <c r="B149" s="100"/>
      <c r="C149" s="14"/>
      <c r="D149" s="14"/>
      <c r="E149" s="14"/>
      <c r="F149" s="311" t="e">
        <f t="shared" si="2"/>
        <v>#DIV/0!</v>
      </c>
    </row>
    <row r="150" spans="1:6" ht="31.5" hidden="1">
      <c r="A150" s="85" t="s">
        <v>524</v>
      </c>
      <c r="B150" s="100"/>
      <c r="C150" s="14"/>
      <c r="D150" s="14"/>
      <c r="E150" s="14"/>
      <c r="F150" s="311" t="e">
        <f t="shared" si="2"/>
        <v>#DIV/0!</v>
      </c>
    </row>
    <row r="151" spans="1:6" ht="31.5" hidden="1">
      <c r="A151" s="85" t="s">
        <v>524</v>
      </c>
      <c r="B151" s="100"/>
      <c r="C151" s="14"/>
      <c r="D151" s="14"/>
      <c r="E151" s="14"/>
      <c r="F151" s="311" t="e">
        <f t="shared" si="2"/>
        <v>#DIV/0!</v>
      </c>
    </row>
    <row r="152" spans="1:6" ht="16.5" customHeight="1">
      <c r="A152" s="85" t="s">
        <v>525</v>
      </c>
      <c r="B152" s="100">
        <v>2</v>
      </c>
      <c r="C152" s="14"/>
      <c r="D152" s="14">
        <v>418261</v>
      </c>
      <c r="E152" s="14"/>
      <c r="F152" s="311">
        <f t="shared" si="2"/>
        <v>0</v>
      </c>
    </row>
    <row r="153" spans="1:6" ht="15.75">
      <c r="A153" s="42" t="s">
        <v>112</v>
      </c>
      <c r="B153" s="100"/>
      <c r="C153" s="82">
        <f>SUM(C154:C156)</f>
        <v>398198</v>
      </c>
      <c r="D153" s="82">
        <f>SUM(D154:D156)</f>
        <v>816459</v>
      </c>
      <c r="E153" s="82">
        <f>SUM(E154:E156)</f>
        <v>398198</v>
      </c>
      <c r="F153" s="311">
        <f t="shared" si="2"/>
        <v>48.77134063069916</v>
      </c>
    </row>
    <row r="154" spans="1:6" ht="15.75">
      <c r="A154" s="85" t="s">
        <v>376</v>
      </c>
      <c r="B154" s="98">
        <v>1</v>
      </c>
      <c r="C154" s="80">
        <f>SUMIF($B$141:$B$153,"1",C$141:C$153)</f>
        <v>0</v>
      </c>
      <c r="D154" s="80">
        <f>SUMIF($B$141:$B$153,"1",D$141:D$153)</f>
        <v>0</v>
      </c>
      <c r="E154" s="80">
        <f>SUMIF($B$141:$B$153,"1",E$141:E$153)</f>
        <v>0</v>
      </c>
      <c r="F154" s="311"/>
    </row>
    <row r="155" spans="1:6" ht="15.75">
      <c r="A155" s="85" t="s">
        <v>218</v>
      </c>
      <c r="B155" s="98">
        <v>2</v>
      </c>
      <c r="C155" s="80">
        <f>SUMIF($B$141:$B$153,"2",C$141:C$153)</f>
        <v>398198</v>
      </c>
      <c r="D155" s="80">
        <f>SUMIF($B$141:$B$153,"2",D$141:D$153)</f>
        <v>816459</v>
      </c>
      <c r="E155" s="80">
        <f>SUMIF($B$141:$B$153,"2",E$141:E$153)</f>
        <v>398198</v>
      </c>
      <c r="F155" s="311">
        <f t="shared" si="2"/>
        <v>48.77134063069916</v>
      </c>
    </row>
    <row r="156" spans="1:6" ht="15.75">
      <c r="A156" s="85" t="s">
        <v>110</v>
      </c>
      <c r="B156" s="98">
        <v>3</v>
      </c>
      <c r="C156" s="80">
        <f>SUMIF($B$141:$B$153,"3",C$141:C$153)</f>
        <v>0</v>
      </c>
      <c r="D156" s="80">
        <f>SUMIF($B$141:$B$153,"3",D$141:D$153)</f>
        <v>0</v>
      </c>
      <c r="E156" s="80">
        <f>SUMIF($B$141:$B$153,"3",E$141:E$153)</f>
        <v>0</v>
      </c>
      <c r="F156" s="311"/>
    </row>
    <row r="157" spans="1:6" ht="15.75" hidden="1">
      <c r="A157" s="66" t="s">
        <v>113</v>
      </c>
      <c r="B157" s="100"/>
      <c r="C157" s="14"/>
      <c r="D157" s="14"/>
      <c r="E157" s="14"/>
      <c r="F157" s="311" t="e">
        <f t="shared" si="2"/>
        <v>#DIV/0!</v>
      </c>
    </row>
    <row r="158" spans="1:6" ht="15.75" hidden="1">
      <c r="A158" s="62" t="s">
        <v>208</v>
      </c>
      <c r="B158" s="100"/>
      <c r="C158" s="14"/>
      <c r="D158" s="14"/>
      <c r="E158" s="14"/>
      <c r="F158" s="311" t="e">
        <f t="shared" si="2"/>
        <v>#DIV/0!</v>
      </c>
    </row>
    <row r="159" spans="1:6" ht="31.5" hidden="1">
      <c r="A159" s="85" t="s">
        <v>413</v>
      </c>
      <c r="B159" s="100"/>
      <c r="C159" s="14"/>
      <c r="D159" s="14"/>
      <c r="E159" s="14"/>
      <c r="F159" s="311" t="e">
        <f t="shared" si="2"/>
        <v>#DIV/0!</v>
      </c>
    </row>
    <row r="160" spans="1:6" ht="31.5" hidden="1">
      <c r="A160" s="85" t="s">
        <v>210</v>
      </c>
      <c r="B160" s="100"/>
      <c r="C160" s="14"/>
      <c r="D160" s="14"/>
      <c r="E160" s="14"/>
      <c r="F160" s="311" t="e">
        <f t="shared" si="2"/>
        <v>#DIV/0!</v>
      </c>
    </row>
    <row r="161" spans="1:6" ht="31.5" hidden="1">
      <c r="A161" s="85" t="s">
        <v>414</v>
      </c>
      <c r="B161" s="100"/>
      <c r="C161" s="14"/>
      <c r="D161" s="14"/>
      <c r="E161" s="14"/>
      <c r="F161" s="311" t="e">
        <f t="shared" si="2"/>
        <v>#DIV/0!</v>
      </c>
    </row>
    <row r="162" spans="1:6" ht="15.75" hidden="1">
      <c r="A162" s="85" t="s">
        <v>211</v>
      </c>
      <c r="B162" s="100"/>
      <c r="C162" s="14"/>
      <c r="D162" s="14"/>
      <c r="E162" s="14"/>
      <c r="F162" s="311" t="e">
        <f t="shared" si="2"/>
        <v>#DIV/0!</v>
      </c>
    </row>
    <row r="163" spans="1:6" ht="15.75" hidden="1">
      <c r="A163" s="85" t="s">
        <v>212</v>
      </c>
      <c r="B163" s="100"/>
      <c r="C163" s="14"/>
      <c r="D163" s="14"/>
      <c r="E163" s="14"/>
      <c r="F163" s="311" t="e">
        <f t="shared" si="2"/>
        <v>#DIV/0!</v>
      </c>
    </row>
    <row r="164" spans="1:6" ht="31.5" hidden="1">
      <c r="A164" s="85" t="s">
        <v>427</v>
      </c>
      <c r="B164" s="100"/>
      <c r="C164" s="14"/>
      <c r="D164" s="14"/>
      <c r="E164" s="14"/>
      <c r="F164" s="311" t="e">
        <f t="shared" si="2"/>
        <v>#DIV/0!</v>
      </c>
    </row>
    <row r="165" spans="1:6" ht="15.75" hidden="1">
      <c r="A165" s="85" t="s">
        <v>216</v>
      </c>
      <c r="B165" s="100"/>
      <c r="C165" s="14"/>
      <c r="D165" s="14"/>
      <c r="E165" s="14"/>
      <c r="F165" s="311" t="e">
        <f t="shared" si="2"/>
        <v>#DIV/0!</v>
      </c>
    </row>
    <row r="166" spans="1:6" ht="15.75" hidden="1">
      <c r="A166" s="62" t="s">
        <v>217</v>
      </c>
      <c r="B166" s="100"/>
      <c r="C166" s="14"/>
      <c r="D166" s="14"/>
      <c r="E166" s="14"/>
      <c r="F166" s="311" t="e">
        <f t="shared" si="2"/>
        <v>#DIV/0!</v>
      </c>
    </row>
    <row r="167" spans="1:6" ht="15.75" hidden="1">
      <c r="A167" s="62" t="s">
        <v>209</v>
      </c>
      <c r="B167" s="100"/>
      <c r="C167" s="14"/>
      <c r="D167" s="14"/>
      <c r="E167" s="14"/>
      <c r="F167" s="311" t="e">
        <f t="shared" si="2"/>
        <v>#DIV/0!</v>
      </c>
    </row>
    <row r="168" spans="1:6" ht="15.75" hidden="1">
      <c r="A168" s="42" t="s">
        <v>224</v>
      </c>
      <c r="B168" s="100"/>
      <c r="C168" s="82">
        <f>SUM(C169:C171)</f>
        <v>0</v>
      </c>
      <c r="D168" s="82">
        <f>SUM(D169:D171)</f>
        <v>0</v>
      </c>
      <c r="E168" s="82">
        <f>SUM(E169:E171)</f>
        <v>0</v>
      </c>
      <c r="F168" s="311" t="e">
        <f t="shared" si="2"/>
        <v>#DIV/0!</v>
      </c>
    </row>
    <row r="169" spans="1:6" ht="15.75" hidden="1">
      <c r="A169" s="85" t="s">
        <v>376</v>
      </c>
      <c r="B169" s="98">
        <v>1</v>
      </c>
      <c r="C169" s="80">
        <f>SUMIF($B$157:$B$168,"1",C$157:C$168)</f>
        <v>0</v>
      </c>
      <c r="D169" s="80">
        <f>SUMIF($B$157:$B$168,"1",D$157:D$168)</f>
        <v>0</v>
      </c>
      <c r="E169" s="80">
        <f>SUMIF($B$157:$B$168,"1",E$157:E$168)</f>
        <v>0</v>
      </c>
      <c r="F169" s="311" t="e">
        <f t="shared" si="2"/>
        <v>#DIV/0!</v>
      </c>
    </row>
    <row r="170" spans="1:6" ht="15.75" hidden="1">
      <c r="A170" s="85" t="s">
        <v>218</v>
      </c>
      <c r="B170" s="98">
        <v>2</v>
      </c>
      <c r="C170" s="80">
        <f>SUMIF($B$157:$B$168,"2",C$157:C$168)</f>
        <v>0</v>
      </c>
      <c r="D170" s="80">
        <f>SUMIF($B$157:$B$168,"2",D$157:D$168)</f>
        <v>0</v>
      </c>
      <c r="E170" s="80">
        <f>SUMIF($B$157:$B$168,"2",E$157:E$168)</f>
        <v>0</v>
      </c>
      <c r="F170" s="311" t="e">
        <f t="shared" si="2"/>
        <v>#DIV/0!</v>
      </c>
    </row>
    <row r="171" spans="1:6" ht="15.75" hidden="1">
      <c r="A171" s="85" t="s">
        <v>110</v>
      </c>
      <c r="B171" s="98">
        <v>3</v>
      </c>
      <c r="C171" s="80">
        <f>SUMIF($B$157:$B$168,"3",C$157:C$168)</f>
        <v>0</v>
      </c>
      <c r="D171" s="80">
        <f>SUMIF($B$157:$B$168,"3",D$157:D$168)</f>
        <v>0</v>
      </c>
      <c r="E171" s="80">
        <f>SUMIF($B$157:$B$168,"3",E$157:E$168)</f>
        <v>0</v>
      </c>
      <c r="F171" s="311" t="e">
        <f t="shared" si="2"/>
        <v>#DIV/0!</v>
      </c>
    </row>
    <row r="172" spans="1:6" ht="16.5">
      <c r="A172" s="67" t="s">
        <v>114</v>
      </c>
      <c r="B172" s="101"/>
      <c r="C172" s="17">
        <f>C7+C11+C15+C60+C123+C128+C132+C136+C153+C168</f>
        <v>16353719</v>
      </c>
      <c r="D172" s="17">
        <f>D7+D11+D15+D60+D123+D128+D132+D136+D153+D168</f>
        <v>17838613</v>
      </c>
      <c r="E172" s="17">
        <f>E7+E11+E15+E60+E123+E128+E132+E136+E153+E168</f>
        <v>12065628</v>
      </c>
      <c r="F172" s="311">
        <f t="shared" si="2"/>
        <v>67.63770255008055</v>
      </c>
    </row>
    <row r="173" spans="3:6" ht="15.75" hidden="1">
      <c r="C173" s="40">
        <f>Bevételek!C305</f>
        <v>16353719</v>
      </c>
      <c r="D173" s="40">
        <f>Bevételek!D305</f>
        <v>17838613</v>
      </c>
      <c r="E173" s="40">
        <f>Bevételek!E305</f>
        <v>16957788</v>
      </c>
      <c r="F173" s="311">
        <f t="shared" si="2"/>
        <v>95.0622562415587</v>
      </c>
    </row>
    <row r="174" spans="3:6" ht="15.75" hidden="1">
      <c r="C174" s="40">
        <f>C173-C172</f>
        <v>0</v>
      </c>
      <c r="D174" s="40">
        <f>D173-D172</f>
        <v>0</v>
      </c>
      <c r="E174" s="40">
        <f>E173-E172</f>
        <v>4892160</v>
      </c>
      <c r="F174" s="311" t="e">
        <f t="shared" si="2"/>
        <v>#DIV/0!</v>
      </c>
    </row>
    <row r="175" ht="15.75" hidden="1">
      <c r="F175" s="311" t="e">
        <f t="shared" si="2"/>
        <v>#DIV/0!</v>
      </c>
    </row>
    <row r="347" ht="15.75"/>
    <row r="348" ht="15.75"/>
    <row r="349" ht="15.75"/>
    <row r="350" ht="15.75"/>
    <row r="351" ht="15.75"/>
    <row r="352" ht="15.75"/>
    <row r="353" ht="15.75"/>
    <row r="360" ht="15.75"/>
    <row r="361" ht="15.75"/>
    <row r="362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49"/>
  <sheetViews>
    <sheetView zoomScalePageLayoutView="0" workbookViewId="0" topLeftCell="A21">
      <pane xSplit="1" topLeftCell="B1" activePane="topRight" state="frozen"/>
      <selection pane="topLeft" activeCell="A4" sqref="A4"/>
      <selection pane="topRight" activeCell="A2" sqref="A2:Q2"/>
    </sheetView>
  </sheetViews>
  <sheetFormatPr defaultColWidth="9.140625" defaultRowHeight="15"/>
  <cols>
    <col min="1" max="1" width="54.00390625" style="2" customWidth="1"/>
    <col min="2" max="2" width="5.7109375" style="2" customWidth="1"/>
    <col min="3" max="3" width="10.421875" style="2" customWidth="1"/>
    <col min="4" max="5" width="10.8515625" style="2" hidden="1" customWidth="1"/>
    <col min="6" max="6" width="12.7109375" style="2" customWidth="1"/>
    <col min="7" max="7" width="10.7109375" style="2" customWidth="1"/>
    <col min="8" max="9" width="10.140625" style="2" hidden="1" customWidth="1"/>
    <col min="10" max="10" width="11.7109375" style="2" customWidth="1"/>
    <col min="11" max="11" width="10.28125" style="2" customWidth="1"/>
    <col min="12" max="13" width="11.00390625" style="2" customWidth="1"/>
    <col min="14" max="14" width="10.8515625" style="2" customWidth="1"/>
    <col min="15" max="15" width="10.00390625" style="2" customWidth="1"/>
    <col min="16" max="16" width="10.421875" style="2" customWidth="1"/>
    <col min="17" max="17" width="11.140625" style="19" customWidth="1"/>
    <col min="18" max="18" width="11.00390625" style="19" customWidth="1"/>
    <col min="19" max="19" width="10.140625" style="19" customWidth="1"/>
    <col min="20" max="16384" width="9.140625" style="2" customWidth="1"/>
  </cols>
  <sheetData>
    <row r="1" spans="1:19" ht="15.75">
      <c r="A1" s="317" t="s">
        <v>495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2"/>
      <c r="S1" s="2"/>
    </row>
    <row r="2" spans="1:19" ht="15.75">
      <c r="A2" s="317" t="s">
        <v>436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2"/>
      <c r="S2" s="2"/>
    </row>
    <row r="4" spans="1:19" s="3" customFormat="1" ht="15.75" customHeight="1">
      <c r="A4" s="321" t="s">
        <v>252</v>
      </c>
      <c r="B4" s="359" t="s">
        <v>126</v>
      </c>
      <c r="C4" s="323" t="s">
        <v>105</v>
      </c>
      <c r="D4" s="324"/>
      <c r="E4" s="324"/>
      <c r="F4" s="325"/>
      <c r="G4" s="323" t="s">
        <v>106</v>
      </c>
      <c r="H4" s="324"/>
      <c r="I4" s="324"/>
      <c r="J4" s="325"/>
      <c r="K4" s="323" t="s">
        <v>17</v>
      </c>
      <c r="L4" s="324"/>
      <c r="M4" s="325"/>
      <c r="N4" s="323" t="s">
        <v>15</v>
      </c>
      <c r="O4" s="324"/>
      <c r="P4" s="325"/>
      <c r="Q4" s="323" t="s">
        <v>5</v>
      </c>
      <c r="R4" s="325"/>
      <c r="S4" s="88"/>
    </row>
    <row r="5" spans="1:19" s="3" customFormat="1" ht="31.5">
      <c r="A5" s="322"/>
      <c r="B5" s="360"/>
      <c r="C5" s="39" t="s">
        <v>155</v>
      </c>
      <c r="D5" s="39" t="s">
        <v>155</v>
      </c>
      <c r="E5" s="39" t="s">
        <v>155</v>
      </c>
      <c r="F5" s="39" t="s">
        <v>520</v>
      </c>
      <c r="G5" s="39" t="s">
        <v>155</v>
      </c>
      <c r="H5" s="39" t="s">
        <v>155</v>
      </c>
      <c r="I5" s="39" t="s">
        <v>155</v>
      </c>
      <c r="J5" s="39" t="s">
        <v>520</v>
      </c>
      <c r="K5" s="39" t="s">
        <v>155</v>
      </c>
      <c r="L5" s="39" t="s">
        <v>523</v>
      </c>
      <c r="M5" s="39" t="s">
        <v>520</v>
      </c>
      <c r="N5" s="39" t="s">
        <v>155</v>
      </c>
      <c r="O5" s="39" t="s">
        <v>523</v>
      </c>
      <c r="P5" s="39" t="s">
        <v>520</v>
      </c>
      <c r="Q5" s="39" t="s">
        <v>155</v>
      </c>
      <c r="R5" s="39" t="s">
        <v>523</v>
      </c>
      <c r="S5" s="39" t="s">
        <v>520</v>
      </c>
    </row>
    <row r="6" spans="1:23" s="3" customFormat="1" ht="31.5">
      <c r="A6" s="7" t="s">
        <v>225</v>
      </c>
      <c r="B6" s="97">
        <v>2</v>
      </c>
      <c r="C6" s="5">
        <v>3118041</v>
      </c>
      <c r="D6" s="5">
        <v>3118041</v>
      </c>
      <c r="E6" s="5">
        <v>3118041</v>
      </c>
      <c r="F6" s="5">
        <v>2602500</v>
      </c>
      <c r="G6" s="5">
        <v>659636</v>
      </c>
      <c r="H6" s="5">
        <v>659636</v>
      </c>
      <c r="I6" s="5">
        <v>659636</v>
      </c>
      <c r="J6" s="5">
        <v>699958</v>
      </c>
      <c r="K6" s="5">
        <v>350000</v>
      </c>
      <c r="L6" s="5">
        <v>350000</v>
      </c>
      <c r="M6" s="5">
        <v>314598</v>
      </c>
      <c r="N6" s="5">
        <v>94500</v>
      </c>
      <c r="O6" s="5">
        <v>94500</v>
      </c>
      <c r="P6" s="132">
        <v>26997</v>
      </c>
      <c r="Q6" s="5">
        <f aca="true" t="shared" si="0" ref="Q6:Q49">C6+G6+K6+N6</f>
        <v>4222177</v>
      </c>
      <c r="R6" s="5">
        <f aca="true" t="shared" si="1" ref="R6:R49">E6+I6+L6+O6</f>
        <v>4222177</v>
      </c>
      <c r="S6" s="5">
        <f aca="true" t="shared" si="2" ref="S6:S49">F6+J6+M6+P6</f>
        <v>3644053</v>
      </c>
      <c r="T6" s="126"/>
      <c r="U6" s="126"/>
      <c r="V6" s="126"/>
      <c r="W6" s="126"/>
    </row>
    <row r="7" spans="1:23" s="3" customFormat="1" ht="31.5">
      <c r="A7" s="7" t="s">
        <v>225</v>
      </c>
      <c r="B7" s="97">
        <v>3</v>
      </c>
      <c r="C7" s="5">
        <v>516000</v>
      </c>
      <c r="D7" s="5">
        <v>516000</v>
      </c>
      <c r="E7" s="5">
        <v>516000</v>
      </c>
      <c r="F7" s="5">
        <v>516000</v>
      </c>
      <c r="G7" s="5">
        <v>139320</v>
      </c>
      <c r="H7" s="5">
        <v>139320</v>
      </c>
      <c r="I7" s="5">
        <v>139320</v>
      </c>
      <c r="J7" s="5">
        <v>139320</v>
      </c>
      <c r="K7" s="5"/>
      <c r="L7" s="5"/>
      <c r="M7" s="5"/>
      <c r="N7" s="5"/>
      <c r="O7" s="5"/>
      <c r="P7" s="132"/>
      <c r="Q7" s="5">
        <f t="shared" si="0"/>
        <v>655320</v>
      </c>
      <c r="R7" s="5">
        <f t="shared" si="1"/>
        <v>655320</v>
      </c>
      <c r="S7" s="5">
        <f t="shared" si="2"/>
        <v>655320</v>
      </c>
      <c r="T7" s="126"/>
      <c r="U7" s="126"/>
      <c r="V7" s="126"/>
      <c r="W7" s="126"/>
    </row>
    <row r="8" spans="1:23" s="3" customFormat="1" ht="15.75">
      <c r="A8" s="7" t="s">
        <v>497</v>
      </c>
      <c r="B8" s="97">
        <v>3</v>
      </c>
      <c r="C8" s="5">
        <v>50000</v>
      </c>
      <c r="D8" s="5">
        <v>50000</v>
      </c>
      <c r="E8" s="5">
        <v>50000</v>
      </c>
      <c r="F8" s="5"/>
      <c r="G8" s="5">
        <v>25585</v>
      </c>
      <c r="H8" s="5">
        <v>25585</v>
      </c>
      <c r="I8" s="5">
        <v>25585</v>
      </c>
      <c r="J8" s="5"/>
      <c r="K8" s="5"/>
      <c r="L8" s="5"/>
      <c r="M8" s="5"/>
      <c r="N8" s="5"/>
      <c r="O8" s="5"/>
      <c r="P8" s="132"/>
      <c r="Q8" s="5">
        <f t="shared" si="0"/>
        <v>75585</v>
      </c>
      <c r="R8" s="5">
        <f t="shared" si="1"/>
        <v>75585</v>
      </c>
      <c r="S8" s="5">
        <f t="shared" si="2"/>
        <v>0</v>
      </c>
      <c r="T8" s="126"/>
      <c r="U8" s="126"/>
      <c r="V8" s="126"/>
      <c r="W8" s="126"/>
    </row>
    <row r="9" spans="1:23" s="3" customFormat="1" ht="15.75">
      <c r="A9" s="7" t="s">
        <v>226</v>
      </c>
      <c r="B9" s="97">
        <v>2</v>
      </c>
      <c r="C9" s="5">
        <v>100000</v>
      </c>
      <c r="D9" s="5">
        <v>100000</v>
      </c>
      <c r="E9" s="5">
        <v>100000</v>
      </c>
      <c r="F9" s="5"/>
      <c r="G9" s="5">
        <v>27000</v>
      </c>
      <c r="H9" s="5">
        <v>27000</v>
      </c>
      <c r="I9" s="5">
        <v>27000</v>
      </c>
      <c r="J9" s="5"/>
      <c r="K9" s="5">
        <v>200000</v>
      </c>
      <c r="L9" s="5">
        <v>200000</v>
      </c>
      <c r="M9" s="5">
        <v>31184</v>
      </c>
      <c r="N9" s="5"/>
      <c r="O9" s="5"/>
      <c r="P9" s="132">
        <v>6537</v>
      </c>
      <c r="Q9" s="5">
        <f t="shared" si="0"/>
        <v>327000</v>
      </c>
      <c r="R9" s="5">
        <f t="shared" si="1"/>
        <v>327000</v>
      </c>
      <c r="S9" s="5">
        <f t="shared" si="2"/>
        <v>37721</v>
      </c>
      <c r="T9" s="126"/>
      <c r="U9" s="126"/>
      <c r="V9" s="126"/>
      <c r="W9" s="126"/>
    </row>
    <row r="10" spans="1:23" s="3" customFormat="1" ht="31.5" hidden="1">
      <c r="A10" s="7" t="s">
        <v>227</v>
      </c>
      <c r="B10" s="97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f t="shared" si="0"/>
        <v>0</v>
      </c>
      <c r="R10" s="5">
        <f t="shared" si="1"/>
        <v>0</v>
      </c>
      <c r="S10" s="5">
        <f t="shared" si="2"/>
        <v>0</v>
      </c>
      <c r="T10" s="126"/>
      <c r="U10" s="126"/>
      <c r="V10" s="126"/>
      <c r="W10" s="126"/>
    </row>
    <row r="11" spans="1:23" s="3" customFormat="1" ht="15.75" hidden="1">
      <c r="A11" s="7" t="s">
        <v>228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f t="shared" si="0"/>
        <v>0</v>
      </c>
      <c r="R11" s="5">
        <f t="shared" si="1"/>
        <v>0</v>
      </c>
      <c r="S11" s="5">
        <f t="shared" si="2"/>
        <v>0</v>
      </c>
      <c r="T11" s="126"/>
      <c r="U11" s="126"/>
      <c r="V11" s="126"/>
      <c r="W11" s="126"/>
    </row>
    <row r="12" spans="1:23" s="3" customFormat="1" ht="15.75" hidden="1">
      <c r="A12" s="7" t="s">
        <v>229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 t="shared" si="0"/>
        <v>0</v>
      </c>
      <c r="R12" s="5">
        <f t="shared" si="1"/>
        <v>0</v>
      </c>
      <c r="S12" s="5">
        <f t="shared" si="2"/>
        <v>0</v>
      </c>
      <c r="T12" s="126"/>
      <c r="U12" s="126"/>
      <c r="V12" s="126"/>
      <c r="W12" s="126"/>
    </row>
    <row r="13" spans="1:23" s="3" customFormat="1" ht="15.75" hidden="1">
      <c r="A13" s="7" t="s">
        <v>230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0"/>
        <v>0</v>
      </c>
      <c r="R13" s="5">
        <f t="shared" si="1"/>
        <v>0</v>
      </c>
      <c r="S13" s="5">
        <f t="shared" si="2"/>
        <v>0</v>
      </c>
      <c r="T13" s="126"/>
      <c r="U13" s="126"/>
      <c r="V13" s="126"/>
      <c r="W13" s="126"/>
    </row>
    <row r="14" spans="1:23" s="3" customFormat="1" ht="15.75">
      <c r="A14" s="7" t="s">
        <v>474</v>
      </c>
      <c r="B14" s="97">
        <v>2</v>
      </c>
      <c r="C14" s="5">
        <v>712395</v>
      </c>
      <c r="D14" s="5">
        <v>712395</v>
      </c>
      <c r="E14" s="5">
        <v>712395</v>
      </c>
      <c r="F14" s="132">
        <v>237465</v>
      </c>
      <c r="G14" s="5">
        <v>96174</v>
      </c>
      <c r="H14" s="5">
        <v>96174</v>
      </c>
      <c r="I14" s="5">
        <v>96174</v>
      </c>
      <c r="J14" s="132">
        <v>34914</v>
      </c>
      <c r="K14" s="5">
        <v>50000</v>
      </c>
      <c r="L14" s="5">
        <v>50000</v>
      </c>
      <c r="M14" s="5"/>
      <c r="N14" s="5">
        <v>13500</v>
      </c>
      <c r="O14" s="5">
        <v>13500</v>
      </c>
      <c r="P14" s="5"/>
      <c r="Q14" s="5">
        <f t="shared" si="0"/>
        <v>872069</v>
      </c>
      <c r="R14" s="5">
        <f t="shared" si="1"/>
        <v>872069</v>
      </c>
      <c r="S14" s="5">
        <f t="shared" si="2"/>
        <v>272379</v>
      </c>
      <c r="T14" s="126"/>
      <c r="U14" s="126"/>
      <c r="V14" s="126"/>
      <c r="W14" s="126"/>
    </row>
    <row r="15" spans="1:23" s="3" customFormat="1" ht="15.75" hidden="1">
      <c r="A15" s="7" t="s">
        <v>475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  <c r="R15" s="5">
        <f t="shared" si="1"/>
        <v>0</v>
      </c>
      <c r="S15" s="5">
        <f t="shared" si="2"/>
        <v>0</v>
      </c>
      <c r="T15" s="126"/>
      <c r="U15" s="126"/>
      <c r="V15" s="126"/>
      <c r="W15" s="126"/>
    </row>
    <row r="16" spans="1:23" s="3" customFormat="1" ht="15.75" hidden="1">
      <c r="A16" s="7" t="s">
        <v>231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0</v>
      </c>
      <c r="R16" s="5">
        <f t="shared" si="1"/>
        <v>0</v>
      </c>
      <c r="S16" s="5">
        <f t="shared" si="2"/>
        <v>0</v>
      </c>
      <c r="T16" s="126"/>
      <c r="U16" s="126"/>
      <c r="V16" s="126"/>
      <c r="W16" s="126"/>
    </row>
    <row r="17" spans="1:23" s="3" customFormat="1" ht="15.75" hidden="1">
      <c r="A17" s="7" t="s">
        <v>232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0</v>
      </c>
      <c r="R17" s="5">
        <f t="shared" si="1"/>
        <v>0</v>
      </c>
      <c r="S17" s="5">
        <f t="shared" si="2"/>
        <v>0</v>
      </c>
      <c r="T17" s="126"/>
      <c r="U17" s="126"/>
      <c r="V17" s="126"/>
      <c r="W17" s="126"/>
    </row>
    <row r="18" spans="1:23" s="3" customFormat="1" ht="15.75">
      <c r="A18" s="7" t="s">
        <v>233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>
        <v>1368504</v>
      </c>
      <c r="L18" s="5">
        <v>1368504</v>
      </c>
      <c r="M18" s="5">
        <v>1011000</v>
      </c>
      <c r="N18" s="5">
        <v>369496</v>
      </c>
      <c r="O18" s="5">
        <v>369496</v>
      </c>
      <c r="P18" s="132">
        <v>254070</v>
      </c>
      <c r="Q18" s="5">
        <f t="shared" si="0"/>
        <v>1738000</v>
      </c>
      <c r="R18" s="5">
        <f t="shared" si="1"/>
        <v>1738000</v>
      </c>
      <c r="S18" s="5">
        <f t="shared" si="2"/>
        <v>1265070</v>
      </c>
      <c r="T18" s="126"/>
      <c r="U18" s="126"/>
      <c r="V18" s="126"/>
      <c r="W18" s="126"/>
    </row>
    <row r="19" spans="1:23" ht="15.75" hidden="1">
      <c r="A19" s="7" t="s">
        <v>437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0</v>
      </c>
      <c r="R19" s="5">
        <f t="shared" si="1"/>
        <v>0</v>
      </c>
      <c r="S19" s="5">
        <f t="shared" si="2"/>
        <v>0</v>
      </c>
      <c r="T19" s="126"/>
      <c r="U19" s="126"/>
      <c r="V19" s="126"/>
      <c r="W19" s="126"/>
    </row>
    <row r="20" spans="1:23" ht="31.5">
      <c r="A20" s="7" t="s">
        <v>234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>
        <v>600000</v>
      </c>
      <c r="L20" s="5">
        <v>776000</v>
      </c>
      <c r="M20" s="5"/>
      <c r="N20" s="5">
        <v>162000</v>
      </c>
      <c r="O20" s="5">
        <v>209520</v>
      </c>
      <c r="P20" s="5"/>
      <c r="Q20" s="5">
        <f t="shared" si="0"/>
        <v>762000</v>
      </c>
      <c r="R20" s="5">
        <f t="shared" si="1"/>
        <v>985520</v>
      </c>
      <c r="S20" s="5">
        <f t="shared" si="2"/>
        <v>0</v>
      </c>
      <c r="T20" s="126"/>
      <c r="U20" s="126"/>
      <c r="V20" s="126"/>
      <c r="W20" s="126"/>
    </row>
    <row r="21" spans="1:23" ht="31.5">
      <c r="A21" s="7" t="s">
        <v>235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>
        <v>60000</v>
      </c>
      <c r="L21" s="5">
        <v>60000</v>
      </c>
      <c r="M21" s="5">
        <v>6418</v>
      </c>
      <c r="N21" s="5">
        <v>16200</v>
      </c>
      <c r="O21" s="5">
        <v>16200</v>
      </c>
      <c r="P21" s="132">
        <v>1732</v>
      </c>
      <c r="Q21" s="5">
        <f t="shared" si="0"/>
        <v>76200</v>
      </c>
      <c r="R21" s="5">
        <f t="shared" si="1"/>
        <v>76200</v>
      </c>
      <c r="S21" s="5">
        <f t="shared" si="2"/>
        <v>8150</v>
      </c>
      <c r="T21" s="126"/>
      <c r="U21" s="126"/>
      <c r="V21" s="126"/>
      <c r="W21" s="126"/>
    </row>
    <row r="22" spans="1:23" s="3" customFormat="1" ht="15.75" hidden="1">
      <c r="A22" s="7" t="s">
        <v>236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0</v>
      </c>
      <c r="R22" s="5">
        <f t="shared" si="1"/>
        <v>0</v>
      </c>
      <c r="S22" s="5">
        <f t="shared" si="2"/>
        <v>0</v>
      </c>
      <c r="T22" s="126"/>
      <c r="U22" s="126"/>
      <c r="V22" s="126"/>
      <c r="W22" s="126"/>
    </row>
    <row r="23" spans="1:23" s="3" customFormat="1" ht="15.75">
      <c r="A23" s="7" t="s">
        <v>237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>
        <v>5000</v>
      </c>
      <c r="L23" s="5">
        <v>5000</v>
      </c>
      <c r="M23" s="5"/>
      <c r="N23" s="5">
        <v>1350</v>
      </c>
      <c r="O23" s="5">
        <v>1350</v>
      </c>
      <c r="P23" s="5"/>
      <c r="Q23" s="5">
        <f t="shared" si="0"/>
        <v>6350</v>
      </c>
      <c r="R23" s="5">
        <f t="shared" si="1"/>
        <v>6350</v>
      </c>
      <c r="S23" s="5">
        <f t="shared" si="2"/>
        <v>0</v>
      </c>
      <c r="T23" s="126"/>
      <c r="U23" s="126"/>
      <c r="V23" s="126"/>
      <c r="W23" s="126"/>
    </row>
    <row r="24" spans="1:23" ht="15.75">
      <c r="A24" s="7" t="s">
        <v>238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>
        <v>200000</v>
      </c>
      <c r="L24" s="5">
        <v>200000</v>
      </c>
      <c r="M24" s="5">
        <v>162606</v>
      </c>
      <c r="N24" s="5">
        <v>54000</v>
      </c>
      <c r="O24" s="5">
        <v>54000</v>
      </c>
      <c r="P24" s="132">
        <v>41042</v>
      </c>
      <c r="Q24" s="5">
        <f t="shared" si="0"/>
        <v>254000</v>
      </c>
      <c r="R24" s="5">
        <f t="shared" si="1"/>
        <v>254000</v>
      </c>
      <c r="S24" s="5">
        <f t="shared" si="2"/>
        <v>203648</v>
      </c>
      <c r="T24" s="126"/>
      <c r="U24" s="126"/>
      <c r="V24" s="126"/>
      <c r="W24" s="126"/>
    </row>
    <row r="25" spans="1:23" ht="15.75">
      <c r="A25" s="7" t="s">
        <v>239</v>
      </c>
      <c r="B25" s="97">
        <v>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457480</v>
      </c>
      <c r="L25" s="5">
        <v>457480</v>
      </c>
      <c r="M25" s="5">
        <v>116543</v>
      </c>
      <c r="N25" s="5">
        <v>123520</v>
      </c>
      <c r="O25" s="5">
        <v>123520</v>
      </c>
      <c r="P25" s="132">
        <v>24174</v>
      </c>
      <c r="Q25" s="5">
        <f t="shared" si="0"/>
        <v>581000</v>
      </c>
      <c r="R25" s="5">
        <f t="shared" si="1"/>
        <v>581000</v>
      </c>
      <c r="S25" s="5">
        <f t="shared" si="2"/>
        <v>140717</v>
      </c>
      <c r="T25" s="126"/>
      <c r="U25" s="126"/>
      <c r="V25" s="126"/>
      <c r="W25" s="126"/>
    </row>
    <row r="26" spans="1:23" s="3" customFormat="1" ht="15.75">
      <c r="A26" s="7" t="s">
        <v>480</v>
      </c>
      <c r="B26" s="97">
        <v>2</v>
      </c>
      <c r="C26" s="5"/>
      <c r="D26" s="5"/>
      <c r="E26" s="5"/>
      <c r="F26" s="5"/>
      <c r="G26" s="5"/>
      <c r="H26" s="5"/>
      <c r="I26" s="5"/>
      <c r="J26" s="5"/>
      <c r="K26" s="5">
        <v>12000</v>
      </c>
      <c r="L26" s="5">
        <v>12000</v>
      </c>
      <c r="M26" s="5"/>
      <c r="N26" s="5"/>
      <c r="O26" s="5"/>
      <c r="P26" s="5"/>
      <c r="Q26" s="5">
        <f t="shared" si="0"/>
        <v>12000</v>
      </c>
      <c r="R26" s="5">
        <f t="shared" si="1"/>
        <v>12000</v>
      </c>
      <c r="S26" s="5">
        <f t="shared" si="2"/>
        <v>0</v>
      </c>
      <c r="T26" s="126"/>
      <c r="U26" s="126"/>
      <c r="V26" s="126"/>
      <c r="W26" s="126"/>
    </row>
    <row r="27" spans="1:23" s="3" customFormat="1" ht="15.75">
      <c r="A27" s="7" t="s">
        <v>240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>
        <v>50000</v>
      </c>
      <c r="L27" s="5">
        <v>70000</v>
      </c>
      <c r="M27" s="5">
        <v>65019</v>
      </c>
      <c r="N27" s="5">
        <v>13500</v>
      </c>
      <c r="O27" s="5">
        <v>18900</v>
      </c>
      <c r="P27" s="132">
        <v>12969</v>
      </c>
      <c r="Q27" s="5">
        <f t="shared" si="0"/>
        <v>63500</v>
      </c>
      <c r="R27" s="5">
        <f t="shared" si="1"/>
        <v>88900</v>
      </c>
      <c r="S27" s="5">
        <f t="shared" si="2"/>
        <v>77988</v>
      </c>
      <c r="T27" s="126"/>
      <c r="U27" s="126"/>
      <c r="V27" s="126"/>
      <c r="W27" s="126"/>
    </row>
    <row r="28" spans="1:23" s="3" customFormat="1" ht="15.75" hidden="1">
      <c r="A28" s="7" t="s">
        <v>241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0</v>
      </c>
      <c r="R28" s="5">
        <f t="shared" si="1"/>
        <v>0</v>
      </c>
      <c r="S28" s="5">
        <f t="shared" si="2"/>
        <v>0</v>
      </c>
      <c r="T28" s="126"/>
      <c r="U28" s="126"/>
      <c r="V28" s="126"/>
      <c r="W28" s="126"/>
    </row>
    <row r="29" spans="1:23" ht="31.5" hidden="1">
      <c r="A29" s="7" t="s">
        <v>242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0"/>
        <v>0</v>
      </c>
      <c r="R29" s="5">
        <f t="shared" si="1"/>
        <v>0</v>
      </c>
      <c r="S29" s="5">
        <f t="shared" si="2"/>
        <v>0</v>
      </c>
      <c r="T29" s="126"/>
      <c r="U29" s="126"/>
      <c r="V29" s="126"/>
      <c r="W29" s="126"/>
    </row>
    <row r="30" spans="1:23" s="3" customFormat="1" ht="15.75" hidden="1">
      <c r="A30" s="7" t="s">
        <v>243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0"/>
        <v>0</v>
      </c>
      <c r="R30" s="5">
        <f t="shared" si="1"/>
        <v>0</v>
      </c>
      <c r="S30" s="5">
        <f t="shared" si="2"/>
        <v>0</v>
      </c>
      <c r="T30" s="126"/>
      <c r="U30" s="126"/>
      <c r="V30" s="126"/>
      <c r="W30" s="126"/>
    </row>
    <row r="31" spans="1:23" s="3" customFormat="1" ht="15.75">
      <c r="A31" s="7" t="s">
        <v>244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>
        <v>5000</v>
      </c>
      <c r="L31" s="5">
        <v>5000</v>
      </c>
      <c r="M31" s="5">
        <v>1860</v>
      </c>
      <c r="N31" s="5"/>
      <c r="O31" s="5"/>
      <c r="P31" s="5"/>
      <c r="Q31" s="5">
        <f t="shared" si="0"/>
        <v>5000</v>
      </c>
      <c r="R31" s="5">
        <f t="shared" si="1"/>
        <v>5000</v>
      </c>
      <c r="S31" s="5">
        <f t="shared" si="2"/>
        <v>1860</v>
      </c>
      <c r="T31" s="126"/>
      <c r="U31" s="126"/>
      <c r="V31" s="126"/>
      <c r="W31" s="126"/>
    </row>
    <row r="32" spans="1:23" s="3" customFormat="1" ht="15.75" hidden="1">
      <c r="A32" s="7" t="s">
        <v>245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0</v>
      </c>
      <c r="R32" s="5">
        <f t="shared" si="1"/>
        <v>0</v>
      </c>
      <c r="S32" s="5">
        <f t="shared" si="2"/>
        <v>0</v>
      </c>
      <c r="T32" s="126"/>
      <c r="U32" s="126"/>
      <c r="V32" s="126"/>
      <c r="W32" s="126"/>
    </row>
    <row r="33" spans="1:23" s="3" customFormat="1" ht="31.5" hidden="1">
      <c r="A33" s="7" t="s">
        <v>246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0"/>
        <v>0</v>
      </c>
      <c r="R33" s="5">
        <f t="shared" si="1"/>
        <v>0</v>
      </c>
      <c r="S33" s="5">
        <f t="shared" si="2"/>
        <v>0</v>
      </c>
      <c r="T33" s="126"/>
      <c r="U33" s="126"/>
      <c r="V33" s="126"/>
      <c r="W33" s="126"/>
    </row>
    <row r="34" spans="1:23" s="3" customFormat="1" ht="31.5" hidden="1">
      <c r="A34" s="7" t="s">
        <v>247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0"/>
        <v>0</v>
      </c>
      <c r="R34" s="5">
        <f t="shared" si="1"/>
        <v>0</v>
      </c>
      <c r="S34" s="5">
        <f t="shared" si="2"/>
        <v>0</v>
      </c>
      <c r="T34" s="126"/>
      <c r="U34" s="126"/>
      <c r="V34" s="126"/>
      <c r="W34" s="126"/>
    </row>
    <row r="35" spans="1:23" s="3" customFormat="1" ht="15.75" hidden="1">
      <c r="A35" s="7" t="s">
        <v>470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0"/>
        <v>0</v>
      </c>
      <c r="R35" s="5">
        <f t="shared" si="1"/>
        <v>0</v>
      </c>
      <c r="S35" s="5">
        <f t="shared" si="2"/>
        <v>0</v>
      </c>
      <c r="T35" s="126"/>
      <c r="U35" s="126"/>
      <c r="V35" s="126"/>
      <c r="W35" s="126"/>
    </row>
    <row r="36" spans="1:23" s="3" customFormat="1" ht="15.75" hidden="1">
      <c r="A36" s="7" t="s">
        <v>248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0"/>
        <v>0</v>
      </c>
      <c r="R36" s="5">
        <f t="shared" si="1"/>
        <v>0</v>
      </c>
      <c r="S36" s="5">
        <f t="shared" si="2"/>
        <v>0</v>
      </c>
      <c r="T36" s="126"/>
      <c r="U36" s="126"/>
      <c r="V36" s="126"/>
      <c r="W36" s="126"/>
    </row>
    <row r="37" spans="1:23" s="3" customFormat="1" ht="15.75">
      <c r="A37" s="7" t="s">
        <v>249</v>
      </c>
      <c r="B37" s="97">
        <v>2</v>
      </c>
      <c r="C37" s="5">
        <v>199500</v>
      </c>
      <c r="D37" s="5">
        <v>199500</v>
      </c>
      <c r="E37" s="5">
        <v>199500</v>
      </c>
      <c r="F37" s="5">
        <v>199500</v>
      </c>
      <c r="G37" s="5">
        <v>53865</v>
      </c>
      <c r="H37" s="5">
        <v>53865</v>
      </c>
      <c r="I37" s="5">
        <v>53865</v>
      </c>
      <c r="J37" s="5">
        <v>53865</v>
      </c>
      <c r="K37" s="5">
        <v>150000</v>
      </c>
      <c r="L37" s="5">
        <v>150000</v>
      </c>
      <c r="M37" s="5">
        <v>178879</v>
      </c>
      <c r="N37" s="5">
        <v>40500</v>
      </c>
      <c r="O37" s="5">
        <v>40500</v>
      </c>
      <c r="P37" s="5">
        <v>47830</v>
      </c>
      <c r="Q37" s="5">
        <f t="shared" si="0"/>
        <v>443865</v>
      </c>
      <c r="R37" s="5">
        <f t="shared" si="1"/>
        <v>443865</v>
      </c>
      <c r="S37" s="5">
        <f t="shared" si="2"/>
        <v>480074</v>
      </c>
      <c r="T37" s="126"/>
      <c r="U37" s="126"/>
      <c r="V37" s="126"/>
      <c r="W37" s="126"/>
    </row>
    <row r="38" spans="1:23" s="3" customFormat="1" ht="31.5">
      <c r="A38" s="7" t="s">
        <v>250</v>
      </c>
      <c r="B38" s="97">
        <v>2</v>
      </c>
      <c r="C38" s="5">
        <v>50000</v>
      </c>
      <c r="D38" s="5">
        <v>50000</v>
      </c>
      <c r="E38" s="5">
        <v>50000</v>
      </c>
      <c r="F38" s="5"/>
      <c r="G38" s="5">
        <v>13500</v>
      </c>
      <c r="H38" s="5">
        <v>13500</v>
      </c>
      <c r="I38" s="5">
        <v>13500</v>
      </c>
      <c r="J38" s="5"/>
      <c r="K38" s="5">
        <v>500000</v>
      </c>
      <c r="L38" s="5">
        <v>500000</v>
      </c>
      <c r="M38" s="5">
        <v>206549</v>
      </c>
      <c r="N38" s="5">
        <v>135000</v>
      </c>
      <c r="O38" s="5">
        <v>135000</v>
      </c>
      <c r="P38" s="132">
        <v>35441</v>
      </c>
      <c r="Q38" s="5">
        <f t="shared" si="0"/>
        <v>698500</v>
      </c>
      <c r="R38" s="5">
        <f t="shared" si="1"/>
        <v>698500</v>
      </c>
      <c r="S38" s="5">
        <f t="shared" si="2"/>
        <v>241990</v>
      </c>
      <c r="T38" s="126"/>
      <c r="U38" s="126"/>
      <c r="V38" s="126"/>
      <c r="W38" s="126"/>
    </row>
    <row r="39" spans="1:23" s="3" customFormat="1" ht="15.75">
      <c r="A39" s="7" t="s">
        <v>498</v>
      </c>
      <c r="B39" s="97">
        <v>2</v>
      </c>
      <c r="C39" s="5">
        <v>400000</v>
      </c>
      <c r="D39" s="5">
        <v>400000</v>
      </c>
      <c r="E39" s="5">
        <v>400000</v>
      </c>
      <c r="F39" s="5">
        <v>249903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f t="shared" si="0"/>
        <v>400000</v>
      </c>
      <c r="R39" s="5">
        <f t="shared" si="1"/>
        <v>400000</v>
      </c>
      <c r="S39" s="5">
        <f t="shared" si="2"/>
        <v>249903</v>
      </c>
      <c r="T39" s="126"/>
      <c r="U39" s="126"/>
      <c r="V39" s="126"/>
      <c r="W39" s="126"/>
    </row>
    <row r="40" spans="1:23" ht="15.75" hidden="1">
      <c r="A40" s="7" t="s">
        <v>463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f t="shared" si="0"/>
        <v>0</v>
      </c>
      <c r="R40" s="5">
        <f t="shared" si="1"/>
        <v>0</v>
      </c>
      <c r="S40" s="5">
        <f t="shared" si="2"/>
        <v>0</v>
      </c>
      <c r="T40" s="126"/>
      <c r="U40" s="126"/>
      <c r="V40" s="126"/>
      <c r="W40" s="126"/>
    </row>
    <row r="41" spans="1:23" s="3" customFormat="1" ht="15.75">
      <c r="A41" s="7" t="s">
        <v>251</v>
      </c>
      <c r="B41" s="97">
        <v>2</v>
      </c>
      <c r="C41" s="5"/>
      <c r="D41" s="5"/>
      <c r="E41" s="5"/>
      <c r="F41" s="5"/>
      <c r="G41" s="5"/>
      <c r="H41" s="5"/>
      <c r="I41" s="5"/>
      <c r="J41" s="5"/>
      <c r="K41" s="5">
        <v>124512</v>
      </c>
      <c r="L41" s="5">
        <v>204392</v>
      </c>
      <c r="M41" s="5">
        <v>204392</v>
      </c>
      <c r="N41" s="5">
        <v>33618</v>
      </c>
      <c r="O41" s="5">
        <v>55188</v>
      </c>
      <c r="P41" s="5">
        <v>55188</v>
      </c>
      <c r="Q41" s="5">
        <f t="shared" si="0"/>
        <v>158130</v>
      </c>
      <c r="R41" s="5">
        <f t="shared" si="1"/>
        <v>259580</v>
      </c>
      <c r="S41" s="5">
        <f t="shared" si="2"/>
        <v>259580</v>
      </c>
      <c r="T41" s="126"/>
      <c r="U41" s="126"/>
      <c r="V41" s="126"/>
      <c r="W41" s="126"/>
    </row>
    <row r="42" spans="1:23" s="3" customFormat="1" ht="15.75">
      <c r="A42" s="7" t="s">
        <v>131</v>
      </c>
      <c r="B42" s="97"/>
      <c r="C42" s="5"/>
      <c r="D42" s="5"/>
      <c r="E42" s="5"/>
      <c r="F42" s="5"/>
      <c r="G42" s="5"/>
      <c r="H42" s="5"/>
      <c r="I42" s="5"/>
      <c r="J42" s="5"/>
      <c r="K42" s="5">
        <f>SUM(K43:K45)</f>
        <v>1057184</v>
      </c>
      <c r="L42" s="5">
        <f>SUM(L43:L45)</f>
        <v>1131674</v>
      </c>
      <c r="M42" s="5">
        <f>SUM(M43:M45)</f>
        <v>505980</v>
      </c>
      <c r="N42" s="5"/>
      <c r="O42" s="5"/>
      <c r="P42" s="5"/>
      <c r="Q42" s="5">
        <f t="shared" si="0"/>
        <v>1057184</v>
      </c>
      <c r="R42" s="5">
        <f t="shared" si="1"/>
        <v>1131674</v>
      </c>
      <c r="S42" s="5">
        <f t="shared" si="2"/>
        <v>505980</v>
      </c>
      <c r="T42" s="126"/>
      <c r="U42" s="126"/>
      <c r="V42" s="126"/>
      <c r="W42" s="126"/>
    </row>
    <row r="43" spans="1:23" s="3" customFormat="1" ht="15.75">
      <c r="A43" s="85" t="s">
        <v>376</v>
      </c>
      <c r="B43" s="97">
        <v>1</v>
      </c>
      <c r="C43" s="5"/>
      <c r="D43" s="5"/>
      <c r="E43" s="5"/>
      <c r="F43" s="5"/>
      <c r="G43" s="5"/>
      <c r="H43" s="5"/>
      <c r="I43" s="5"/>
      <c r="J43" s="5"/>
      <c r="K43" s="5">
        <f>SUMIF($B$6:$B$42,"1",N$6:N$42)</f>
        <v>0</v>
      </c>
      <c r="L43" s="5">
        <f>SUMIF($B$6:$B$42,"1",O$6:O$42)</f>
        <v>0</v>
      </c>
      <c r="M43" s="5">
        <f>SUMIF($B$6:$B$42,"1",P$6:P$42)</f>
        <v>0</v>
      </c>
      <c r="N43" s="5"/>
      <c r="O43" s="5"/>
      <c r="P43" s="5"/>
      <c r="Q43" s="5">
        <f t="shared" si="0"/>
        <v>0</v>
      </c>
      <c r="R43" s="5">
        <f t="shared" si="1"/>
        <v>0</v>
      </c>
      <c r="S43" s="5">
        <f t="shared" si="2"/>
        <v>0</v>
      </c>
      <c r="T43" s="126"/>
      <c r="U43" s="126"/>
      <c r="V43" s="126"/>
      <c r="W43" s="126"/>
    </row>
    <row r="44" spans="1:23" s="3" customFormat="1" ht="15.75">
      <c r="A44" s="85" t="s">
        <v>218</v>
      </c>
      <c r="B44" s="97">
        <v>2</v>
      </c>
      <c r="C44" s="5"/>
      <c r="D44" s="5"/>
      <c r="E44" s="5"/>
      <c r="F44" s="5"/>
      <c r="G44" s="5"/>
      <c r="H44" s="5"/>
      <c r="I44" s="5"/>
      <c r="J44" s="5"/>
      <c r="K44" s="5">
        <f>SUMIF($B$6:$B$42,"2",N$6:N$42)</f>
        <v>1057184</v>
      </c>
      <c r="L44" s="5">
        <f>SUMIF($B$6:$B$42,"2",O$6:O$42)</f>
        <v>1131674</v>
      </c>
      <c r="M44" s="5">
        <f>SUMIF($B$6:$B$42,"2",P$6:P$42)</f>
        <v>505980</v>
      </c>
      <c r="N44" s="5"/>
      <c r="O44" s="5"/>
      <c r="P44" s="5"/>
      <c r="Q44" s="5">
        <f t="shared" si="0"/>
        <v>1057184</v>
      </c>
      <c r="R44" s="5">
        <f t="shared" si="1"/>
        <v>1131674</v>
      </c>
      <c r="S44" s="5">
        <f t="shared" si="2"/>
        <v>505980</v>
      </c>
      <c r="T44" s="126"/>
      <c r="U44" s="126"/>
      <c r="V44" s="126"/>
      <c r="W44" s="126"/>
    </row>
    <row r="45" spans="1:23" s="3" customFormat="1" ht="15.75">
      <c r="A45" s="85" t="s">
        <v>110</v>
      </c>
      <c r="B45" s="97">
        <v>3</v>
      </c>
      <c r="C45" s="5"/>
      <c r="D45" s="5"/>
      <c r="E45" s="5"/>
      <c r="F45" s="5"/>
      <c r="G45" s="5"/>
      <c r="H45" s="5"/>
      <c r="I45" s="5"/>
      <c r="J45" s="5"/>
      <c r="K45" s="5">
        <f>SUMIF($B$6:$B$42,"3",N$6:N$42)</f>
        <v>0</v>
      </c>
      <c r="L45" s="5">
        <f>SUMIF($B$6:$B$42,"3",O$6:O$42)</f>
        <v>0</v>
      </c>
      <c r="M45" s="5">
        <f>SUMIF($B$6:$B$42,"3",P$6:P$42)</f>
        <v>0</v>
      </c>
      <c r="N45" s="5"/>
      <c r="O45" s="5"/>
      <c r="P45" s="5"/>
      <c r="Q45" s="5">
        <f t="shared" si="0"/>
        <v>0</v>
      </c>
      <c r="R45" s="5">
        <f t="shared" si="1"/>
        <v>0</v>
      </c>
      <c r="S45" s="5">
        <f t="shared" si="2"/>
        <v>0</v>
      </c>
      <c r="T45" s="126"/>
      <c r="U45" s="126"/>
      <c r="V45" s="126"/>
      <c r="W45" s="126"/>
    </row>
    <row r="46" spans="1:23" s="3" customFormat="1" ht="15.75">
      <c r="A46" s="8" t="s">
        <v>382</v>
      </c>
      <c r="B46" s="97"/>
      <c r="C46" s="13">
        <f aca="true" t="shared" si="3" ref="C46:P46">SUM(C47:C49)</f>
        <v>5145936</v>
      </c>
      <c r="D46" s="13">
        <f t="shared" si="3"/>
        <v>5145936</v>
      </c>
      <c r="E46" s="13">
        <f>SUM(E47:E49)</f>
        <v>5145936</v>
      </c>
      <c r="F46" s="13">
        <f t="shared" si="3"/>
        <v>3805368</v>
      </c>
      <c r="G46" s="13">
        <f t="shared" si="3"/>
        <v>1015080</v>
      </c>
      <c r="H46" s="13">
        <f t="shared" si="3"/>
        <v>1015080</v>
      </c>
      <c r="I46" s="13">
        <f>SUM(I47:I49)</f>
        <v>1015080</v>
      </c>
      <c r="J46" s="13">
        <f t="shared" si="3"/>
        <v>928057</v>
      </c>
      <c r="K46" s="13">
        <f t="shared" si="3"/>
        <v>5189680</v>
      </c>
      <c r="L46" s="13">
        <f>SUM(L47:L49)</f>
        <v>5540050</v>
      </c>
      <c r="M46" s="13">
        <f t="shared" si="3"/>
        <v>2805028</v>
      </c>
      <c r="N46" s="13">
        <f t="shared" si="3"/>
        <v>0</v>
      </c>
      <c r="O46" s="13">
        <f>SUM(O47:O49)</f>
        <v>0</v>
      </c>
      <c r="P46" s="13">
        <f t="shared" si="3"/>
        <v>0</v>
      </c>
      <c r="Q46" s="13">
        <f t="shared" si="0"/>
        <v>11350696</v>
      </c>
      <c r="R46" s="13">
        <f t="shared" si="1"/>
        <v>11701066</v>
      </c>
      <c r="S46" s="13">
        <f t="shared" si="2"/>
        <v>7538453</v>
      </c>
      <c r="T46" s="126"/>
      <c r="U46" s="126"/>
      <c r="V46" s="126"/>
      <c r="W46" s="126"/>
    </row>
    <row r="47" spans="1:23" s="3" customFormat="1" ht="15.75">
      <c r="A47" s="85" t="s">
        <v>376</v>
      </c>
      <c r="B47" s="97">
        <v>1</v>
      </c>
      <c r="C47" s="80">
        <f aca="true" t="shared" si="4" ref="C47:M47">SUMIF($B$6:$B$46,"1",C$6:C$46)</f>
        <v>0</v>
      </c>
      <c r="D47" s="80">
        <f t="shared" si="4"/>
        <v>0</v>
      </c>
      <c r="E47" s="80">
        <f t="shared" si="4"/>
        <v>0</v>
      </c>
      <c r="F47" s="80">
        <f t="shared" si="4"/>
        <v>0</v>
      </c>
      <c r="G47" s="80">
        <f t="shared" si="4"/>
        <v>0</v>
      </c>
      <c r="H47" s="80">
        <f t="shared" si="4"/>
        <v>0</v>
      </c>
      <c r="I47" s="80">
        <f t="shared" si="4"/>
        <v>0</v>
      </c>
      <c r="J47" s="80">
        <f t="shared" si="4"/>
        <v>0</v>
      </c>
      <c r="K47" s="80">
        <f t="shared" si="4"/>
        <v>0</v>
      </c>
      <c r="L47" s="80">
        <f t="shared" si="4"/>
        <v>0</v>
      </c>
      <c r="M47" s="80">
        <f t="shared" si="4"/>
        <v>0</v>
      </c>
      <c r="N47" s="5"/>
      <c r="O47" s="5"/>
      <c r="P47" s="5"/>
      <c r="Q47" s="5">
        <f t="shared" si="0"/>
        <v>0</v>
      </c>
      <c r="R47" s="5">
        <f t="shared" si="1"/>
        <v>0</v>
      </c>
      <c r="S47" s="5">
        <f t="shared" si="2"/>
        <v>0</v>
      </c>
      <c r="T47" s="126"/>
      <c r="U47" s="126"/>
      <c r="V47" s="126"/>
      <c r="W47" s="126"/>
    </row>
    <row r="48" spans="1:23" s="3" customFormat="1" ht="15.75">
      <c r="A48" s="85" t="s">
        <v>218</v>
      </c>
      <c r="B48" s="97">
        <v>2</v>
      </c>
      <c r="C48" s="80">
        <f aca="true" t="shared" si="5" ref="C48:M48">SUMIF($B$6:$B$46,"2",C$6:C$46)</f>
        <v>4579936</v>
      </c>
      <c r="D48" s="80">
        <f t="shared" si="5"/>
        <v>4579936</v>
      </c>
      <c r="E48" s="80">
        <f t="shared" si="5"/>
        <v>4579936</v>
      </c>
      <c r="F48" s="80">
        <f t="shared" si="5"/>
        <v>3289368</v>
      </c>
      <c r="G48" s="80">
        <f t="shared" si="5"/>
        <v>850175</v>
      </c>
      <c r="H48" s="80">
        <f t="shared" si="5"/>
        <v>850175</v>
      </c>
      <c r="I48" s="80">
        <f t="shared" si="5"/>
        <v>850175</v>
      </c>
      <c r="J48" s="80">
        <f t="shared" si="5"/>
        <v>788737</v>
      </c>
      <c r="K48" s="80">
        <f t="shared" si="5"/>
        <v>5189680</v>
      </c>
      <c r="L48" s="80">
        <f t="shared" si="5"/>
        <v>5540050</v>
      </c>
      <c r="M48" s="80">
        <f t="shared" si="5"/>
        <v>2805028</v>
      </c>
      <c r="N48" s="5"/>
      <c r="O48" s="5"/>
      <c r="P48" s="5"/>
      <c r="Q48" s="5">
        <f t="shared" si="0"/>
        <v>10619791</v>
      </c>
      <c r="R48" s="5">
        <f t="shared" si="1"/>
        <v>10970161</v>
      </c>
      <c r="S48" s="5">
        <f t="shared" si="2"/>
        <v>6883133</v>
      </c>
      <c r="T48" s="126"/>
      <c r="U48" s="126"/>
      <c r="V48" s="126"/>
      <c r="W48" s="126"/>
    </row>
    <row r="49" spans="1:23" s="3" customFormat="1" ht="15.75">
      <c r="A49" s="85" t="s">
        <v>110</v>
      </c>
      <c r="B49" s="97">
        <v>3</v>
      </c>
      <c r="C49" s="80">
        <f aca="true" t="shared" si="6" ref="C49:M49">SUMIF($B$6:$B$46,"3",C$6:C$46)</f>
        <v>566000</v>
      </c>
      <c r="D49" s="80">
        <f t="shared" si="6"/>
        <v>566000</v>
      </c>
      <c r="E49" s="80">
        <f t="shared" si="6"/>
        <v>566000</v>
      </c>
      <c r="F49" s="80">
        <f t="shared" si="6"/>
        <v>516000</v>
      </c>
      <c r="G49" s="80">
        <f t="shared" si="6"/>
        <v>164905</v>
      </c>
      <c r="H49" s="80">
        <f t="shared" si="6"/>
        <v>164905</v>
      </c>
      <c r="I49" s="80">
        <f t="shared" si="6"/>
        <v>164905</v>
      </c>
      <c r="J49" s="80">
        <f t="shared" si="6"/>
        <v>139320</v>
      </c>
      <c r="K49" s="80">
        <f t="shared" si="6"/>
        <v>0</v>
      </c>
      <c r="L49" s="80">
        <f t="shared" si="6"/>
        <v>0</v>
      </c>
      <c r="M49" s="80">
        <f t="shared" si="6"/>
        <v>0</v>
      </c>
      <c r="N49" s="5"/>
      <c r="O49" s="5"/>
      <c r="P49" s="5"/>
      <c r="Q49" s="5">
        <f t="shared" si="0"/>
        <v>730905</v>
      </c>
      <c r="R49" s="5">
        <f t="shared" si="1"/>
        <v>730905</v>
      </c>
      <c r="S49" s="5">
        <f t="shared" si="2"/>
        <v>655320</v>
      </c>
      <c r="T49" s="126"/>
      <c r="U49" s="126"/>
      <c r="V49" s="126"/>
      <c r="W49" s="126"/>
    </row>
  </sheetData>
  <sheetProtection/>
  <mergeCells count="9">
    <mergeCell ref="G4:J4"/>
    <mergeCell ref="K4:M4"/>
    <mergeCell ref="N4:P4"/>
    <mergeCell ref="A1:Q1"/>
    <mergeCell ref="A2:Q2"/>
    <mergeCell ref="A4:A5"/>
    <mergeCell ref="B4:B5"/>
    <mergeCell ref="C4:F4"/>
    <mergeCell ref="Q4:R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70"/>
  <sheetViews>
    <sheetView zoomScalePageLayoutView="0" workbookViewId="0" topLeftCell="A1">
      <selection activeCell="A70" sqref="A70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2" width="12.7109375" style="19" customWidth="1"/>
    <col min="13" max="16384" width="9.140625" style="2" customWidth="1"/>
  </cols>
  <sheetData>
    <row r="1" spans="1:12" ht="15.75">
      <c r="A1" s="317" t="s">
        <v>495</v>
      </c>
      <c r="B1" s="317"/>
      <c r="C1" s="317"/>
      <c r="D1" s="317"/>
      <c r="E1" s="317"/>
      <c r="F1" s="317"/>
      <c r="G1" s="317"/>
      <c r="H1" s="317"/>
      <c r="I1" s="317"/>
      <c r="J1" s="317"/>
      <c r="K1" s="2"/>
      <c r="L1" s="2"/>
    </row>
    <row r="2" spans="1:12" ht="15.75">
      <c r="A2" s="317" t="s">
        <v>453</v>
      </c>
      <c r="B2" s="317"/>
      <c r="C2" s="317"/>
      <c r="D2" s="317"/>
      <c r="E2" s="317"/>
      <c r="F2" s="317"/>
      <c r="G2" s="317"/>
      <c r="H2" s="317"/>
      <c r="I2" s="317"/>
      <c r="J2" s="317"/>
      <c r="K2" s="2"/>
      <c r="L2" s="2"/>
    </row>
    <row r="3" ht="15.75"/>
    <row r="4" spans="1:12" s="18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21" t="s">
        <v>9</v>
      </c>
      <c r="C5" s="321" t="s">
        <v>126</v>
      </c>
      <c r="D5" s="323" t="s">
        <v>14</v>
      </c>
      <c r="E5" s="324"/>
      <c r="F5" s="325"/>
      <c r="G5" s="323" t="s">
        <v>15</v>
      </c>
      <c r="H5" s="324"/>
      <c r="I5" s="325"/>
      <c r="J5" s="323" t="s">
        <v>16</v>
      </c>
      <c r="K5" s="324"/>
      <c r="L5" s="325"/>
    </row>
    <row r="6" spans="1:12" s="3" customFormat="1" ht="31.5">
      <c r="A6" s="1">
        <v>2</v>
      </c>
      <c r="B6" s="322"/>
      <c r="C6" s="322"/>
      <c r="D6" s="39" t="s">
        <v>4</v>
      </c>
      <c r="E6" s="39" t="s">
        <v>523</v>
      </c>
      <c r="F6" s="39" t="s">
        <v>521</v>
      </c>
      <c r="G6" s="39" t="s">
        <v>4</v>
      </c>
      <c r="H6" s="39" t="s">
        <v>523</v>
      </c>
      <c r="I6" s="39" t="s">
        <v>521</v>
      </c>
      <c r="J6" s="39" t="s">
        <v>4</v>
      </c>
      <c r="K6" s="39" t="s">
        <v>523</v>
      </c>
      <c r="L6" s="39" t="s">
        <v>521</v>
      </c>
    </row>
    <row r="7" spans="1:12" s="3" customFormat="1" ht="15.75">
      <c r="A7" s="1">
        <v>3</v>
      </c>
      <c r="B7" s="102" t="s">
        <v>93</v>
      </c>
      <c r="C7" s="97"/>
      <c r="D7" s="13"/>
      <c r="E7" s="13"/>
      <c r="F7" s="13"/>
      <c r="G7" s="13"/>
      <c r="H7" s="13"/>
      <c r="I7" s="13"/>
      <c r="J7" s="13"/>
      <c r="K7" s="13"/>
      <c r="L7" s="13"/>
    </row>
    <row r="8" spans="1:12" s="3" customFormat="1" ht="15.75" hidden="1">
      <c r="A8" s="1"/>
      <c r="B8" s="7"/>
      <c r="C8" s="97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185</v>
      </c>
      <c r="C9" s="97"/>
      <c r="D9" s="5">
        <f>SUM(D8)</f>
        <v>0</v>
      </c>
      <c r="E9" s="5">
        <f>SUM(E8)</f>
        <v>0</v>
      </c>
      <c r="F9" s="5">
        <f>SUM(F8)</f>
        <v>0</v>
      </c>
      <c r="G9" s="113"/>
      <c r="H9" s="113"/>
      <c r="I9" s="113"/>
      <c r="J9" s="113"/>
      <c r="K9" s="113"/>
      <c r="L9" s="113"/>
    </row>
    <row r="10" spans="1:16" s="3" customFormat="1" ht="31.5">
      <c r="A10" s="1">
        <v>4</v>
      </c>
      <c r="B10" s="117" t="s">
        <v>503</v>
      </c>
      <c r="C10" s="97">
        <v>2</v>
      </c>
      <c r="D10" s="5">
        <v>796878</v>
      </c>
      <c r="E10" s="5">
        <v>82705</v>
      </c>
      <c r="F10" s="5">
        <v>0</v>
      </c>
      <c r="G10" s="5">
        <v>215157</v>
      </c>
      <c r="H10" s="5">
        <v>22330</v>
      </c>
      <c r="I10" s="5">
        <v>0</v>
      </c>
      <c r="J10" s="5">
        <f aca="true" t="shared" si="0" ref="J10:L13">D10+G10</f>
        <v>1012035</v>
      </c>
      <c r="K10" s="5">
        <f t="shared" si="0"/>
        <v>105035</v>
      </c>
      <c r="L10" s="5">
        <f t="shared" si="0"/>
        <v>0</v>
      </c>
      <c r="M10" s="126"/>
      <c r="N10" s="126"/>
      <c r="O10" s="126"/>
      <c r="P10" s="126"/>
    </row>
    <row r="11" spans="1:12" s="3" customFormat="1" ht="15.75" hidden="1">
      <c r="A11" s="1"/>
      <c r="B11" s="117"/>
      <c r="C11" s="97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97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17"/>
      <c r="C13" s="97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6" s="3" customFormat="1" ht="31.5">
      <c r="A14" s="1">
        <v>5</v>
      </c>
      <c r="B14" s="7" t="s">
        <v>184</v>
      </c>
      <c r="C14" s="97"/>
      <c r="D14" s="5">
        <f>SUM(D10:D13)</f>
        <v>796878</v>
      </c>
      <c r="E14" s="5">
        <f>SUM(E10:E13)</f>
        <v>82705</v>
      </c>
      <c r="F14" s="5">
        <f>SUM(F10:F13)</f>
        <v>0</v>
      </c>
      <c r="G14" s="113"/>
      <c r="H14" s="113"/>
      <c r="I14" s="113"/>
      <c r="J14" s="113"/>
      <c r="K14" s="113"/>
      <c r="L14" s="113"/>
      <c r="M14" s="126"/>
      <c r="N14" s="126"/>
      <c r="O14" s="126"/>
      <c r="P14" s="126"/>
    </row>
    <row r="15" spans="1:16" s="3" customFormat="1" ht="15.75" hidden="1">
      <c r="A15" s="1"/>
      <c r="B15" s="7"/>
      <c r="C15" s="97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  <c r="M15" s="126"/>
      <c r="N15" s="126"/>
      <c r="O15" s="126"/>
      <c r="P15" s="126"/>
    </row>
    <row r="16" spans="1:16" s="3" customFormat="1" ht="31.5" hidden="1">
      <c r="A16" s="1"/>
      <c r="B16" s="7" t="s">
        <v>183</v>
      </c>
      <c r="C16" s="97"/>
      <c r="D16" s="5">
        <f>SUM(D15)</f>
        <v>0</v>
      </c>
      <c r="E16" s="5">
        <f>SUM(E15)</f>
        <v>0</v>
      </c>
      <c r="F16" s="5">
        <f>SUM(F15)</f>
        <v>0</v>
      </c>
      <c r="G16" s="113"/>
      <c r="H16" s="113"/>
      <c r="I16" s="113"/>
      <c r="J16" s="113"/>
      <c r="K16" s="113"/>
      <c r="L16" s="113"/>
      <c r="M16" s="126"/>
      <c r="N16" s="126"/>
      <c r="O16" s="126"/>
      <c r="P16" s="126"/>
    </row>
    <row r="17" spans="1:16" s="3" customFormat="1" ht="15.75">
      <c r="A17" s="1">
        <v>6</v>
      </c>
      <c r="B17" s="117" t="s">
        <v>496</v>
      </c>
      <c r="C17" s="97">
        <v>2</v>
      </c>
      <c r="D17" s="5">
        <v>787402</v>
      </c>
      <c r="E17" s="5">
        <v>787402</v>
      </c>
      <c r="F17" s="5">
        <v>688976</v>
      </c>
      <c r="G17" s="5">
        <v>212598</v>
      </c>
      <c r="H17" s="5">
        <v>212598</v>
      </c>
      <c r="I17" s="5">
        <v>186024</v>
      </c>
      <c r="J17" s="5">
        <f aca="true" t="shared" si="1" ref="J17:L21">D17+G17</f>
        <v>1000000</v>
      </c>
      <c r="K17" s="5">
        <f t="shared" si="1"/>
        <v>1000000</v>
      </c>
      <c r="L17" s="5">
        <f t="shared" si="1"/>
        <v>875000</v>
      </c>
      <c r="M17" s="126"/>
      <c r="N17" s="126"/>
      <c r="O17" s="126"/>
      <c r="P17" s="126"/>
    </row>
    <row r="18" spans="1:16" s="3" customFormat="1" ht="15.75" hidden="1">
      <c r="A18" s="1"/>
      <c r="B18" s="117"/>
      <c r="C18" s="97"/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1"/>
        <v>0</v>
      </c>
      <c r="L18" s="5">
        <f t="shared" si="1"/>
        <v>0</v>
      </c>
      <c r="M18" s="126"/>
      <c r="N18" s="126"/>
      <c r="O18" s="126"/>
      <c r="P18" s="126"/>
    </row>
    <row r="19" spans="1:16" s="3" customFormat="1" ht="15.75" hidden="1">
      <c r="A19" s="1"/>
      <c r="B19" s="7"/>
      <c r="C19" s="97"/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  <c r="M19" s="126"/>
      <c r="N19" s="126"/>
      <c r="O19" s="126"/>
      <c r="P19" s="126"/>
    </row>
    <row r="20" spans="1:16" s="3" customFormat="1" ht="15.75" hidden="1">
      <c r="A20" s="1"/>
      <c r="B20" s="7"/>
      <c r="C20" s="97"/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  <c r="M20" s="126"/>
      <c r="N20" s="126"/>
      <c r="O20" s="126"/>
      <c r="P20" s="126"/>
    </row>
    <row r="21" spans="1:16" s="3" customFormat="1" ht="15.75" hidden="1">
      <c r="A21" s="1"/>
      <c r="B21" s="117"/>
      <c r="C21" s="97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  <c r="M21" s="126"/>
      <c r="N21" s="126"/>
      <c r="O21" s="126"/>
      <c r="P21" s="126"/>
    </row>
    <row r="22" spans="1:16" s="3" customFormat="1" ht="47.25">
      <c r="A22" s="1">
        <v>7</v>
      </c>
      <c r="B22" s="7" t="s">
        <v>186</v>
      </c>
      <c r="C22" s="97"/>
      <c r="D22" s="5">
        <f>SUM(D17:D21)</f>
        <v>787402</v>
      </c>
      <c r="E22" s="5">
        <f>SUM(E17:E21)</f>
        <v>787402</v>
      </c>
      <c r="F22" s="5">
        <f>SUM(F17:F21)</f>
        <v>688976</v>
      </c>
      <c r="G22" s="113"/>
      <c r="H22" s="113"/>
      <c r="I22" s="113"/>
      <c r="J22" s="113"/>
      <c r="K22" s="113"/>
      <c r="L22" s="113"/>
      <c r="M22" s="126"/>
      <c r="N22" s="126"/>
      <c r="O22" s="126"/>
      <c r="P22" s="126"/>
    </row>
    <row r="23" spans="1:16" s="3" customFormat="1" ht="15.75" hidden="1">
      <c r="A23" s="1"/>
      <c r="B23" s="7" t="s">
        <v>187</v>
      </c>
      <c r="C23" s="97"/>
      <c r="D23" s="5"/>
      <c r="E23" s="5"/>
      <c r="F23" s="5"/>
      <c r="G23" s="113"/>
      <c r="H23" s="113"/>
      <c r="I23" s="113"/>
      <c r="J23" s="113"/>
      <c r="K23" s="113"/>
      <c r="L23" s="113"/>
      <c r="M23" s="126"/>
      <c r="N23" s="126"/>
      <c r="O23" s="126"/>
      <c r="P23" s="126"/>
    </row>
    <row r="24" spans="1:16" s="3" customFormat="1" ht="31.5" hidden="1">
      <c r="A24" s="1"/>
      <c r="B24" s="7" t="s">
        <v>188</v>
      </c>
      <c r="C24" s="97"/>
      <c r="D24" s="5"/>
      <c r="E24" s="5"/>
      <c r="F24" s="5"/>
      <c r="G24" s="113"/>
      <c r="H24" s="113"/>
      <c r="I24" s="113"/>
      <c r="J24" s="113"/>
      <c r="K24" s="113"/>
      <c r="L24" s="113"/>
      <c r="M24" s="126"/>
      <c r="N24" s="126"/>
      <c r="O24" s="126"/>
      <c r="P24" s="126"/>
    </row>
    <row r="25" spans="1:16" s="3" customFormat="1" ht="47.25">
      <c r="A25" s="1">
        <v>8</v>
      </c>
      <c r="B25" s="7" t="s">
        <v>207</v>
      </c>
      <c r="C25" s="97"/>
      <c r="D25" s="113"/>
      <c r="E25" s="113"/>
      <c r="F25" s="113"/>
      <c r="G25" s="5">
        <f>SUM(G7:G24)</f>
        <v>427755</v>
      </c>
      <c r="H25" s="5">
        <f>SUM(H7:H24)</f>
        <v>234928</v>
      </c>
      <c r="I25" s="5">
        <f>SUM(I7:I24)</f>
        <v>186024</v>
      </c>
      <c r="J25" s="113"/>
      <c r="K25" s="113"/>
      <c r="L25" s="113"/>
      <c r="M25" s="126"/>
      <c r="N25" s="126"/>
      <c r="O25" s="126"/>
      <c r="P25" s="126"/>
    </row>
    <row r="26" spans="1:16" s="3" customFormat="1" ht="15.75">
      <c r="A26" s="1">
        <v>9</v>
      </c>
      <c r="B26" s="9" t="s">
        <v>93</v>
      </c>
      <c r="C26" s="97"/>
      <c r="D26" s="13">
        <f aca="true" t="shared" si="2" ref="D26:I26">SUM(D27:D29)</f>
        <v>1584280</v>
      </c>
      <c r="E26" s="13">
        <f>SUM(E27:E29)</f>
        <v>870107</v>
      </c>
      <c r="F26" s="13">
        <f t="shared" si="2"/>
        <v>688976</v>
      </c>
      <c r="G26" s="13">
        <f t="shared" si="2"/>
        <v>427755</v>
      </c>
      <c r="H26" s="13">
        <f>SUM(H27:H29)</f>
        <v>234928</v>
      </c>
      <c r="I26" s="13">
        <f t="shared" si="2"/>
        <v>186024</v>
      </c>
      <c r="J26" s="13">
        <f aca="true" t="shared" si="3" ref="J26:L29">D26+G26</f>
        <v>2012035</v>
      </c>
      <c r="K26" s="13">
        <f t="shared" si="3"/>
        <v>1105035</v>
      </c>
      <c r="L26" s="13">
        <f t="shared" si="3"/>
        <v>875000</v>
      </c>
      <c r="M26" s="126"/>
      <c r="N26" s="126"/>
      <c r="O26" s="126"/>
      <c r="P26" s="126"/>
    </row>
    <row r="27" spans="1:16" s="3" customFormat="1" ht="31.5">
      <c r="A27" s="1">
        <v>10</v>
      </c>
      <c r="B27" s="85" t="s">
        <v>376</v>
      </c>
      <c r="C27" s="97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26"/>
      <c r="N27" s="126"/>
      <c r="O27" s="126"/>
      <c r="P27" s="126"/>
    </row>
    <row r="28" spans="1:16" s="3" customFormat="1" ht="15.75">
      <c r="A28" s="1">
        <v>11</v>
      </c>
      <c r="B28" s="85" t="s">
        <v>218</v>
      </c>
      <c r="C28" s="97">
        <v>2</v>
      </c>
      <c r="D28" s="5">
        <f aca="true" t="shared" si="5" ref="D28:I28">SUMIF($C$7:$C$26,"2",D$7:D$26)</f>
        <v>1584280</v>
      </c>
      <c r="E28" s="5">
        <f t="shared" si="5"/>
        <v>870107</v>
      </c>
      <c r="F28" s="5">
        <f t="shared" si="5"/>
        <v>688976</v>
      </c>
      <c r="G28" s="5">
        <f t="shared" si="5"/>
        <v>427755</v>
      </c>
      <c r="H28" s="5">
        <f t="shared" si="5"/>
        <v>234928</v>
      </c>
      <c r="I28" s="5">
        <f t="shared" si="5"/>
        <v>186024</v>
      </c>
      <c r="J28" s="5">
        <f t="shared" si="3"/>
        <v>2012035</v>
      </c>
      <c r="K28" s="5">
        <f t="shared" si="3"/>
        <v>1105035</v>
      </c>
      <c r="L28" s="5">
        <f t="shared" si="3"/>
        <v>875000</v>
      </c>
      <c r="M28" s="126"/>
      <c r="N28" s="126"/>
      <c r="O28" s="126"/>
      <c r="P28" s="126"/>
    </row>
    <row r="29" spans="1:16" s="3" customFormat="1" ht="15.75">
      <c r="A29" s="1">
        <v>12</v>
      </c>
      <c r="B29" s="85" t="s">
        <v>110</v>
      </c>
      <c r="C29" s="97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  <c r="M29" s="126"/>
      <c r="N29" s="126"/>
      <c r="O29" s="126"/>
      <c r="P29" s="126"/>
    </row>
    <row r="30" spans="1:16" s="3" customFormat="1" ht="15.75">
      <c r="A30" s="1">
        <v>13</v>
      </c>
      <c r="B30" s="102" t="s">
        <v>43</v>
      </c>
      <c r="C30" s="97"/>
      <c r="D30" s="13"/>
      <c r="E30" s="13"/>
      <c r="F30" s="13"/>
      <c r="G30" s="13"/>
      <c r="H30" s="13"/>
      <c r="I30" s="13"/>
      <c r="J30" s="13"/>
      <c r="K30" s="13"/>
      <c r="L30" s="13"/>
      <c r="M30" s="126"/>
      <c r="N30" s="126"/>
      <c r="O30" s="126"/>
      <c r="P30" s="126"/>
    </row>
    <row r="31" spans="1:16" s="3" customFormat="1" ht="15.75">
      <c r="A31" s="1">
        <v>14</v>
      </c>
      <c r="B31" s="117" t="s">
        <v>469</v>
      </c>
      <c r="C31" s="97">
        <v>2</v>
      </c>
      <c r="D31" s="5">
        <v>68621</v>
      </c>
      <c r="E31" s="5">
        <v>68621</v>
      </c>
      <c r="F31" s="5">
        <v>2465</v>
      </c>
      <c r="G31" s="5">
        <v>18528</v>
      </c>
      <c r="H31" s="5">
        <v>18528</v>
      </c>
      <c r="I31" s="5">
        <v>666</v>
      </c>
      <c r="J31" s="5">
        <f aca="true" t="shared" si="7" ref="J31:L37">D31+G31</f>
        <v>87149</v>
      </c>
      <c r="K31" s="5">
        <f t="shared" si="7"/>
        <v>87149</v>
      </c>
      <c r="L31" s="5">
        <f t="shared" si="7"/>
        <v>3131</v>
      </c>
      <c r="M31" s="126"/>
      <c r="N31" s="126"/>
      <c r="O31" s="126"/>
      <c r="P31" s="126"/>
    </row>
    <row r="32" spans="1:16" s="3" customFormat="1" ht="15.75" hidden="1">
      <c r="A32" s="1"/>
      <c r="B32" s="117"/>
      <c r="C32" s="97"/>
      <c r="D32" s="5"/>
      <c r="E32" s="5"/>
      <c r="F32" s="5"/>
      <c r="G32" s="5"/>
      <c r="H32" s="5"/>
      <c r="I32" s="5"/>
      <c r="J32" s="5">
        <f t="shared" si="7"/>
        <v>0</v>
      </c>
      <c r="K32" s="5">
        <f t="shared" si="7"/>
        <v>0</v>
      </c>
      <c r="L32" s="5">
        <f t="shared" si="7"/>
        <v>0</v>
      </c>
      <c r="M32" s="126"/>
      <c r="N32" s="126"/>
      <c r="O32" s="126"/>
      <c r="P32" s="126"/>
    </row>
    <row r="33" spans="1:16" s="3" customFormat="1" ht="15.75" hidden="1">
      <c r="A33" s="1"/>
      <c r="B33" s="117"/>
      <c r="C33" s="97"/>
      <c r="D33" s="5"/>
      <c r="E33" s="5"/>
      <c r="F33" s="5"/>
      <c r="G33" s="5"/>
      <c r="H33" s="5"/>
      <c r="I33" s="5"/>
      <c r="J33" s="5">
        <f t="shared" si="7"/>
        <v>0</v>
      </c>
      <c r="K33" s="5">
        <f t="shared" si="7"/>
        <v>0</v>
      </c>
      <c r="L33" s="5">
        <f t="shared" si="7"/>
        <v>0</v>
      </c>
      <c r="M33" s="126"/>
      <c r="N33" s="126"/>
      <c r="O33" s="126"/>
      <c r="P33" s="126"/>
    </row>
    <row r="34" spans="1:16" s="3" customFormat="1" ht="15.75" hidden="1">
      <c r="A34" s="1"/>
      <c r="B34" s="117"/>
      <c r="C34" s="97"/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  <c r="M34" s="126"/>
      <c r="N34" s="126"/>
      <c r="O34" s="126"/>
      <c r="P34" s="126"/>
    </row>
    <row r="35" spans="1:16" s="3" customFormat="1" ht="15.75" hidden="1">
      <c r="A35" s="1"/>
      <c r="B35" s="117" t="s">
        <v>479</v>
      </c>
      <c r="C35" s="97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  <c r="M35" s="126"/>
      <c r="N35" s="126"/>
      <c r="O35" s="126"/>
      <c r="P35" s="126"/>
    </row>
    <row r="36" spans="1:16" s="3" customFormat="1" ht="15.75" hidden="1">
      <c r="A36" s="1"/>
      <c r="B36" s="117" t="s">
        <v>479</v>
      </c>
      <c r="C36" s="97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7"/>
        <v>0</v>
      </c>
      <c r="L36" s="5">
        <f t="shared" si="7"/>
        <v>0</v>
      </c>
      <c r="M36" s="126"/>
      <c r="N36" s="126"/>
      <c r="O36" s="126"/>
      <c r="P36" s="126"/>
    </row>
    <row r="37" spans="1:16" s="3" customFormat="1" ht="15.75" hidden="1">
      <c r="A37" s="1"/>
      <c r="B37" s="117"/>
      <c r="C37" s="97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7"/>
        <v>0</v>
      </c>
      <c r="L37" s="5">
        <f t="shared" si="7"/>
        <v>0</v>
      </c>
      <c r="M37" s="126"/>
      <c r="N37" s="126"/>
      <c r="O37" s="126"/>
      <c r="P37" s="126"/>
    </row>
    <row r="38" spans="1:16" s="3" customFormat="1" ht="15.75">
      <c r="A38" s="1">
        <v>15</v>
      </c>
      <c r="B38" s="7" t="s">
        <v>522</v>
      </c>
      <c r="C38" s="97">
        <v>2</v>
      </c>
      <c r="D38" s="5">
        <v>0</v>
      </c>
      <c r="E38" s="5">
        <v>907000</v>
      </c>
      <c r="F38" s="5">
        <v>907000</v>
      </c>
      <c r="G38" s="5">
        <v>0</v>
      </c>
      <c r="H38" s="5">
        <v>0</v>
      </c>
      <c r="I38" s="5">
        <v>0</v>
      </c>
      <c r="J38" s="5">
        <f>D38+G38</f>
        <v>0</v>
      </c>
      <c r="K38" s="5">
        <f>E38+H38</f>
        <v>907000</v>
      </c>
      <c r="L38" s="5">
        <f>F38+I38</f>
        <v>907000</v>
      </c>
      <c r="M38" s="126"/>
      <c r="N38" s="126"/>
      <c r="O38" s="126"/>
      <c r="P38" s="126"/>
    </row>
    <row r="39" spans="1:16" s="3" customFormat="1" ht="15.75">
      <c r="A39" s="1">
        <v>16</v>
      </c>
      <c r="B39" s="7" t="s">
        <v>189</v>
      </c>
      <c r="C39" s="97"/>
      <c r="D39" s="5">
        <f>SUM(D31:D37)</f>
        <v>68621</v>
      </c>
      <c r="E39" s="5">
        <f>SUM(E31:E37)</f>
        <v>68621</v>
      </c>
      <c r="F39" s="5">
        <f>SUM(F31:F37)</f>
        <v>2465</v>
      </c>
      <c r="G39" s="113"/>
      <c r="H39" s="113"/>
      <c r="I39" s="113"/>
      <c r="J39" s="113"/>
      <c r="K39" s="113"/>
      <c r="L39" s="113"/>
      <c r="M39" s="126"/>
      <c r="N39" s="126"/>
      <c r="O39" s="126"/>
      <c r="P39" s="126"/>
    </row>
    <row r="40" spans="1:16" s="3" customFormat="1" ht="31.5" hidden="1">
      <c r="A40" s="1"/>
      <c r="B40" s="7" t="s">
        <v>190</v>
      </c>
      <c r="C40" s="97"/>
      <c r="D40" s="5"/>
      <c r="E40" s="5"/>
      <c r="F40" s="5"/>
      <c r="G40" s="113"/>
      <c r="H40" s="113"/>
      <c r="I40" s="113"/>
      <c r="J40" s="113"/>
      <c r="K40" s="113"/>
      <c r="L40" s="113"/>
      <c r="M40" s="126"/>
      <c r="N40" s="126"/>
      <c r="O40" s="126"/>
      <c r="P40" s="126"/>
    </row>
    <row r="41" spans="1:16" s="3" customFormat="1" ht="15.75" hidden="1">
      <c r="A41" s="1"/>
      <c r="B41" s="7"/>
      <c r="C41" s="97"/>
      <c r="D41" s="5"/>
      <c r="E41" s="5"/>
      <c r="F41" s="5"/>
      <c r="G41" s="5"/>
      <c r="H41" s="5"/>
      <c r="I41" s="5"/>
      <c r="J41" s="5">
        <f aca="true" t="shared" si="8" ref="J41:L42">D41+G41</f>
        <v>0</v>
      </c>
      <c r="K41" s="5">
        <f t="shared" si="8"/>
        <v>0</v>
      </c>
      <c r="L41" s="5">
        <f t="shared" si="8"/>
        <v>0</v>
      </c>
      <c r="M41" s="126"/>
      <c r="N41" s="126"/>
      <c r="O41" s="126"/>
      <c r="P41" s="126"/>
    </row>
    <row r="42" spans="1:16" s="3" customFormat="1" ht="15.75" hidden="1">
      <c r="A42" s="1"/>
      <c r="B42" s="7"/>
      <c r="C42" s="97"/>
      <c r="D42" s="5"/>
      <c r="E42" s="5"/>
      <c r="F42" s="5"/>
      <c r="G42" s="5"/>
      <c r="H42" s="5"/>
      <c r="I42" s="5"/>
      <c r="J42" s="5">
        <f t="shared" si="8"/>
        <v>0</v>
      </c>
      <c r="K42" s="5">
        <f t="shared" si="8"/>
        <v>0</v>
      </c>
      <c r="L42" s="5">
        <f t="shared" si="8"/>
        <v>0</v>
      </c>
      <c r="M42" s="126"/>
      <c r="N42" s="126"/>
      <c r="O42" s="126"/>
      <c r="P42" s="126"/>
    </row>
    <row r="43" spans="1:16" s="3" customFormat="1" ht="31.5" hidden="1">
      <c r="A43" s="1"/>
      <c r="B43" s="7" t="s">
        <v>191</v>
      </c>
      <c r="C43" s="97"/>
      <c r="D43" s="5">
        <f>SUM(D41:D42)</f>
        <v>0</v>
      </c>
      <c r="E43" s="5">
        <f>SUM(E41:E42)</f>
        <v>0</v>
      </c>
      <c r="F43" s="5">
        <f>SUM(F41:F42)</f>
        <v>0</v>
      </c>
      <c r="G43" s="113"/>
      <c r="H43" s="113"/>
      <c r="I43" s="113"/>
      <c r="J43" s="113"/>
      <c r="K43" s="113"/>
      <c r="L43" s="113"/>
      <c r="M43" s="126"/>
      <c r="N43" s="126"/>
      <c r="O43" s="126"/>
      <c r="P43" s="126"/>
    </row>
    <row r="44" spans="1:16" s="3" customFormat="1" ht="47.25">
      <c r="A44" s="1">
        <v>17</v>
      </c>
      <c r="B44" s="7" t="s">
        <v>192</v>
      </c>
      <c r="C44" s="97"/>
      <c r="D44" s="113"/>
      <c r="E44" s="113"/>
      <c r="F44" s="113"/>
      <c r="G44" s="5">
        <f>SUM(G30:G43)</f>
        <v>18528</v>
      </c>
      <c r="H44" s="5">
        <f>SUM(H30:H43)</f>
        <v>18528</v>
      </c>
      <c r="I44" s="5">
        <f>SUM(I30:I43)</f>
        <v>666</v>
      </c>
      <c r="J44" s="113"/>
      <c r="K44" s="113"/>
      <c r="L44" s="113"/>
      <c r="M44" s="126"/>
      <c r="N44" s="126"/>
      <c r="O44" s="126"/>
      <c r="P44" s="126"/>
    </row>
    <row r="45" spans="1:16" s="3" customFormat="1" ht="15.75">
      <c r="A45" s="1">
        <v>18</v>
      </c>
      <c r="B45" s="9" t="s">
        <v>43</v>
      </c>
      <c r="C45" s="97"/>
      <c r="D45" s="13">
        <f aca="true" t="shared" si="9" ref="D45:I45">SUM(D46:D48)</f>
        <v>68621</v>
      </c>
      <c r="E45" s="13">
        <f>SUM(E46:E48)</f>
        <v>975621</v>
      </c>
      <c r="F45" s="13">
        <f t="shared" si="9"/>
        <v>909465</v>
      </c>
      <c r="G45" s="13">
        <f t="shared" si="9"/>
        <v>18528</v>
      </c>
      <c r="H45" s="13">
        <f>SUM(H46:H48)</f>
        <v>18528</v>
      </c>
      <c r="I45" s="13">
        <f t="shared" si="9"/>
        <v>666</v>
      </c>
      <c r="J45" s="13">
        <f aca="true" t="shared" si="10" ref="J45:L48">D45+G45</f>
        <v>87149</v>
      </c>
      <c r="K45" s="13">
        <f t="shared" si="10"/>
        <v>994149</v>
      </c>
      <c r="L45" s="13">
        <f t="shared" si="10"/>
        <v>910131</v>
      </c>
      <c r="M45" s="126"/>
      <c r="N45" s="126"/>
      <c r="O45" s="126"/>
      <c r="P45" s="126"/>
    </row>
    <row r="46" spans="1:16" s="3" customFormat="1" ht="31.5">
      <c r="A46" s="1">
        <v>19</v>
      </c>
      <c r="B46" s="85" t="s">
        <v>376</v>
      </c>
      <c r="C46" s="97">
        <v>1</v>
      </c>
      <c r="D46" s="5">
        <f aca="true" t="shared" si="11" ref="D46:I46">SUMIF($C$30:$C$45,"1",D$30:D$45)</f>
        <v>0</v>
      </c>
      <c r="E46" s="5">
        <f t="shared" si="11"/>
        <v>0</v>
      </c>
      <c r="F46" s="5">
        <f t="shared" si="11"/>
        <v>0</v>
      </c>
      <c r="G46" s="5">
        <f t="shared" si="11"/>
        <v>0</v>
      </c>
      <c r="H46" s="5">
        <f t="shared" si="11"/>
        <v>0</v>
      </c>
      <c r="I46" s="5">
        <f t="shared" si="11"/>
        <v>0</v>
      </c>
      <c r="J46" s="5">
        <f t="shared" si="10"/>
        <v>0</v>
      </c>
      <c r="K46" s="5">
        <f t="shared" si="10"/>
        <v>0</v>
      </c>
      <c r="L46" s="5">
        <f t="shared" si="10"/>
        <v>0</v>
      </c>
      <c r="M46" s="126"/>
      <c r="N46" s="126"/>
      <c r="O46" s="126"/>
      <c r="P46" s="126"/>
    </row>
    <row r="47" spans="1:16" s="3" customFormat="1" ht="15.75">
      <c r="A47" s="1">
        <v>20</v>
      </c>
      <c r="B47" s="85" t="s">
        <v>218</v>
      </c>
      <c r="C47" s="97">
        <v>2</v>
      </c>
      <c r="D47" s="5">
        <f aca="true" t="shared" si="12" ref="D47:I47">SUMIF($C$30:$C$45,"2",D$30:D$45)</f>
        <v>68621</v>
      </c>
      <c r="E47" s="5">
        <f t="shared" si="12"/>
        <v>975621</v>
      </c>
      <c r="F47" s="5">
        <f t="shared" si="12"/>
        <v>909465</v>
      </c>
      <c r="G47" s="5">
        <f t="shared" si="12"/>
        <v>18528</v>
      </c>
      <c r="H47" s="5">
        <f t="shared" si="12"/>
        <v>18528</v>
      </c>
      <c r="I47" s="5">
        <f t="shared" si="12"/>
        <v>666</v>
      </c>
      <c r="J47" s="5">
        <f t="shared" si="10"/>
        <v>87149</v>
      </c>
      <c r="K47" s="5">
        <f t="shared" si="10"/>
        <v>994149</v>
      </c>
      <c r="L47" s="5">
        <f t="shared" si="10"/>
        <v>910131</v>
      </c>
      <c r="M47" s="126"/>
      <c r="N47" s="126"/>
      <c r="O47" s="126"/>
      <c r="P47" s="126"/>
    </row>
    <row r="48" spans="1:16" s="3" customFormat="1" ht="15.75">
      <c r="A48" s="1">
        <v>21</v>
      </c>
      <c r="B48" s="85" t="s">
        <v>110</v>
      </c>
      <c r="C48" s="97">
        <v>3</v>
      </c>
      <c r="D48" s="5">
        <f aca="true" t="shared" si="13" ref="D48:I48">SUMIF($C$30:$C$45,"3",D$30:D$45)</f>
        <v>0</v>
      </c>
      <c r="E48" s="5">
        <f t="shared" si="13"/>
        <v>0</v>
      </c>
      <c r="F48" s="5">
        <f t="shared" si="13"/>
        <v>0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0"/>
        <v>0</v>
      </c>
      <c r="K48" s="5">
        <f t="shared" si="10"/>
        <v>0</v>
      </c>
      <c r="L48" s="5">
        <f t="shared" si="10"/>
        <v>0</v>
      </c>
      <c r="M48" s="126"/>
      <c r="N48" s="126"/>
      <c r="O48" s="126"/>
      <c r="P48" s="126"/>
    </row>
    <row r="49" spans="1:16" s="3" customFormat="1" ht="31.5">
      <c r="A49" s="1">
        <v>22</v>
      </c>
      <c r="B49" s="102" t="s">
        <v>193</v>
      </c>
      <c r="C49" s="97"/>
      <c r="D49" s="13"/>
      <c r="E49" s="13"/>
      <c r="F49" s="13"/>
      <c r="G49" s="13"/>
      <c r="H49" s="13"/>
      <c r="I49" s="13"/>
      <c r="J49" s="13"/>
      <c r="K49" s="13"/>
      <c r="L49" s="13"/>
      <c r="M49" s="126"/>
      <c r="N49" s="126"/>
      <c r="O49" s="126"/>
      <c r="P49" s="126"/>
    </row>
    <row r="50" spans="1:16" s="3" customFormat="1" ht="47.25" hidden="1">
      <c r="A50" s="1"/>
      <c r="B50" s="62" t="s">
        <v>196</v>
      </c>
      <c r="C50" s="97"/>
      <c r="D50" s="5"/>
      <c r="E50" s="5"/>
      <c r="F50" s="5"/>
      <c r="G50" s="113"/>
      <c r="H50" s="113"/>
      <c r="I50" s="113"/>
      <c r="J50" s="5">
        <f aca="true" t="shared" si="14" ref="J50:J69">D50+G50</f>
        <v>0</v>
      </c>
      <c r="K50" s="5">
        <f aca="true" t="shared" si="15" ref="K50:K69">E50+H50</f>
        <v>0</v>
      </c>
      <c r="L50" s="5">
        <f aca="true" t="shared" si="16" ref="L50:L69">F50+I50</f>
        <v>0</v>
      </c>
      <c r="M50" s="126"/>
      <c r="N50" s="126"/>
      <c r="O50" s="126"/>
      <c r="P50" s="126"/>
    </row>
    <row r="51" spans="1:16" s="3" customFormat="1" ht="15.75" hidden="1">
      <c r="A51" s="1"/>
      <c r="B51" s="62"/>
      <c r="C51" s="97"/>
      <c r="D51" s="5"/>
      <c r="E51" s="5"/>
      <c r="F51" s="5"/>
      <c r="G51" s="113"/>
      <c r="H51" s="113"/>
      <c r="I51" s="113"/>
      <c r="J51" s="5">
        <f t="shared" si="14"/>
        <v>0</v>
      </c>
      <c r="K51" s="5">
        <f t="shared" si="15"/>
        <v>0</v>
      </c>
      <c r="L51" s="5">
        <f t="shared" si="16"/>
        <v>0</v>
      </c>
      <c r="M51" s="126"/>
      <c r="N51" s="126"/>
      <c r="O51" s="126"/>
      <c r="P51" s="126"/>
    </row>
    <row r="52" spans="1:16" s="3" customFormat="1" ht="47.25" hidden="1">
      <c r="A52" s="1"/>
      <c r="B52" s="62" t="s">
        <v>195</v>
      </c>
      <c r="C52" s="97"/>
      <c r="D52" s="5"/>
      <c r="E52" s="5"/>
      <c r="F52" s="5"/>
      <c r="G52" s="113"/>
      <c r="H52" s="113"/>
      <c r="I52" s="113"/>
      <c r="J52" s="5">
        <f t="shared" si="14"/>
        <v>0</v>
      </c>
      <c r="K52" s="5">
        <f t="shared" si="15"/>
        <v>0</v>
      </c>
      <c r="L52" s="5">
        <f t="shared" si="16"/>
        <v>0</v>
      </c>
      <c r="M52" s="126"/>
      <c r="N52" s="126"/>
      <c r="O52" s="126"/>
      <c r="P52" s="126"/>
    </row>
    <row r="53" spans="1:16" s="3" customFormat="1" ht="15.75" hidden="1">
      <c r="A53" s="1"/>
      <c r="B53" s="62"/>
      <c r="C53" s="97"/>
      <c r="D53" s="5"/>
      <c r="E53" s="5"/>
      <c r="F53" s="5"/>
      <c r="G53" s="113"/>
      <c r="H53" s="113"/>
      <c r="I53" s="113"/>
      <c r="J53" s="5">
        <f t="shared" si="14"/>
        <v>0</v>
      </c>
      <c r="K53" s="5">
        <f t="shared" si="15"/>
        <v>0</v>
      </c>
      <c r="L53" s="5">
        <f t="shared" si="16"/>
        <v>0</v>
      </c>
      <c r="M53" s="126"/>
      <c r="N53" s="126"/>
      <c r="O53" s="126"/>
      <c r="P53" s="126"/>
    </row>
    <row r="54" spans="1:16" s="3" customFormat="1" ht="47.25" hidden="1">
      <c r="A54" s="1"/>
      <c r="B54" s="62" t="s">
        <v>194</v>
      </c>
      <c r="C54" s="97"/>
      <c r="D54" s="5"/>
      <c r="E54" s="5"/>
      <c r="F54" s="5"/>
      <c r="G54" s="113"/>
      <c r="H54" s="113"/>
      <c r="I54" s="113"/>
      <c r="J54" s="5">
        <f t="shared" si="14"/>
        <v>0</v>
      </c>
      <c r="K54" s="5">
        <f t="shared" si="15"/>
        <v>0</v>
      </c>
      <c r="L54" s="5">
        <f t="shared" si="16"/>
        <v>0</v>
      </c>
      <c r="M54" s="126"/>
      <c r="N54" s="126"/>
      <c r="O54" s="126"/>
      <c r="P54" s="126"/>
    </row>
    <row r="55" spans="1:16" s="3" customFormat="1" ht="31.5">
      <c r="A55" s="1">
        <v>23</v>
      </c>
      <c r="B55" s="117" t="s">
        <v>494</v>
      </c>
      <c r="C55" s="97">
        <v>2</v>
      </c>
      <c r="D55" s="5">
        <v>250000</v>
      </c>
      <c r="E55" s="5">
        <v>250000</v>
      </c>
      <c r="F55" s="5">
        <v>244177</v>
      </c>
      <c r="G55" s="113"/>
      <c r="H55" s="113"/>
      <c r="I55" s="113"/>
      <c r="J55" s="5">
        <f t="shared" si="14"/>
        <v>250000</v>
      </c>
      <c r="K55" s="5">
        <f t="shared" si="15"/>
        <v>250000</v>
      </c>
      <c r="L55" s="5">
        <f t="shared" si="16"/>
        <v>244177</v>
      </c>
      <c r="M55" s="126"/>
      <c r="N55" s="126"/>
      <c r="O55" s="126"/>
      <c r="P55" s="126"/>
    </row>
    <row r="56" spans="1:16" s="3" customFormat="1" ht="63">
      <c r="A56" s="1">
        <v>24</v>
      </c>
      <c r="B56" s="62" t="s">
        <v>364</v>
      </c>
      <c r="C56" s="97"/>
      <c r="D56" s="5">
        <f>SUM(D55)</f>
        <v>250000</v>
      </c>
      <c r="E56" s="5">
        <f>SUM(E55)</f>
        <v>250000</v>
      </c>
      <c r="F56" s="5">
        <f>SUM(F55)</f>
        <v>244177</v>
      </c>
      <c r="G56" s="113"/>
      <c r="H56" s="113"/>
      <c r="I56" s="113"/>
      <c r="J56" s="5">
        <f t="shared" si="14"/>
        <v>250000</v>
      </c>
      <c r="K56" s="5">
        <f t="shared" si="15"/>
        <v>250000</v>
      </c>
      <c r="L56" s="5">
        <f t="shared" si="16"/>
        <v>244177</v>
      </c>
      <c r="M56" s="126"/>
      <c r="N56" s="126"/>
      <c r="O56" s="126"/>
      <c r="P56" s="126"/>
    </row>
    <row r="57" spans="1:16" s="3" customFormat="1" ht="47.25" hidden="1">
      <c r="A57" s="1"/>
      <c r="B57" s="62" t="s">
        <v>197</v>
      </c>
      <c r="C57" s="97"/>
      <c r="D57" s="5"/>
      <c r="E57" s="5"/>
      <c r="F57" s="5"/>
      <c r="G57" s="113"/>
      <c r="H57" s="113"/>
      <c r="I57" s="113"/>
      <c r="J57" s="5">
        <f t="shared" si="14"/>
        <v>0</v>
      </c>
      <c r="K57" s="5">
        <f t="shared" si="15"/>
        <v>0</v>
      </c>
      <c r="L57" s="5">
        <f t="shared" si="16"/>
        <v>0</v>
      </c>
      <c r="M57" s="126"/>
      <c r="N57" s="126"/>
      <c r="O57" s="126"/>
      <c r="P57" s="126"/>
    </row>
    <row r="58" spans="1:16" s="3" customFormat="1" ht="15.75" hidden="1">
      <c r="A58" s="1"/>
      <c r="B58" s="62"/>
      <c r="C58" s="97"/>
      <c r="D58" s="5"/>
      <c r="E58" s="5"/>
      <c r="F58" s="5"/>
      <c r="G58" s="113"/>
      <c r="H58" s="113"/>
      <c r="I58" s="113"/>
      <c r="J58" s="5">
        <f t="shared" si="14"/>
        <v>0</v>
      </c>
      <c r="K58" s="5">
        <f t="shared" si="15"/>
        <v>0</v>
      </c>
      <c r="L58" s="5">
        <f t="shared" si="16"/>
        <v>0</v>
      </c>
      <c r="M58" s="126"/>
      <c r="N58" s="126"/>
      <c r="O58" s="126"/>
      <c r="P58" s="126"/>
    </row>
    <row r="59" spans="1:16" s="3" customFormat="1" ht="47.25" hidden="1">
      <c r="A59" s="1"/>
      <c r="B59" s="62" t="s">
        <v>198</v>
      </c>
      <c r="C59" s="97"/>
      <c r="D59" s="5"/>
      <c r="E59" s="5"/>
      <c r="F59" s="5"/>
      <c r="G59" s="113"/>
      <c r="H59" s="113"/>
      <c r="I59" s="113"/>
      <c r="J59" s="5">
        <f t="shared" si="14"/>
        <v>0</v>
      </c>
      <c r="K59" s="5">
        <f t="shared" si="15"/>
        <v>0</v>
      </c>
      <c r="L59" s="5">
        <f t="shared" si="16"/>
        <v>0</v>
      </c>
      <c r="M59" s="126"/>
      <c r="N59" s="126"/>
      <c r="O59" s="126"/>
      <c r="P59" s="126"/>
    </row>
    <row r="60" spans="1:16" s="3" customFormat="1" ht="15.75" hidden="1">
      <c r="A60" s="1"/>
      <c r="B60" s="62"/>
      <c r="C60" s="97"/>
      <c r="D60" s="5"/>
      <c r="E60" s="5"/>
      <c r="F60" s="5"/>
      <c r="G60" s="113"/>
      <c r="H60" s="113"/>
      <c r="I60" s="113"/>
      <c r="J60" s="5">
        <f t="shared" si="14"/>
        <v>0</v>
      </c>
      <c r="K60" s="5">
        <f t="shared" si="15"/>
        <v>0</v>
      </c>
      <c r="L60" s="5">
        <f t="shared" si="16"/>
        <v>0</v>
      </c>
      <c r="M60" s="126"/>
      <c r="N60" s="126"/>
      <c r="O60" s="126"/>
      <c r="P60" s="126"/>
    </row>
    <row r="61" spans="1:16" s="3" customFormat="1" ht="15.75" hidden="1">
      <c r="A61" s="1"/>
      <c r="B61" s="62" t="s">
        <v>199</v>
      </c>
      <c r="C61" s="97"/>
      <c r="D61" s="5"/>
      <c r="E61" s="5"/>
      <c r="F61" s="5"/>
      <c r="G61" s="113"/>
      <c r="H61" s="113"/>
      <c r="I61" s="113"/>
      <c r="J61" s="5">
        <f t="shared" si="14"/>
        <v>0</v>
      </c>
      <c r="K61" s="5">
        <f t="shared" si="15"/>
        <v>0</v>
      </c>
      <c r="L61" s="5">
        <f t="shared" si="16"/>
        <v>0</v>
      </c>
      <c r="M61" s="126"/>
      <c r="N61" s="126"/>
      <c r="O61" s="126"/>
      <c r="P61" s="126"/>
    </row>
    <row r="62" spans="1:16" s="3" customFormat="1" ht="15.75">
      <c r="A62" s="1">
        <v>25</v>
      </c>
      <c r="B62" s="62" t="s">
        <v>505</v>
      </c>
      <c r="C62" s="97">
        <v>2</v>
      </c>
      <c r="D62" s="5">
        <v>0</v>
      </c>
      <c r="E62" s="5">
        <v>5000</v>
      </c>
      <c r="F62" s="5">
        <v>5000</v>
      </c>
      <c r="G62" s="113"/>
      <c r="H62" s="113"/>
      <c r="I62" s="113"/>
      <c r="J62" s="5">
        <f t="shared" si="14"/>
        <v>0</v>
      </c>
      <c r="K62" s="5">
        <f t="shared" si="15"/>
        <v>5000</v>
      </c>
      <c r="L62" s="5">
        <f t="shared" si="16"/>
        <v>5000</v>
      </c>
      <c r="M62" s="126"/>
      <c r="N62" s="126"/>
      <c r="O62" s="126"/>
      <c r="P62" s="126"/>
    </row>
    <row r="63" spans="1:16" s="3" customFormat="1" ht="15.75">
      <c r="A63" s="1">
        <v>26</v>
      </c>
      <c r="B63" s="62" t="s">
        <v>504</v>
      </c>
      <c r="C63" s="97">
        <v>2</v>
      </c>
      <c r="D63" s="5">
        <v>0</v>
      </c>
      <c r="E63" s="5">
        <v>10000</v>
      </c>
      <c r="F63" s="5">
        <v>10000</v>
      </c>
      <c r="G63" s="113"/>
      <c r="H63" s="113"/>
      <c r="I63" s="113"/>
      <c r="J63" s="5">
        <f t="shared" si="14"/>
        <v>0</v>
      </c>
      <c r="K63" s="5">
        <f t="shared" si="15"/>
        <v>10000</v>
      </c>
      <c r="L63" s="5">
        <f t="shared" si="16"/>
        <v>10000</v>
      </c>
      <c r="M63" s="126"/>
      <c r="N63" s="126"/>
      <c r="O63" s="126"/>
      <c r="P63" s="126"/>
    </row>
    <row r="64" spans="1:16" s="3" customFormat="1" ht="63">
      <c r="A64" s="1">
        <v>27</v>
      </c>
      <c r="B64" s="62" t="s">
        <v>200</v>
      </c>
      <c r="C64" s="97"/>
      <c r="D64" s="5">
        <f>SUM(D62:D63)</f>
        <v>0</v>
      </c>
      <c r="E64" s="5">
        <f>SUM(E62:E63)</f>
        <v>15000</v>
      </c>
      <c r="F64" s="5">
        <f>SUM(F63)</f>
        <v>10000</v>
      </c>
      <c r="G64" s="113"/>
      <c r="H64" s="113"/>
      <c r="I64" s="113"/>
      <c r="J64" s="5">
        <f t="shared" si="14"/>
        <v>0</v>
      </c>
      <c r="K64" s="5">
        <f t="shared" si="15"/>
        <v>15000</v>
      </c>
      <c r="L64" s="5">
        <f t="shared" si="16"/>
        <v>10000</v>
      </c>
      <c r="M64" s="126"/>
      <c r="N64" s="126"/>
      <c r="O64" s="126"/>
      <c r="P64" s="126"/>
    </row>
    <row r="65" spans="1:16" s="3" customFormat="1" ht="31.5">
      <c r="A65" s="1">
        <v>28</v>
      </c>
      <c r="B65" s="9" t="s">
        <v>44</v>
      </c>
      <c r="C65" s="97"/>
      <c r="D65" s="13">
        <f aca="true" t="shared" si="17" ref="D65:I65">SUM(D66:D68)</f>
        <v>250000</v>
      </c>
      <c r="E65" s="13">
        <f>SUM(E66:E68)</f>
        <v>265000</v>
      </c>
      <c r="F65" s="13">
        <f t="shared" si="17"/>
        <v>259177</v>
      </c>
      <c r="G65" s="13">
        <f t="shared" si="17"/>
        <v>0</v>
      </c>
      <c r="H65" s="13">
        <f>SUM(H66:H68)</f>
        <v>0</v>
      </c>
      <c r="I65" s="13">
        <f t="shared" si="17"/>
        <v>0</v>
      </c>
      <c r="J65" s="13">
        <f t="shared" si="14"/>
        <v>250000</v>
      </c>
      <c r="K65" s="13">
        <f t="shared" si="15"/>
        <v>265000</v>
      </c>
      <c r="L65" s="13">
        <f t="shared" si="16"/>
        <v>259177</v>
      </c>
      <c r="M65" s="126"/>
      <c r="N65" s="126"/>
      <c r="O65" s="126"/>
      <c r="P65" s="126"/>
    </row>
    <row r="66" spans="1:16" s="3" customFormat="1" ht="31.5">
      <c r="A66" s="1">
        <v>29</v>
      </c>
      <c r="B66" s="85" t="s">
        <v>376</v>
      </c>
      <c r="C66" s="97">
        <v>1</v>
      </c>
      <c r="D66" s="5">
        <f aca="true" t="shared" si="18" ref="D66:I66">SUMIF($C$49:$C$65,"1",D$49:D$65)</f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  <c r="I66" s="5">
        <f t="shared" si="18"/>
        <v>0</v>
      </c>
      <c r="J66" s="5">
        <f t="shared" si="14"/>
        <v>0</v>
      </c>
      <c r="K66" s="5">
        <f t="shared" si="15"/>
        <v>0</v>
      </c>
      <c r="L66" s="5">
        <f t="shared" si="16"/>
        <v>0</v>
      </c>
      <c r="M66" s="126"/>
      <c r="N66" s="126"/>
      <c r="O66" s="126"/>
      <c r="P66" s="126"/>
    </row>
    <row r="67" spans="1:16" s="3" customFormat="1" ht="15.75">
      <c r="A67" s="1">
        <v>30</v>
      </c>
      <c r="B67" s="85" t="s">
        <v>218</v>
      </c>
      <c r="C67" s="97">
        <v>2</v>
      </c>
      <c r="D67" s="5">
        <f aca="true" t="shared" si="19" ref="D67:I67">SUMIF($C$49:$C$65,"2",D$49:D$65)</f>
        <v>250000</v>
      </c>
      <c r="E67" s="5">
        <f t="shared" si="19"/>
        <v>265000</v>
      </c>
      <c r="F67" s="5">
        <f t="shared" si="19"/>
        <v>259177</v>
      </c>
      <c r="G67" s="5">
        <f t="shared" si="19"/>
        <v>0</v>
      </c>
      <c r="H67" s="5">
        <f t="shared" si="19"/>
        <v>0</v>
      </c>
      <c r="I67" s="5">
        <f t="shared" si="19"/>
        <v>0</v>
      </c>
      <c r="J67" s="5">
        <f t="shared" si="14"/>
        <v>250000</v>
      </c>
      <c r="K67" s="5">
        <f t="shared" si="15"/>
        <v>265000</v>
      </c>
      <c r="L67" s="5">
        <f t="shared" si="16"/>
        <v>259177</v>
      </c>
      <c r="M67" s="126"/>
      <c r="N67" s="126"/>
      <c r="O67" s="126"/>
      <c r="P67" s="126"/>
    </row>
    <row r="68" spans="1:16" s="3" customFormat="1" ht="15.75">
      <c r="A68" s="1">
        <v>31</v>
      </c>
      <c r="B68" s="85" t="s">
        <v>110</v>
      </c>
      <c r="C68" s="97">
        <v>3</v>
      </c>
      <c r="D68" s="5">
        <f aca="true" t="shared" si="20" ref="D68:I68">SUMIF($C$49:$C$65,"3",D$49:D$65)</f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4"/>
        <v>0</v>
      </c>
      <c r="K68" s="5">
        <f t="shared" si="15"/>
        <v>0</v>
      </c>
      <c r="L68" s="5">
        <f t="shared" si="16"/>
        <v>0</v>
      </c>
      <c r="M68" s="126"/>
      <c r="N68" s="126"/>
      <c r="O68" s="126"/>
      <c r="P68" s="126"/>
    </row>
    <row r="69" spans="1:16" s="3" customFormat="1" ht="31.5">
      <c r="A69" s="1">
        <v>32</v>
      </c>
      <c r="B69" s="9" t="s">
        <v>153</v>
      </c>
      <c r="C69" s="97"/>
      <c r="D69" s="13">
        <f aca="true" t="shared" si="21" ref="D69:I69">D26+D45+D65</f>
        <v>1902901</v>
      </c>
      <c r="E69" s="13">
        <f>E26+E45+E65</f>
        <v>2110728</v>
      </c>
      <c r="F69" s="13">
        <f t="shared" si="21"/>
        <v>1857618</v>
      </c>
      <c r="G69" s="13">
        <f t="shared" si="21"/>
        <v>446283</v>
      </c>
      <c r="H69" s="13">
        <f>H26+H45+H65</f>
        <v>253456</v>
      </c>
      <c r="I69" s="13">
        <f t="shared" si="21"/>
        <v>186690</v>
      </c>
      <c r="J69" s="13">
        <f t="shared" si="14"/>
        <v>2349184</v>
      </c>
      <c r="K69" s="13">
        <f t="shared" si="15"/>
        <v>2364184</v>
      </c>
      <c r="L69" s="13">
        <f t="shared" si="16"/>
        <v>2044308</v>
      </c>
      <c r="M69" s="126"/>
      <c r="N69" s="126"/>
      <c r="O69" s="126"/>
      <c r="P69" s="126"/>
    </row>
    <row r="70" ht="15.75">
      <c r="K70" s="130"/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5" ht="15.75"/>
    <row r="106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</sheetData>
  <sheetProtection/>
  <mergeCells count="7">
    <mergeCell ref="B5:B6"/>
    <mergeCell ref="A1:J1"/>
    <mergeCell ref="A2:J2"/>
    <mergeCell ref="C5:C6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64" r:id="rId3"/>
  <headerFooter>
    <oddHeader>&amp;R&amp;"Arial,Normál"&amp;10 2. melléklet a 4/2017.(V.29.)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61" t="s">
        <v>369</v>
      </c>
      <c r="B1" s="361"/>
      <c r="C1" s="361"/>
      <c r="D1" s="361"/>
      <c r="E1" s="361"/>
    </row>
    <row r="2" spans="1:5" s="24" customFormat="1" ht="14.25" customHeight="1">
      <c r="A2" s="116"/>
      <c r="B2" s="116"/>
      <c r="C2" s="116"/>
      <c r="D2" s="116"/>
      <c r="E2" s="116"/>
    </row>
    <row r="3" spans="1:5" s="24" customFormat="1" ht="27" customHeight="1">
      <c r="A3" s="361" t="s">
        <v>95</v>
      </c>
      <c r="B3" s="361"/>
      <c r="C3" s="361"/>
      <c r="D3" s="361"/>
      <c r="E3" s="361"/>
    </row>
    <row r="4" spans="1:5" s="24" customFormat="1" ht="13.5" customHeight="1">
      <c r="A4" s="116"/>
      <c r="B4" s="116"/>
      <c r="C4" s="116"/>
      <c r="D4" s="116"/>
      <c r="E4" s="116"/>
    </row>
    <row r="5" spans="1:5" s="24" customFormat="1" ht="40.5" customHeight="1">
      <c r="A5" s="361" t="s">
        <v>372</v>
      </c>
      <c r="B5" s="361"/>
      <c r="C5" s="361"/>
      <c r="D5" s="361"/>
      <c r="E5" s="361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4" t="s">
        <v>9</v>
      </c>
      <c r="B7" s="26" t="s">
        <v>35</v>
      </c>
      <c r="C7" s="26" t="s">
        <v>85</v>
      </c>
      <c r="D7" s="26" t="s">
        <v>362</v>
      </c>
      <c r="E7" s="26" t="s">
        <v>5</v>
      </c>
      <c r="F7" s="27"/>
    </row>
    <row r="8" spans="1:5" ht="15">
      <c r="A8" s="29" t="s">
        <v>18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19</v>
      </c>
      <c r="B9" s="30"/>
      <c r="C9" s="30"/>
      <c r="D9" s="30"/>
      <c r="E9" s="30">
        <f t="shared" si="0"/>
        <v>0</v>
      </c>
    </row>
    <row r="10" spans="1:5" ht="15">
      <c r="A10" s="29" t="s">
        <v>20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21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22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23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24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36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37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38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25</v>
      </c>
      <c r="B18" s="30"/>
      <c r="C18" s="30"/>
      <c r="D18" s="30"/>
      <c r="E18" s="30">
        <f t="shared" si="0"/>
        <v>0</v>
      </c>
    </row>
    <row r="19" spans="1:5" ht="15">
      <c r="A19" s="29" t="s">
        <v>26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27</v>
      </c>
      <c r="B20" s="30"/>
      <c r="C20" s="30"/>
      <c r="D20" s="30"/>
      <c r="E20" s="30">
        <f t="shared" si="0"/>
        <v>0</v>
      </c>
    </row>
    <row r="21" spans="1:5" ht="15">
      <c r="A21" s="29" t="s">
        <v>28</v>
      </c>
      <c r="B21" s="30"/>
      <c r="C21" s="30"/>
      <c r="D21" s="30"/>
      <c r="E21" s="30">
        <f t="shared" si="0"/>
        <v>0</v>
      </c>
    </row>
    <row r="22" spans="1:5" ht="15">
      <c r="A22" s="29" t="s">
        <v>29</v>
      </c>
      <c r="B22" s="30"/>
      <c r="C22" s="30"/>
      <c r="D22" s="30"/>
      <c r="E22" s="30">
        <f t="shared" si="0"/>
        <v>0</v>
      </c>
    </row>
    <row r="23" spans="1:5" ht="15">
      <c r="A23" s="29" t="s">
        <v>30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31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39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25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32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27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28</v>
      </c>
      <c r="B29" s="30"/>
      <c r="C29" s="30"/>
      <c r="D29" s="30"/>
      <c r="E29" s="30">
        <f t="shared" si="0"/>
        <v>0</v>
      </c>
    </row>
    <row r="30" spans="1:5" ht="15">
      <c r="A30" s="29" t="s">
        <v>29</v>
      </c>
      <c r="B30" s="30"/>
      <c r="C30" s="30"/>
      <c r="D30" s="30"/>
      <c r="E30" s="30">
        <f t="shared" si="0"/>
        <v>0</v>
      </c>
    </row>
    <row r="31" spans="1:5" ht="15">
      <c r="A31" s="29" t="s">
        <v>33</v>
      </c>
      <c r="B31" s="30"/>
      <c r="C31" s="30"/>
      <c r="D31" s="30"/>
      <c r="E31" s="30">
        <f t="shared" si="0"/>
        <v>0</v>
      </c>
    </row>
    <row r="32" spans="1:5" ht="15">
      <c r="A32" s="32" t="s">
        <v>31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40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41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4"/>
      <c r="B35" s="95"/>
      <c r="C35" s="95"/>
      <c r="D35" s="95"/>
      <c r="E35" s="95"/>
    </row>
    <row r="36" spans="1:5" s="35" customFormat="1" ht="27.75" customHeight="1">
      <c r="A36" s="362" t="s">
        <v>370</v>
      </c>
      <c r="B36" s="362"/>
      <c r="C36" s="362"/>
      <c r="D36" s="362"/>
      <c r="E36" s="362"/>
    </row>
    <row r="37" ht="18.75" customHeight="1"/>
    <row r="38" ht="15">
      <c r="A38" s="96" t="s">
        <v>371</v>
      </c>
    </row>
    <row r="39" spans="1:3" ht="15">
      <c r="A39" s="38" t="s">
        <v>96</v>
      </c>
      <c r="C39" s="63"/>
    </row>
    <row r="40" ht="15">
      <c r="C40" s="63" t="s">
        <v>97</v>
      </c>
    </row>
    <row r="41" ht="15">
      <c r="C41" s="63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0.7109375" style="21" customWidth="1"/>
    <col min="4" max="4" width="10.7109375" style="21" hidden="1" customWidth="1"/>
    <col min="5" max="6" width="10.7109375" style="21" customWidth="1"/>
    <col min="7" max="7" width="11.7109375" style="21" customWidth="1"/>
    <col min="8" max="9" width="9.140625" style="21" customWidth="1"/>
    <col min="10" max="10" width="11.7109375" style="21" customWidth="1"/>
    <col min="11" max="16384" width="9.140625" style="21" customWidth="1"/>
  </cols>
  <sheetData>
    <row r="1" spans="1:10" s="15" customFormat="1" ht="15.75">
      <c r="A1" s="326" t="s">
        <v>499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s="15" customFormat="1" ht="15.75">
      <c r="A2" s="327" t="s">
        <v>466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s="15" customFormat="1" ht="15.75">
      <c r="A3" s="327" t="s">
        <v>152</v>
      </c>
      <c r="B3" s="327"/>
      <c r="C3" s="327"/>
      <c r="D3" s="327"/>
      <c r="E3" s="327"/>
      <c r="F3" s="327"/>
      <c r="G3" s="327"/>
      <c r="H3" s="327"/>
      <c r="I3" s="327"/>
      <c r="J3" s="327"/>
    </row>
    <row r="4" spans="1:10" ht="15.75">
      <c r="A4" s="327" t="s">
        <v>467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5.75">
      <c r="A5" s="43"/>
      <c r="B5" s="43"/>
      <c r="C5" s="15"/>
      <c r="D5" s="15"/>
      <c r="E5" s="15"/>
      <c r="F5" s="15"/>
      <c r="G5" s="15"/>
      <c r="H5" s="15"/>
      <c r="I5" s="15"/>
      <c r="J5" s="15"/>
    </row>
    <row r="6" spans="1:10" s="3" customFormat="1" ht="15.75">
      <c r="A6" s="1"/>
      <c r="B6" s="1" t="s">
        <v>0</v>
      </c>
      <c r="C6" s="45" t="s">
        <v>1</v>
      </c>
      <c r="D6" s="45" t="s">
        <v>1</v>
      </c>
      <c r="E6" s="45" t="s">
        <v>2</v>
      </c>
      <c r="F6" s="45" t="s">
        <v>3</v>
      </c>
      <c r="G6" s="45" t="s">
        <v>6</v>
      </c>
      <c r="H6" s="45" t="s">
        <v>45</v>
      </c>
      <c r="I6" s="45" t="s">
        <v>46</v>
      </c>
      <c r="J6" s="45" t="s">
        <v>47</v>
      </c>
    </row>
    <row r="7" spans="1:10" s="3" customFormat="1" ht="15.75">
      <c r="A7" s="1">
        <v>1</v>
      </c>
      <c r="B7" s="321" t="s">
        <v>9</v>
      </c>
      <c r="C7" s="323" t="s">
        <v>85</v>
      </c>
      <c r="D7" s="324"/>
      <c r="E7" s="324"/>
      <c r="F7" s="325"/>
      <c r="G7" s="4" t="s">
        <v>362</v>
      </c>
      <c r="H7" s="4" t="s">
        <v>381</v>
      </c>
      <c r="I7" s="4" t="s">
        <v>468</v>
      </c>
      <c r="J7" s="4" t="s">
        <v>5</v>
      </c>
    </row>
    <row r="8" spans="1:10" s="3" customFormat="1" ht="31.5">
      <c r="A8" s="1">
        <v>2</v>
      </c>
      <c r="B8" s="322"/>
      <c r="C8" s="6" t="s">
        <v>4</v>
      </c>
      <c r="D8" s="6" t="s">
        <v>4</v>
      </c>
      <c r="E8" s="6" t="s">
        <v>519</v>
      </c>
      <c r="F8" s="6" t="s">
        <v>521</v>
      </c>
      <c r="G8" s="6" t="s">
        <v>4</v>
      </c>
      <c r="H8" s="6" t="s">
        <v>4</v>
      </c>
      <c r="I8" s="6" t="s">
        <v>4</v>
      </c>
      <c r="J8" s="6" t="s">
        <v>4</v>
      </c>
    </row>
    <row r="9" spans="1:11" ht="15.75">
      <c r="A9" s="1">
        <v>3</v>
      </c>
      <c r="B9" s="46" t="s">
        <v>377</v>
      </c>
      <c r="C9" s="14">
        <f>Bevételek!C133+Bevételek!C134+Bevételek!C136+Bevételek!C137+Bevételek!C142</f>
        <v>240000</v>
      </c>
      <c r="D9" s="14" t="e">
        <f>Bevételek!#REF!+Bevételek!#REF!+Bevételek!#REF!+Bevételek!#REF!+Bevételek!#REF!</f>
        <v>#REF!</v>
      </c>
      <c r="E9" s="14">
        <f>Bevételek!D133+Bevételek!D134+Bevételek!D136+Bevételek!D137+Bevételek!D142</f>
        <v>240000</v>
      </c>
      <c r="F9" s="14">
        <f>Bevételek!E133+Bevételek!E134+Bevételek!E136+Bevételek!E137+Bevételek!E142</f>
        <v>228825</v>
      </c>
      <c r="G9" s="47"/>
      <c r="H9" s="47"/>
      <c r="I9" s="47"/>
      <c r="J9" s="47"/>
      <c r="K9" s="31"/>
    </row>
    <row r="10" spans="1:11" ht="30">
      <c r="A10" s="1">
        <v>4</v>
      </c>
      <c r="B10" s="46" t="s">
        <v>378</v>
      </c>
      <c r="C10" s="14">
        <f>Bevételek!C182+Bevételek!C183+Bevételek!C184</f>
        <v>0</v>
      </c>
      <c r="D10" s="14" t="e">
        <f>Bevételek!#REF!+Bevételek!#REF!+Bevételek!#REF!</f>
        <v>#REF!</v>
      </c>
      <c r="E10" s="14">
        <f>Bevételek!D182+Bevételek!D183+Bevételek!D184</f>
        <v>0</v>
      </c>
      <c r="F10" s="14">
        <f>Bevételek!E182+Bevételek!E183+Bevételek!E184</f>
        <v>0</v>
      </c>
      <c r="G10" s="47"/>
      <c r="H10" s="47"/>
      <c r="I10" s="47"/>
      <c r="J10" s="47"/>
      <c r="K10" s="31"/>
    </row>
    <row r="11" spans="1:11" ht="15.75">
      <c r="A11" s="1">
        <v>5</v>
      </c>
      <c r="B11" s="46" t="s">
        <v>20</v>
      </c>
      <c r="C11" s="14">
        <f>Bevételek!C140+Bevételek!C154+Bevételek!C169</f>
        <v>39000</v>
      </c>
      <c r="D11" s="14" t="e">
        <f>Bevételek!#REF!+Bevételek!#REF!+Bevételek!#REF!</f>
        <v>#REF!</v>
      </c>
      <c r="E11" s="14">
        <f>Bevételek!D140+Bevételek!D154+Bevételek!D169</f>
        <v>39000</v>
      </c>
      <c r="F11" s="14">
        <f>Bevételek!E140+Bevételek!E154+Bevételek!E169</f>
        <v>85</v>
      </c>
      <c r="G11" s="47"/>
      <c r="H11" s="47"/>
      <c r="I11" s="47"/>
      <c r="J11" s="47"/>
      <c r="K11" s="31"/>
    </row>
    <row r="12" spans="1:11" ht="45">
      <c r="A12" s="1">
        <v>6</v>
      </c>
      <c r="B12" s="46" t="s">
        <v>21</v>
      </c>
      <c r="C12" s="14">
        <f>Bevételek!C163+Bevételek!C179+Bevételek!C180+Bevételek!C181+Bevételek!C218+Bevételek!C223+Bevételek!C227</f>
        <v>42500</v>
      </c>
      <c r="D12" s="14" t="e">
        <f>Bevételek!#REF!+Bevételek!#REF!+Bevételek!#REF!+Bevételek!#REF!+Bevételek!#REF!+Bevételek!#REF!+Bevételek!#REF!</f>
        <v>#REF!</v>
      </c>
      <c r="E12" s="14">
        <f>Bevételek!D163+Bevételek!D179+Bevételek!D180+Bevételek!D181+Bevételek!D218+Bevételek!D223+Bevételek!D227</f>
        <v>52500</v>
      </c>
      <c r="F12" s="14">
        <f>Bevételek!E163+Bevételek!E179+Bevételek!E180+Bevételek!E181+Bevételek!E218+Bevételek!E223+Bevételek!E227</f>
        <v>44730</v>
      </c>
      <c r="G12" s="47"/>
      <c r="H12" s="47"/>
      <c r="I12" s="47"/>
      <c r="J12" s="47"/>
      <c r="K12" s="31"/>
    </row>
    <row r="13" spans="1:11" ht="15.75">
      <c r="A13" s="1">
        <v>7</v>
      </c>
      <c r="B13" s="46" t="s">
        <v>22</v>
      </c>
      <c r="C13" s="14">
        <f>Bevételek!C229</f>
        <v>0</v>
      </c>
      <c r="D13" s="14" t="e">
        <f>Bevételek!#REF!</f>
        <v>#REF!</v>
      </c>
      <c r="E13" s="14">
        <f>Bevételek!D229</f>
        <v>0</v>
      </c>
      <c r="F13" s="14">
        <f>Bevételek!E229</f>
        <v>0</v>
      </c>
      <c r="G13" s="47"/>
      <c r="H13" s="47"/>
      <c r="I13" s="47"/>
      <c r="J13" s="47"/>
      <c r="K13" s="31"/>
    </row>
    <row r="14" spans="1:11" ht="30">
      <c r="A14" s="1">
        <v>8</v>
      </c>
      <c r="B14" s="46" t="s">
        <v>23</v>
      </c>
      <c r="C14" s="14">
        <f>Bevételek!C228</f>
        <v>0</v>
      </c>
      <c r="D14" s="14" t="e">
        <f>Bevételek!#REF!</f>
        <v>#REF!</v>
      </c>
      <c r="E14" s="14">
        <f>Bevételek!D228</f>
        <v>0</v>
      </c>
      <c r="F14" s="14">
        <f>Bevételek!E228</f>
        <v>0</v>
      </c>
      <c r="G14" s="47"/>
      <c r="H14" s="47"/>
      <c r="I14" s="47"/>
      <c r="J14" s="47"/>
      <c r="K14" s="31"/>
    </row>
    <row r="15" spans="1:11" ht="30">
      <c r="A15" s="1">
        <v>9</v>
      </c>
      <c r="B15" s="46" t="s">
        <v>379</v>
      </c>
      <c r="C15" s="14">
        <f>Bevételek!C49+Bevételek!C109+Bevételek!C238+Bevételek!C252</f>
        <v>0</v>
      </c>
      <c r="D15" s="14" t="e">
        <f>Bevételek!#REF!+Bevételek!#REF!+Bevételek!#REF!+Bevételek!#REF!</f>
        <v>#REF!</v>
      </c>
      <c r="E15" s="14">
        <f>Bevételek!D49+Bevételek!D109+Bevételek!D238+Bevételek!D252</f>
        <v>0</v>
      </c>
      <c r="F15" s="14">
        <f>Bevételek!E49+Bevételek!E109+Bevételek!E238+Bevételek!E252</f>
        <v>0</v>
      </c>
      <c r="G15" s="47"/>
      <c r="H15" s="47"/>
      <c r="I15" s="47"/>
      <c r="J15" s="47"/>
      <c r="K15" s="31"/>
    </row>
    <row r="16" spans="1:11" s="23" customFormat="1" ht="15.75">
      <c r="A16" s="1">
        <v>10</v>
      </c>
      <c r="B16" s="48" t="s">
        <v>49</v>
      </c>
      <c r="C16" s="17">
        <f>SUM(C9:C15)</f>
        <v>321500</v>
      </c>
      <c r="D16" s="17" t="e">
        <f>SUM(D9:D15)</f>
        <v>#REF!</v>
      </c>
      <c r="E16" s="17">
        <f>SUM(E9:E15)</f>
        <v>331500</v>
      </c>
      <c r="F16" s="17">
        <f>SUM(F9:F15)</f>
        <v>273640</v>
      </c>
      <c r="G16" s="47"/>
      <c r="H16" s="47"/>
      <c r="I16" s="47"/>
      <c r="J16" s="47"/>
      <c r="K16" s="31"/>
    </row>
    <row r="17" spans="1:11" ht="15.75">
      <c r="A17" s="1">
        <v>11</v>
      </c>
      <c r="B17" s="48" t="s">
        <v>50</v>
      </c>
      <c r="C17" s="17">
        <f>ROUNDDOWN(C16*0.5,0)</f>
        <v>160750</v>
      </c>
      <c r="D17" s="17" t="e">
        <f>ROUNDDOWN(D16*0.5,0)</f>
        <v>#REF!</v>
      </c>
      <c r="E17" s="17">
        <f>ROUNDDOWN(E16*0.5,0)</f>
        <v>165750</v>
      </c>
      <c r="F17" s="17">
        <f>ROUNDDOWN(F16*0.5,0)</f>
        <v>136820</v>
      </c>
      <c r="G17" s="47"/>
      <c r="H17" s="47"/>
      <c r="I17" s="47"/>
      <c r="J17" s="47"/>
      <c r="K17" s="31"/>
    </row>
    <row r="18" spans="1:11" ht="30">
      <c r="A18" s="1">
        <v>12</v>
      </c>
      <c r="B18" s="46" t="s">
        <v>25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 aca="true" t="shared" si="0" ref="J18:J32">C18+G18+H18+I18</f>
        <v>0</v>
      </c>
      <c r="K18" s="31"/>
    </row>
    <row r="19" spans="1:11" ht="30">
      <c r="A19" s="1">
        <v>13</v>
      </c>
      <c r="B19" s="46" t="s">
        <v>32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f t="shared" si="0"/>
        <v>0</v>
      </c>
      <c r="K19" s="31"/>
    </row>
    <row r="20" spans="1:11" ht="15.75">
      <c r="A20" s="1">
        <v>14</v>
      </c>
      <c r="B20" s="46" t="s">
        <v>27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 t="shared" si="0"/>
        <v>0</v>
      </c>
      <c r="K20" s="31"/>
    </row>
    <row r="21" spans="1:11" ht="15.75">
      <c r="A21" s="1">
        <v>15</v>
      </c>
      <c r="B21" s="46" t="s">
        <v>28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  <c r="K21" s="31"/>
    </row>
    <row r="22" spans="1:11" ht="15.75">
      <c r="A22" s="1">
        <v>16</v>
      </c>
      <c r="B22" s="46" t="s">
        <v>29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f t="shared" si="0"/>
        <v>0</v>
      </c>
      <c r="K22" s="31"/>
    </row>
    <row r="23" spans="1:11" ht="15.75">
      <c r="A23" s="1">
        <v>17</v>
      </c>
      <c r="B23" s="46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 t="shared" si="0"/>
        <v>0</v>
      </c>
      <c r="K23" s="31"/>
    </row>
    <row r="24" spans="1:11" ht="30">
      <c r="A24" s="1">
        <v>18</v>
      </c>
      <c r="B24" s="46" t="s">
        <v>84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 t="shared" si="0"/>
        <v>0</v>
      </c>
      <c r="K24" s="31"/>
    </row>
    <row r="25" spans="1:11" s="23" customFormat="1" ht="15.75">
      <c r="A25" s="1">
        <v>19</v>
      </c>
      <c r="B25" s="48" t="s">
        <v>51</v>
      </c>
      <c r="C25" s="17">
        <f aca="true" t="shared" si="1" ref="C25:I25">SUM(C18:C24)</f>
        <v>0</v>
      </c>
      <c r="D25" s="17">
        <f t="shared" si="1"/>
        <v>0</v>
      </c>
      <c r="E25" s="17">
        <f>SUM(E18:E24)</f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0"/>
        <v>0</v>
      </c>
      <c r="K25" s="31"/>
    </row>
    <row r="26" spans="1:11" s="23" customFormat="1" ht="29.25">
      <c r="A26" s="1">
        <v>20</v>
      </c>
      <c r="B26" s="48" t="s">
        <v>52</v>
      </c>
      <c r="C26" s="17">
        <f>C17-C25</f>
        <v>160750</v>
      </c>
      <c r="D26" s="17" t="e">
        <f>D17-D25</f>
        <v>#REF!</v>
      </c>
      <c r="E26" s="17">
        <f>E17-E25</f>
        <v>165750</v>
      </c>
      <c r="F26" s="17">
        <f>F17-F25</f>
        <v>136820</v>
      </c>
      <c r="G26" s="47"/>
      <c r="H26" s="47"/>
      <c r="I26" s="47"/>
      <c r="J26" s="47"/>
      <c r="K26" s="31"/>
    </row>
    <row r="27" spans="1:11" s="23" customFormat="1" ht="42.75">
      <c r="A27" s="1">
        <v>21</v>
      </c>
      <c r="B27" s="49" t="s">
        <v>374</v>
      </c>
      <c r="C27" s="17">
        <f aca="true" t="shared" si="2" ref="C27:J27">SUM(C28:C32)</f>
        <v>0</v>
      </c>
      <c r="D27" s="17">
        <f t="shared" si="2"/>
        <v>0</v>
      </c>
      <c r="E27" s="17">
        <f>SUM(E28:E32)</f>
        <v>0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31"/>
    </row>
    <row r="28" spans="1:11" ht="30">
      <c r="A28" s="1">
        <v>22</v>
      </c>
      <c r="B28" s="46" t="s">
        <v>380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f t="shared" si="0"/>
        <v>0</v>
      </c>
      <c r="K28" s="31"/>
    </row>
    <row r="29" spans="1:11" ht="45">
      <c r="A29" s="1">
        <v>23</v>
      </c>
      <c r="B29" s="46" t="s">
        <v>107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f>C29+G29+H29+I29</f>
        <v>0</v>
      </c>
      <c r="K29" s="31"/>
    </row>
    <row r="30" spans="1:11" ht="30">
      <c r="A30" s="1">
        <v>24</v>
      </c>
      <c r="B30" s="46" t="s">
        <v>86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f>C30+G30+H30+I30</f>
        <v>0</v>
      </c>
      <c r="K30" s="31"/>
    </row>
    <row r="31" spans="1:11" ht="15.75">
      <c r="A31" s="1">
        <v>25</v>
      </c>
      <c r="B31" s="46" t="s">
        <v>83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f>C31+G31+H31+I31</f>
        <v>0</v>
      </c>
      <c r="K31" s="31"/>
    </row>
    <row r="32" spans="1:11" ht="45">
      <c r="A32" s="1">
        <v>26</v>
      </c>
      <c r="B32" s="46" t="s">
        <v>373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f t="shared" si="0"/>
        <v>0</v>
      </c>
      <c r="K32" s="31"/>
    </row>
    <row r="33" ht="15">
      <c r="J33" s="131"/>
    </row>
  </sheetData>
  <sheetProtection/>
  <mergeCells count="6">
    <mergeCell ref="A1:J1"/>
    <mergeCell ref="A3:J3"/>
    <mergeCell ref="A4:J4"/>
    <mergeCell ref="B7:B8"/>
    <mergeCell ref="A2:J2"/>
    <mergeCell ref="C7:F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1" r:id="rId1"/>
  <headerFooter>
    <oddHeader>&amp;R&amp;"Arial,Normál"&amp;10 3. melléklet a 4/2017.(V.29.)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57421875" style="146" customWidth="1"/>
    <col min="2" max="2" width="57.7109375" style="123" bestFit="1" customWidth="1"/>
    <col min="3" max="3" width="16.8515625" style="147" customWidth="1"/>
    <col min="4" max="16384" width="9.140625" style="123" customWidth="1"/>
  </cols>
  <sheetData>
    <row r="1" spans="1:3" ht="18.75">
      <c r="A1" s="326" t="s">
        <v>528</v>
      </c>
      <c r="B1" s="326"/>
      <c r="C1" s="326"/>
    </row>
    <row r="2" spans="1:3" ht="18.75">
      <c r="A2" s="327" t="s">
        <v>768</v>
      </c>
      <c r="B2" s="327"/>
      <c r="C2" s="327"/>
    </row>
    <row r="3" spans="1:3" ht="18.75">
      <c r="A3" s="138"/>
      <c r="B3" s="138"/>
      <c r="C3" s="139"/>
    </row>
    <row r="4" spans="1:3" ht="18.75">
      <c r="A4" s="1"/>
      <c r="B4" s="1" t="s">
        <v>0</v>
      </c>
      <c r="C4" s="140" t="s">
        <v>1</v>
      </c>
    </row>
    <row r="5" spans="1:3" ht="18.75">
      <c r="A5" s="1">
        <v>1</v>
      </c>
      <c r="B5" s="141" t="s">
        <v>9</v>
      </c>
      <c r="C5" s="142" t="s">
        <v>529</v>
      </c>
    </row>
    <row r="6" spans="1:3" ht="18.75">
      <c r="A6" s="1">
        <v>2</v>
      </c>
      <c r="B6" s="143" t="s">
        <v>530</v>
      </c>
      <c r="C6" s="144">
        <v>13135262</v>
      </c>
    </row>
    <row r="7" spans="1:3" ht="18.75">
      <c r="A7" s="1">
        <v>3</v>
      </c>
      <c r="B7" s="143" t="s">
        <v>531</v>
      </c>
      <c r="C7" s="144">
        <v>11667430</v>
      </c>
    </row>
    <row r="8" spans="1:3" ht="18.75">
      <c r="A8" s="1">
        <v>4</v>
      </c>
      <c r="B8" s="143" t="s">
        <v>532</v>
      </c>
      <c r="C8" s="145">
        <f>C6-C7</f>
        <v>1467832</v>
      </c>
    </row>
    <row r="9" spans="1:3" ht="18.75">
      <c r="A9" s="1">
        <v>5</v>
      </c>
      <c r="B9" s="143" t="s">
        <v>533</v>
      </c>
      <c r="C9" s="144">
        <v>3822526</v>
      </c>
    </row>
    <row r="10" spans="1:3" ht="18.75">
      <c r="A10" s="1">
        <v>6</v>
      </c>
      <c r="B10" s="143" t="s">
        <v>534</v>
      </c>
      <c r="C10" s="144">
        <v>398198</v>
      </c>
    </row>
    <row r="11" spans="1:3" ht="18.75">
      <c r="A11" s="1">
        <v>7</v>
      </c>
      <c r="B11" s="143" t="s">
        <v>535</v>
      </c>
      <c r="C11" s="145">
        <f>C9-C10</f>
        <v>3424328</v>
      </c>
    </row>
    <row r="12" spans="1:3" s="124" customFormat="1" ht="18.75">
      <c r="A12" s="1">
        <v>8</v>
      </c>
      <c r="B12" s="143" t="s">
        <v>536</v>
      </c>
      <c r="C12" s="145">
        <f>C8+C11</f>
        <v>4892160</v>
      </c>
    </row>
    <row r="13" spans="1:3" ht="18.75">
      <c r="A13" s="1">
        <v>9</v>
      </c>
      <c r="B13" s="143" t="s">
        <v>537</v>
      </c>
      <c r="C13" s="144">
        <v>0</v>
      </c>
    </row>
    <row r="14" spans="1:3" ht="18.75">
      <c r="A14" s="1">
        <v>10</v>
      </c>
      <c r="B14" s="143" t="s">
        <v>538</v>
      </c>
      <c r="C14" s="144">
        <v>0</v>
      </c>
    </row>
    <row r="15" spans="1:3" ht="18.75">
      <c r="A15" s="1">
        <v>11</v>
      </c>
      <c r="B15" s="143" t="s">
        <v>539</v>
      </c>
      <c r="C15" s="145">
        <f>C13-C14</f>
        <v>0</v>
      </c>
    </row>
    <row r="16" spans="1:3" ht="18.75">
      <c r="A16" s="1">
        <v>12</v>
      </c>
      <c r="B16" s="143" t="s">
        <v>540</v>
      </c>
      <c r="C16" s="144">
        <v>0</v>
      </c>
    </row>
    <row r="17" spans="1:3" ht="18.75">
      <c r="A17" s="1">
        <v>13</v>
      </c>
      <c r="B17" s="143" t="s">
        <v>541</v>
      </c>
      <c r="C17" s="144">
        <v>0</v>
      </c>
    </row>
    <row r="18" spans="1:3" s="124" customFormat="1" ht="18.75">
      <c r="A18" s="1">
        <v>14</v>
      </c>
      <c r="B18" s="143" t="s">
        <v>542</v>
      </c>
      <c r="C18" s="145">
        <f>C16+C17</f>
        <v>0</v>
      </c>
    </row>
    <row r="19" spans="1:3" s="124" customFormat="1" ht="18.75">
      <c r="A19" s="1">
        <v>15</v>
      </c>
      <c r="B19" s="143" t="s">
        <v>543</v>
      </c>
      <c r="C19" s="145">
        <f>C15+C18</f>
        <v>0</v>
      </c>
    </row>
    <row r="20" spans="1:3" s="124" customFormat="1" ht="18.75">
      <c r="A20" s="1">
        <v>16</v>
      </c>
      <c r="B20" s="143" t="s">
        <v>544</v>
      </c>
      <c r="C20" s="145">
        <f>C12+C19</f>
        <v>4892160</v>
      </c>
    </row>
    <row r="21" spans="1:3" s="124" customFormat="1" ht="18.75">
      <c r="A21" s="1">
        <v>17</v>
      </c>
      <c r="B21" s="143" t="s">
        <v>545</v>
      </c>
      <c r="C21" s="145">
        <v>4892160</v>
      </c>
    </row>
    <row r="22" spans="1:3" s="124" customFormat="1" ht="18.75">
      <c r="A22" s="1">
        <v>18</v>
      </c>
      <c r="B22" s="143" t="s">
        <v>546</v>
      </c>
      <c r="C22" s="145">
        <f>C12-C21</f>
        <v>0</v>
      </c>
    </row>
    <row r="23" spans="1:3" s="124" customFormat="1" ht="18.75">
      <c r="A23" s="1">
        <v>19</v>
      </c>
      <c r="B23" s="143" t="s">
        <v>547</v>
      </c>
      <c r="C23" s="145">
        <f>C19*0.1</f>
        <v>0</v>
      </c>
    </row>
    <row r="24" spans="1:3" s="124" customFormat="1" ht="18.75">
      <c r="A24" s="1">
        <v>20</v>
      </c>
      <c r="B24" s="143" t="s">
        <v>548</v>
      </c>
      <c r="C24" s="145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H1" sqref="H1:I16384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7" t="s">
        <v>528</v>
      </c>
      <c r="B1" s="317"/>
      <c r="C1" s="317"/>
      <c r="D1" s="317"/>
      <c r="E1" s="317"/>
      <c r="F1" s="317"/>
    </row>
    <row r="2" spans="1:6" s="2" customFormat="1" ht="15.75">
      <c r="A2" s="317" t="s">
        <v>769</v>
      </c>
      <c r="B2" s="317"/>
      <c r="C2" s="317"/>
      <c r="D2" s="317"/>
      <c r="E2" s="317"/>
      <c r="F2" s="317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48"/>
      <c r="B5" s="148" t="s">
        <v>0</v>
      </c>
      <c r="C5" s="148" t="s">
        <v>1</v>
      </c>
      <c r="D5" s="148" t="s">
        <v>2</v>
      </c>
      <c r="E5" s="148" t="s">
        <v>3</v>
      </c>
      <c r="F5" s="148" t="s">
        <v>6</v>
      </c>
      <c r="G5" s="148" t="s">
        <v>45</v>
      </c>
    </row>
    <row r="6" spans="1:7" ht="15.75">
      <c r="A6" s="148">
        <v>1</v>
      </c>
      <c r="B6" s="86" t="s">
        <v>549</v>
      </c>
      <c r="C6" s="149">
        <v>42369</v>
      </c>
      <c r="D6" s="149">
        <v>42735</v>
      </c>
      <c r="E6" s="86" t="s">
        <v>550</v>
      </c>
      <c r="F6" s="149">
        <v>42369</v>
      </c>
      <c r="G6" s="149">
        <v>42735</v>
      </c>
    </row>
    <row r="7" spans="1:7" ht="15.75">
      <c r="A7" s="148">
        <v>2</v>
      </c>
      <c r="B7" s="150" t="s">
        <v>551</v>
      </c>
      <c r="C7" s="134">
        <v>51138846</v>
      </c>
      <c r="D7" s="134">
        <v>51490833</v>
      </c>
      <c r="E7" s="150" t="s">
        <v>552</v>
      </c>
      <c r="F7" s="134">
        <v>53761309</v>
      </c>
      <c r="G7" s="134">
        <v>55753890</v>
      </c>
    </row>
    <row r="8" spans="1:7" ht="15.75">
      <c r="A8" s="148">
        <v>3</v>
      </c>
      <c r="B8" s="150" t="s">
        <v>553</v>
      </c>
      <c r="C8" s="134">
        <v>0</v>
      </c>
      <c r="D8" s="134">
        <v>0</v>
      </c>
      <c r="E8" s="150" t="s">
        <v>554</v>
      </c>
      <c r="F8" s="134">
        <v>426019</v>
      </c>
      <c r="G8" s="134">
        <v>434861</v>
      </c>
    </row>
    <row r="9" spans="1:7" ht="15.75">
      <c r="A9" s="148">
        <v>4</v>
      </c>
      <c r="B9" s="150" t="s">
        <v>555</v>
      </c>
      <c r="C9" s="134">
        <v>3368069</v>
      </c>
      <c r="D9" s="134">
        <v>4858604</v>
      </c>
      <c r="E9" s="328" t="s">
        <v>556</v>
      </c>
      <c r="F9" s="330">
        <v>0</v>
      </c>
      <c r="G9" s="330">
        <v>0</v>
      </c>
    </row>
    <row r="10" spans="1:7" ht="15.75">
      <c r="A10" s="148">
        <v>5</v>
      </c>
      <c r="B10" s="150" t="s">
        <v>557</v>
      </c>
      <c r="C10" s="134">
        <v>103022</v>
      </c>
      <c r="D10" s="134">
        <v>161885</v>
      </c>
      <c r="E10" s="329"/>
      <c r="F10" s="331"/>
      <c r="G10" s="331"/>
    </row>
    <row r="11" spans="1:7" ht="15.75">
      <c r="A11" s="148">
        <v>6</v>
      </c>
      <c r="B11" s="150" t="s">
        <v>558</v>
      </c>
      <c r="C11" s="134">
        <v>0</v>
      </c>
      <c r="D11" s="134">
        <v>0</v>
      </c>
      <c r="E11" s="332" t="s">
        <v>559</v>
      </c>
      <c r="F11" s="315">
        <v>422609</v>
      </c>
      <c r="G11" s="315">
        <v>322571</v>
      </c>
    </row>
    <row r="12" spans="1:7" ht="15.75">
      <c r="A12" s="148">
        <v>7</v>
      </c>
      <c r="B12" s="150" t="s">
        <v>560</v>
      </c>
      <c r="C12" s="134">
        <v>0</v>
      </c>
      <c r="D12" s="134">
        <v>0</v>
      </c>
      <c r="E12" s="332"/>
      <c r="F12" s="315"/>
      <c r="G12" s="315"/>
    </row>
    <row r="13" spans="1:7" ht="15.75">
      <c r="A13" s="148">
        <v>8</v>
      </c>
      <c r="B13" s="151" t="s">
        <v>561</v>
      </c>
      <c r="C13" s="152">
        <f>SUM(C7:C12)</f>
        <v>54609937</v>
      </c>
      <c r="D13" s="152">
        <f>SUM(D7:D12)</f>
        <v>56511322</v>
      </c>
      <c r="E13" s="151" t="s">
        <v>562</v>
      </c>
      <c r="F13" s="152">
        <f>SUM(F7:F12)</f>
        <v>54609937</v>
      </c>
      <c r="G13" s="152">
        <f>SUM(G7:G12)</f>
        <v>56511322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4/2017.(V.29.)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2"/>
  <sheetViews>
    <sheetView zoomScalePageLayoutView="0" workbookViewId="0" topLeftCell="A1">
      <selection activeCell="R1" sqref="R1:R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15.57421875" style="0" customWidth="1"/>
    <col min="7" max="7" width="15.57421875" style="0" hidden="1" customWidth="1"/>
    <col min="8" max="8" width="15.57421875" style="0" customWidth="1"/>
    <col min="9" max="9" width="15.57421875" style="0" hidden="1" customWidth="1"/>
    <col min="10" max="10" width="36.7109375" style="0" customWidth="1"/>
    <col min="14" max="14" width="15.421875" style="0" hidden="1" customWidth="1"/>
    <col min="15" max="15" width="15.421875" style="0" customWidth="1"/>
    <col min="16" max="16" width="12.7109375" style="0" hidden="1" customWidth="1"/>
    <col min="17" max="17" width="12.7109375" style="0" customWidth="1"/>
    <col min="18" max="18" width="15.28125" style="0" hidden="1" customWidth="1"/>
  </cols>
  <sheetData>
    <row r="1" spans="1:15" s="2" customFormat="1" ht="15.75" customHeight="1">
      <c r="A1" s="339" t="s">
        <v>501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137"/>
    </row>
    <row r="2" spans="1:15" s="2" customFormat="1" ht="15.75">
      <c r="A2" s="317" t="s">
        <v>490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135"/>
    </row>
    <row r="3" spans="2:9" ht="15">
      <c r="B3" s="41"/>
      <c r="C3" s="41"/>
      <c r="D3" s="41"/>
      <c r="E3" s="41"/>
      <c r="F3" s="41"/>
      <c r="G3" s="41"/>
      <c r="H3" s="41"/>
      <c r="I3" s="41"/>
    </row>
    <row r="4" spans="1:18" s="11" customFormat="1" ht="31.5">
      <c r="A4" s="86" t="s">
        <v>9</v>
      </c>
      <c r="B4" s="4" t="s">
        <v>472</v>
      </c>
      <c r="C4" s="4" t="s">
        <v>770</v>
      </c>
      <c r="D4" s="4" t="s">
        <v>473</v>
      </c>
      <c r="E4" s="4" t="s">
        <v>473</v>
      </c>
      <c r="F4" s="4" t="s">
        <v>523</v>
      </c>
      <c r="G4" s="4" t="s">
        <v>523</v>
      </c>
      <c r="H4" s="4" t="s">
        <v>520</v>
      </c>
      <c r="I4" s="4" t="s">
        <v>520</v>
      </c>
      <c r="J4" s="86" t="s">
        <v>9</v>
      </c>
      <c r="K4" s="4" t="s">
        <v>472</v>
      </c>
      <c r="L4" s="4" t="s">
        <v>770</v>
      </c>
      <c r="M4" s="4" t="s">
        <v>473</v>
      </c>
      <c r="N4" s="4" t="s">
        <v>473</v>
      </c>
      <c r="O4" s="4" t="s">
        <v>523</v>
      </c>
      <c r="P4" s="4" t="s">
        <v>523</v>
      </c>
      <c r="Q4" s="4" t="s">
        <v>520</v>
      </c>
      <c r="R4" s="4" t="s">
        <v>520</v>
      </c>
    </row>
    <row r="5" spans="1:18" s="93" customFormat="1" ht="16.5">
      <c r="A5" s="314" t="s">
        <v>42</v>
      </c>
      <c r="B5" s="314"/>
      <c r="C5" s="314"/>
      <c r="D5" s="314"/>
      <c r="E5" s="314"/>
      <c r="F5" s="136"/>
      <c r="G5" s="136"/>
      <c r="H5" s="136"/>
      <c r="I5" s="136"/>
      <c r="J5" s="336" t="s">
        <v>120</v>
      </c>
      <c r="K5" s="337"/>
      <c r="L5" s="337"/>
      <c r="M5" s="338"/>
      <c r="N5" s="121"/>
      <c r="O5" s="121"/>
      <c r="P5" s="284"/>
      <c r="Q5" s="284"/>
      <c r="R5" s="284"/>
    </row>
    <row r="6" spans="1:18" s="11" customFormat="1" ht="31.5">
      <c r="A6" s="88" t="s">
        <v>276</v>
      </c>
      <c r="B6" s="5">
        <v>7699</v>
      </c>
      <c r="C6" s="5">
        <v>10526</v>
      </c>
      <c r="D6" s="5">
        <v>10764</v>
      </c>
      <c r="E6" s="5">
        <f>Összesen!L7</f>
        <v>10763515</v>
      </c>
      <c r="F6" s="5">
        <v>11665</v>
      </c>
      <c r="G6" s="5">
        <f>Összesen!M7</f>
        <v>11664465</v>
      </c>
      <c r="H6" s="5">
        <v>11035</v>
      </c>
      <c r="I6" s="5">
        <f>Összesen!N7</f>
        <v>11035578</v>
      </c>
      <c r="J6" s="90" t="s">
        <v>34</v>
      </c>
      <c r="K6" s="5">
        <v>3957</v>
      </c>
      <c r="L6" s="5">
        <v>4049</v>
      </c>
      <c r="M6" s="5">
        <v>5146</v>
      </c>
      <c r="N6" s="5">
        <f>Összesen!Y7</f>
        <v>5145936</v>
      </c>
      <c r="O6" s="5">
        <v>5146</v>
      </c>
      <c r="P6" s="5">
        <f>Összesen!Z7</f>
        <v>5145936</v>
      </c>
      <c r="Q6" s="5">
        <v>3805</v>
      </c>
      <c r="R6" s="5">
        <f>Összesen!AA7</f>
        <v>3805368</v>
      </c>
    </row>
    <row r="7" spans="1:18" s="11" customFormat="1" ht="30">
      <c r="A7" s="88" t="s">
        <v>298</v>
      </c>
      <c r="B7" s="5">
        <v>155</v>
      </c>
      <c r="C7" s="5">
        <v>315</v>
      </c>
      <c r="D7" s="5">
        <v>399</v>
      </c>
      <c r="E7" s="5">
        <f>Összesen!L8</f>
        <v>399000</v>
      </c>
      <c r="F7" s="5">
        <v>399</v>
      </c>
      <c r="G7" s="5">
        <f>Összesen!M8</f>
        <v>399000</v>
      </c>
      <c r="H7" s="5">
        <v>262</v>
      </c>
      <c r="I7" s="5">
        <f>Összesen!N8</f>
        <v>261856</v>
      </c>
      <c r="J7" s="90" t="s">
        <v>74</v>
      </c>
      <c r="K7" s="5">
        <v>883</v>
      </c>
      <c r="L7" s="5">
        <v>917</v>
      </c>
      <c r="M7" s="5">
        <v>1015</v>
      </c>
      <c r="N7" s="5">
        <f>Összesen!Y8</f>
        <v>1015080</v>
      </c>
      <c r="O7" s="5">
        <v>1015</v>
      </c>
      <c r="P7" s="5">
        <f>Összesen!Z8</f>
        <v>1015080</v>
      </c>
      <c r="Q7" s="5">
        <v>928</v>
      </c>
      <c r="R7" s="5">
        <f>Összesen!AA8</f>
        <v>928057</v>
      </c>
    </row>
    <row r="8" spans="1:18" s="11" customFormat="1" ht="15.75">
      <c r="A8" s="88" t="s">
        <v>42</v>
      </c>
      <c r="B8" s="5">
        <v>1273</v>
      </c>
      <c r="C8" s="5">
        <v>390</v>
      </c>
      <c r="D8" s="5">
        <v>170</v>
      </c>
      <c r="E8" s="5">
        <f>Összesen!L9</f>
        <v>170410</v>
      </c>
      <c r="F8" s="5">
        <v>236</v>
      </c>
      <c r="G8" s="5">
        <f>Összesen!M9</f>
        <v>236420</v>
      </c>
      <c r="H8" s="5">
        <v>222</v>
      </c>
      <c r="I8" s="5">
        <f>Összesen!N9</f>
        <v>221626</v>
      </c>
      <c r="J8" s="90" t="s">
        <v>75</v>
      </c>
      <c r="K8" s="5">
        <v>2765</v>
      </c>
      <c r="L8" s="5">
        <v>4000</v>
      </c>
      <c r="M8" s="5">
        <v>5190</v>
      </c>
      <c r="N8" s="5">
        <f>Összesen!Y9</f>
        <v>5189680</v>
      </c>
      <c r="O8" s="5">
        <v>5540</v>
      </c>
      <c r="P8" s="5">
        <f>Összesen!Z9</f>
        <v>5540050</v>
      </c>
      <c r="Q8" s="5">
        <v>2805</v>
      </c>
      <c r="R8" s="5">
        <f>Összesen!AA9</f>
        <v>2805028</v>
      </c>
    </row>
    <row r="9" spans="1:18" s="11" customFormat="1" ht="15.75">
      <c r="A9" s="319" t="s">
        <v>356</v>
      </c>
      <c r="B9" s="315">
        <v>60</v>
      </c>
      <c r="C9" s="315">
        <v>726</v>
      </c>
      <c r="D9" s="315">
        <v>100</v>
      </c>
      <c r="E9" s="340">
        <f>Összesen!L10</f>
        <v>100000</v>
      </c>
      <c r="F9" s="330">
        <v>100</v>
      </c>
      <c r="G9" s="340">
        <f>Összesen!M10</f>
        <v>100000</v>
      </c>
      <c r="H9" s="330">
        <v>0</v>
      </c>
      <c r="I9" s="340">
        <f>Összesen!N10</f>
        <v>0</v>
      </c>
      <c r="J9" s="90" t="s">
        <v>76</v>
      </c>
      <c r="K9" s="5">
        <v>1248</v>
      </c>
      <c r="L9" s="5">
        <v>1230</v>
      </c>
      <c r="M9" s="5">
        <v>1227</v>
      </c>
      <c r="N9" s="5">
        <f>Összesen!Y10</f>
        <v>1226800</v>
      </c>
      <c r="O9" s="5">
        <v>1605</v>
      </c>
      <c r="P9" s="5">
        <f>Összesen!Z10</f>
        <v>1605100</v>
      </c>
      <c r="Q9" s="5">
        <v>1324</v>
      </c>
      <c r="R9" s="5">
        <f>Összesen!AA10</f>
        <v>1324028</v>
      </c>
    </row>
    <row r="10" spans="1:18" s="11" customFormat="1" ht="15.75">
      <c r="A10" s="319"/>
      <c r="B10" s="315"/>
      <c r="C10" s="315"/>
      <c r="D10" s="315"/>
      <c r="E10" s="341"/>
      <c r="F10" s="331"/>
      <c r="G10" s="341"/>
      <c r="H10" s="331"/>
      <c r="I10" s="341"/>
      <c r="J10" s="90" t="s">
        <v>77</v>
      </c>
      <c r="K10" s="5">
        <v>1481</v>
      </c>
      <c r="L10" s="5">
        <v>1002</v>
      </c>
      <c r="M10" s="5">
        <v>1029</v>
      </c>
      <c r="N10" s="5">
        <f>Összesen!Y11</f>
        <v>1028841</v>
      </c>
      <c r="O10" s="5">
        <v>1352</v>
      </c>
      <c r="P10" s="5">
        <f>Összesen!Z11</f>
        <v>1351804</v>
      </c>
      <c r="Q10" s="5">
        <v>761</v>
      </c>
      <c r="R10" s="5">
        <f>Összesen!AA11</f>
        <v>760641</v>
      </c>
    </row>
    <row r="11" spans="1:18" s="11" customFormat="1" ht="15.75">
      <c r="A11" s="89" t="s">
        <v>79</v>
      </c>
      <c r="B11" s="12">
        <f aca="true" t="shared" si="0" ref="B11:I11">SUM(B6:B10)</f>
        <v>9187</v>
      </c>
      <c r="C11" s="12">
        <f t="shared" si="0"/>
        <v>11957</v>
      </c>
      <c r="D11" s="12">
        <f t="shared" si="0"/>
        <v>11433</v>
      </c>
      <c r="E11" s="12">
        <f t="shared" si="0"/>
        <v>11432925</v>
      </c>
      <c r="F11" s="12">
        <f t="shared" si="0"/>
        <v>12400</v>
      </c>
      <c r="G11" s="12">
        <f t="shared" si="0"/>
        <v>12399885</v>
      </c>
      <c r="H11" s="12">
        <f t="shared" si="0"/>
        <v>11519</v>
      </c>
      <c r="I11" s="12">
        <f t="shared" si="0"/>
        <v>11519060</v>
      </c>
      <c r="J11" s="89" t="s">
        <v>80</v>
      </c>
      <c r="K11" s="12">
        <f aca="true" t="shared" si="1" ref="K11:R11">SUM(K6:K10)</f>
        <v>10334</v>
      </c>
      <c r="L11" s="12">
        <f t="shared" si="1"/>
        <v>11198</v>
      </c>
      <c r="M11" s="12">
        <f t="shared" si="1"/>
        <v>13607</v>
      </c>
      <c r="N11" s="12">
        <f t="shared" si="1"/>
        <v>13606337</v>
      </c>
      <c r="O11" s="12">
        <f t="shared" si="1"/>
        <v>14658</v>
      </c>
      <c r="P11" s="12">
        <f t="shared" si="1"/>
        <v>14657970</v>
      </c>
      <c r="Q11" s="12">
        <f t="shared" si="1"/>
        <v>9623</v>
      </c>
      <c r="R11" s="12">
        <f t="shared" si="1"/>
        <v>9623122</v>
      </c>
    </row>
    <row r="12" spans="1:18" s="11" customFormat="1" ht="15.75">
      <c r="A12" s="91" t="s">
        <v>125</v>
      </c>
      <c r="B12" s="92">
        <f aca="true" t="shared" si="2" ref="B12:I12">B11-K11</f>
        <v>-1147</v>
      </c>
      <c r="C12" s="92">
        <f t="shared" si="2"/>
        <v>759</v>
      </c>
      <c r="D12" s="92">
        <f t="shared" si="2"/>
        <v>-2174</v>
      </c>
      <c r="E12" s="92">
        <f t="shared" si="2"/>
        <v>-2173412</v>
      </c>
      <c r="F12" s="92">
        <f t="shared" si="2"/>
        <v>-2258</v>
      </c>
      <c r="G12" s="92">
        <f t="shared" si="2"/>
        <v>-2258085</v>
      </c>
      <c r="H12" s="92">
        <f t="shared" si="2"/>
        <v>1896</v>
      </c>
      <c r="I12" s="92">
        <f t="shared" si="2"/>
        <v>1895938</v>
      </c>
      <c r="J12" s="320" t="s">
        <v>118</v>
      </c>
      <c r="K12" s="316"/>
      <c r="L12" s="316">
        <v>346</v>
      </c>
      <c r="M12" s="316">
        <v>398</v>
      </c>
      <c r="N12" s="316">
        <f>Összesen!Y13</f>
        <v>398198</v>
      </c>
      <c r="O12" s="333">
        <v>817</v>
      </c>
      <c r="P12" s="316">
        <f>Összesen!Z13</f>
        <v>816459</v>
      </c>
      <c r="Q12" s="333">
        <v>398</v>
      </c>
      <c r="R12" s="316">
        <f>Összesen!AA13</f>
        <v>398198</v>
      </c>
    </row>
    <row r="13" spans="1:18" s="11" customFormat="1" ht="15.75">
      <c r="A13" s="91" t="s">
        <v>116</v>
      </c>
      <c r="B13" s="5">
        <v>1136</v>
      </c>
      <c r="C13" s="5">
        <v>4528</v>
      </c>
      <c r="D13" s="5">
        <v>3315</v>
      </c>
      <c r="E13" s="5">
        <f>Összesen!L14</f>
        <v>3314424</v>
      </c>
      <c r="F13" s="5">
        <v>3405</v>
      </c>
      <c r="G13" s="5">
        <f>Összesen!M14</f>
        <v>3404265</v>
      </c>
      <c r="H13" s="5">
        <v>3405</v>
      </c>
      <c r="I13" s="5">
        <f>Összesen!N14</f>
        <v>3404265</v>
      </c>
      <c r="J13" s="320"/>
      <c r="K13" s="316"/>
      <c r="L13" s="316"/>
      <c r="M13" s="316"/>
      <c r="N13" s="316"/>
      <c r="O13" s="334"/>
      <c r="P13" s="316"/>
      <c r="Q13" s="334"/>
      <c r="R13" s="316"/>
    </row>
    <row r="14" spans="1:18" s="11" customFormat="1" ht="15.75">
      <c r="A14" s="91" t="s">
        <v>117</v>
      </c>
      <c r="B14" s="5">
        <v>1292</v>
      </c>
      <c r="C14" s="5">
        <v>398</v>
      </c>
      <c r="D14" s="5"/>
      <c r="E14" s="5">
        <f>Összesen!L15</f>
        <v>0</v>
      </c>
      <c r="F14" s="5">
        <v>418</v>
      </c>
      <c r="G14" s="5">
        <f>Összesen!M15</f>
        <v>418261</v>
      </c>
      <c r="H14" s="5">
        <v>418</v>
      </c>
      <c r="I14" s="5">
        <f>Összesen!N15</f>
        <v>418261</v>
      </c>
      <c r="J14" s="320"/>
      <c r="K14" s="316"/>
      <c r="L14" s="316"/>
      <c r="M14" s="316"/>
      <c r="N14" s="316"/>
      <c r="O14" s="335"/>
      <c r="P14" s="316"/>
      <c r="Q14" s="335"/>
      <c r="R14" s="316"/>
    </row>
    <row r="15" spans="1:18" s="11" customFormat="1" ht="15.75">
      <c r="A15" s="62" t="s">
        <v>150</v>
      </c>
      <c r="B15" s="5"/>
      <c r="C15" s="5"/>
      <c r="D15" s="5"/>
      <c r="E15" s="5"/>
      <c r="F15" s="5"/>
      <c r="G15" s="5"/>
      <c r="H15" s="5"/>
      <c r="I15" s="5"/>
      <c r="J15" s="62" t="s">
        <v>151</v>
      </c>
      <c r="K15" s="79"/>
      <c r="L15" s="79"/>
      <c r="M15" s="79"/>
      <c r="N15" s="79"/>
      <c r="O15" s="79"/>
      <c r="P15" s="79"/>
      <c r="Q15" s="79"/>
      <c r="R15" s="79"/>
    </row>
    <row r="16" spans="1:18" s="11" customFormat="1" ht="15.75">
      <c r="A16" s="89" t="s">
        <v>10</v>
      </c>
      <c r="B16" s="13">
        <f aca="true" t="shared" si="3" ref="B16:I16">B11+B13+B14+B15</f>
        <v>11615</v>
      </c>
      <c r="C16" s="13">
        <f t="shared" si="3"/>
        <v>16883</v>
      </c>
      <c r="D16" s="13">
        <f t="shared" si="3"/>
        <v>14748</v>
      </c>
      <c r="E16" s="13">
        <f t="shared" si="3"/>
        <v>14747349</v>
      </c>
      <c r="F16" s="13">
        <f t="shared" si="3"/>
        <v>16223</v>
      </c>
      <c r="G16" s="13">
        <f t="shared" si="3"/>
        <v>16222411</v>
      </c>
      <c r="H16" s="13">
        <f t="shared" si="3"/>
        <v>15342</v>
      </c>
      <c r="I16" s="13">
        <f t="shared" si="3"/>
        <v>15341586</v>
      </c>
      <c r="J16" s="89" t="s">
        <v>11</v>
      </c>
      <c r="K16" s="13">
        <f aca="true" t="shared" si="4" ref="K16:R16">K11+K12+K15</f>
        <v>10334</v>
      </c>
      <c r="L16" s="13">
        <f t="shared" si="4"/>
        <v>11544</v>
      </c>
      <c r="M16" s="13">
        <f t="shared" si="4"/>
        <v>14005</v>
      </c>
      <c r="N16" s="13">
        <f t="shared" si="4"/>
        <v>14004535</v>
      </c>
      <c r="O16" s="13">
        <f t="shared" si="4"/>
        <v>15475</v>
      </c>
      <c r="P16" s="13">
        <f t="shared" si="4"/>
        <v>15474429</v>
      </c>
      <c r="Q16" s="13">
        <f t="shared" si="4"/>
        <v>10021</v>
      </c>
      <c r="R16" s="13">
        <f t="shared" si="4"/>
        <v>10021320</v>
      </c>
    </row>
    <row r="17" spans="1:18" s="93" customFormat="1" ht="16.5">
      <c r="A17" s="313" t="s">
        <v>119</v>
      </c>
      <c r="B17" s="313"/>
      <c r="C17" s="313"/>
      <c r="D17" s="313"/>
      <c r="E17" s="313"/>
      <c r="F17" s="283"/>
      <c r="G17" s="283"/>
      <c r="H17" s="283"/>
      <c r="I17" s="283"/>
      <c r="J17" s="336" t="s">
        <v>98</v>
      </c>
      <c r="K17" s="337"/>
      <c r="L17" s="337"/>
      <c r="M17" s="338"/>
      <c r="N17" s="121"/>
      <c r="O17" s="121"/>
      <c r="P17" s="121"/>
      <c r="Q17" s="121"/>
      <c r="R17" s="121"/>
    </row>
    <row r="18" spans="1:18" s="11" customFormat="1" ht="31.5">
      <c r="A18" s="88" t="s">
        <v>285</v>
      </c>
      <c r="B18" s="5">
        <v>1674</v>
      </c>
      <c r="C18" s="5"/>
      <c r="D18" s="5">
        <v>1500</v>
      </c>
      <c r="E18" s="5">
        <f>Összesen!L18</f>
        <v>1500000</v>
      </c>
      <c r="F18" s="5">
        <v>1500</v>
      </c>
      <c r="G18" s="5">
        <f>Összesen!M18</f>
        <v>1499832</v>
      </c>
      <c r="H18" s="5">
        <v>1500</v>
      </c>
      <c r="I18" s="5">
        <f>Összesen!N18</f>
        <v>1499832</v>
      </c>
      <c r="J18" s="88" t="s">
        <v>93</v>
      </c>
      <c r="K18" s="5">
        <v>226</v>
      </c>
      <c r="L18" s="5">
        <v>454</v>
      </c>
      <c r="M18" s="5">
        <v>2012</v>
      </c>
      <c r="N18" s="5">
        <f>Összesen!Y18</f>
        <v>2012035</v>
      </c>
      <c r="O18" s="5">
        <v>1105</v>
      </c>
      <c r="P18" s="5">
        <f>Összesen!Z18</f>
        <v>1105035</v>
      </c>
      <c r="Q18" s="5">
        <v>875</v>
      </c>
      <c r="R18" s="5">
        <f>Összesen!AA18</f>
        <v>875000</v>
      </c>
    </row>
    <row r="19" spans="1:18" s="11" customFormat="1" ht="15.75">
      <c r="A19" s="88" t="s">
        <v>119</v>
      </c>
      <c r="B19" s="5">
        <v>189</v>
      </c>
      <c r="C19" s="5">
        <v>29</v>
      </c>
      <c r="D19" s="5"/>
      <c r="E19" s="5">
        <f>Összesen!L19</f>
        <v>0</v>
      </c>
      <c r="F19" s="5">
        <v>10</v>
      </c>
      <c r="G19" s="5">
        <f>Összesen!M19</f>
        <v>10000</v>
      </c>
      <c r="H19" s="5">
        <v>10</v>
      </c>
      <c r="I19" s="5">
        <f>Összesen!N19</f>
        <v>10000</v>
      </c>
      <c r="J19" s="88" t="s">
        <v>43</v>
      </c>
      <c r="K19" s="5">
        <v>6</v>
      </c>
      <c r="L19" s="5">
        <v>1459</v>
      </c>
      <c r="M19" s="5">
        <v>87</v>
      </c>
      <c r="N19" s="5">
        <f>Összesen!Y19</f>
        <v>87149</v>
      </c>
      <c r="O19" s="5">
        <v>994</v>
      </c>
      <c r="P19" s="5">
        <f>Összesen!Z19</f>
        <v>994149</v>
      </c>
      <c r="Q19" s="5">
        <v>910</v>
      </c>
      <c r="R19" s="5">
        <f>Összesen!AA19</f>
        <v>910131</v>
      </c>
    </row>
    <row r="20" spans="1:18" s="11" customFormat="1" ht="15.75">
      <c r="A20" s="88" t="s">
        <v>357</v>
      </c>
      <c r="B20" s="5"/>
      <c r="C20" s="5">
        <v>15</v>
      </c>
      <c r="D20" s="5">
        <v>106</v>
      </c>
      <c r="E20" s="5">
        <f>Összesen!L20</f>
        <v>106370</v>
      </c>
      <c r="F20" s="5">
        <v>106</v>
      </c>
      <c r="G20" s="5">
        <f>Összesen!M20</f>
        <v>106370</v>
      </c>
      <c r="H20" s="5">
        <v>106</v>
      </c>
      <c r="I20" s="5">
        <f>Összesen!N20</f>
        <v>106370</v>
      </c>
      <c r="J20" s="88" t="s">
        <v>193</v>
      </c>
      <c r="K20" s="5">
        <v>730</v>
      </c>
      <c r="L20" s="5">
        <v>156</v>
      </c>
      <c r="M20" s="5">
        <v>250</v>
      </c>
      <c r="N20" s="5">
        <f>Összesen!Y20</f>
        <v>250000</v>
      </c>
      <c r="O20" s="5">
        <v>265</v>
      </c>
      <c r="P20" s="5">
        <f>Összesen!Z20</f>
        <v>265000</v>
      </c>
      <c r="Q20" s="5">
        <v>259</v>
      </c>
      <c r="R20" s="5">
        <f>Összesen!AA20</f>
        <v>259177</v>
      </c>
    </row>
    <row r="21" spans="1:18" s="11" customFormat="1" ht="15.75">
      <c r="A21" s="89" t="s">
        <v>79</v>
      </c>
      <c r="B21" s="12">
        <f aca="true" t="shared" si="5" ref="B21:I21">SUM(B18:B20)</f>
        <v>1863</v>
      </c>
      <c r="C21" s="12">
        <f t="shared" si="5"/>
        <v>44</v>
      </c>
      <c r="D21" s="12">
        <f t="shared" si="5"/>
        <v>1606</v>
      </c>
      <c r="E21" s="12">
        <f t="shared" si="5"/>
        <v>1606370</v>
      </c>
      <c r="F21" s="12">
        <f t="shared" si="5"/>
        <v>1616</v>
      </c>
      <c r="G21" s="12">
        <f t="shared" si="5"/>
        <v>1616202</v>
      </c>
      <c r="H21" s="12">
        <f t="shared" si="5"/>
        <v>1616</v>
      </c>
      <c r="I21" s="12">
        <f t="shared" si="5"/>
        <v>1616202</v>
      </c>
      <c r="J21" s="89" t="s">
        <v>80</v>
      </c>
      <c r="K21" s="12">
        <f aca="true" t="shared" si="6" ref="K21:R21">SUM(K18:K20)</f>
        <v>962</v>
      </c>
      <c r="L21" s="12">
        <f t="shared" si="6"/>
        <v>2069</v>
      </c>
      <c r="M21" s="12">
        <f t="shared" si="6"/>
        <v>2349</v>
      </c>
      <c r="N21" s="12">
        <f t="shared" si="6"/>
        <v>2349184</v>
      </c>
      <c r="O21" s="12">
        <f t="shared" si="6"/>
        <v>2364</v>
      </c>
      <c r="P21" s="12">
        <f t="shared" si="6"/>
        <v>2364184</v>
      </c>
      <c r="Q21" s="12">
        <f t="shared" si="6"/>
        <v>2044</v>
      </c>
      <c r="R21" s="12">
        <f t="shared" si="6"/>
        <v>2044308</v>
      </c>
    </row>
    <row r="22" spans="1:18" s="11" customFormat="1" ht="15.75">
      <c r="A22" s="91" t="s">
        <v>125</v>
      </c>
      <c r="B22" s="92">
        <f aca="true" t="shared" si="7" ref="B22:I22">B21-K21</f>
        <v>901</v>
      </c>
      <c r="C22" s="92">
        <f t="shared" si="7"/>
        <v>-2025</v>
      </c>
      <c r="D22" s="92">
        <f t="shared" si="7"/>
        <v>-743</v>
      </c>
      <c r="E22" s="92">
        <f t="shared" si="7"/>
        <v>-742814</v>
      </c>
      <c r="F22" s="92">
        <f t="shared" si="7"/>
        <v>-748</v>
      </c>
      <c r="G22" s="92">
        <f t="shared" si="7"/>
        <v>-747982</v>
      </c>
      <c r="H22" s="92">
        <f t="shared" si="7"/>
        <v>-428</v>
      </c>
      <c r="I22" s="92">
        <f t="shared" si="7"/>
        <v>-428106</v>
      </c>
      <c r="J22" s="320" t="s">
        <v>118</v>
      </c>
      <c r="K22" s="316"/>
      <c r="L22" s="316"/>
      <c r="M22" s="316"/>
      <c r="N22" s="316">
        <f>Összesen!Y22</f>
        <v>0</v>
      </c>
      <c r="O22" s="333">
        <v>0</v>
      </c>
      <c r="P22" s="316">
        <f>Összesen!Z22</f>
        <v>0</v>
      </c>
      <c r="Q22" s="333"/>
      <c r="R22" s="316">
        <f>Összesen!AA22</f>
        <v>0</v>
      </c>
    </row>
    <row r="23" spans="1:18" s="11" customFormat="1" ht="15.75">
      <c r="A23" s="91" t="s">
        <v>116</v>
      </c>
      <c r="B23" s="5"/>
      <c r="C23" s="5"/>
      <c r="D23" s="5"/>
      <c r="E23" s="5">
        <f>Összesen!L23</f>
        <v>0</v>
      </c>
      <c r="F23" s="5">
        <v>0</v>
      </c>
      <c r="G23" s="5">
        <f>Összesen!M23</f>
        <v>0</v>
      </c>
      <c r="H23" s="5">
        <v>0</v>
      </c>
      <c r="I23" s="5">
        <f>Összesen!N23</f>
        <v>0</v>
      </c>
      <c r="J23" s="320"/>
      <c r="K23" s="316"/>
      <c r="L23" s="316"/>
      <c r="M23" s="316"/>
      <c r="N23" s="316"/>
      <c r="O23" s="334"/>
      <c r="P23" s="316"/>
      <c r="Q23" s="334"/>
      <c r="R23" s="316"/>
    </row>
    <row r="24" spans="1:18" s="11" customFormat="1" ht="15.75">
      <c r="A24" s="91" t="s">
        <v>117</v>
      </c>
      <c r="B24" s="5">
        <v>2346</v>
      </c>
      <c r="C24" s="5"/>
      <c r="D24" s="5"/>
      <c r="E24" s="5">
        <f>Összesen!L24</f>
        <v>0</v>
      </c>
      <c r="F24" s="5">
        <v>0</v>
      </c>
      <c r="G24" s="5">
        <f>Összesen!M24</f>
        <v>0</v>
      </c>
      <c r="H24" s="5">
        <v>0</v>
      </c>
      <c r="I24" s="5">
        <f>Összesen!N24</f>
        <v>0</v>
      </c>
      <c r="J24" s="320"/>
      <c r="K24" s="316"/>
      <c r="L24" s="316"/>
      <c r="M24" s="316"/>
      <c r="N24" s="316"/>
      <c r="O24" s="335"/>
      <c r="P24" s="316"/>
      <c r="Q24" s="335"/>
      <c r="R24" s="316"/>
    </row>
    <row r="25" spans="1:18" s="11" customFormat="1" ht="31.5">
      <c r="A25" s="89" t="s">
        <v>12</v>
      </c>
      <c r="B25" s="13">
        <f aca="true" t="shared" si="8" ref="B25:I25">B21+B23+B24</f>
        <v>4209</v>
      </c>
      <c r="C25" s="13">
        <f t="shared" si="8"/>
        <v>44</v>
      </c>
      <c r="D25" s="13">
        <f t="shared" si="8"/>
        <v>1606</v>
      </c>
      <c r="E25" s="13">
        <f t="shared" si="8"/>
        <v>1606370</v>
      </c>
      <c r="F25" s="13">
        <f t="shared" si="8"/>
        <v>1616</v>
      </c>
      <c r="G25" s="13">
        <f t="shared" si="8"/>
        <v>1616202</v>
      </c>
      <c r="H25" s="13">
        <f t="shared" si="8"/>
        <v>1616</v>
      </c>
      <c r="I25" s="13">
        <f t="shared" si="8"/>
        <v>1616202</v>
      </c>
      <c r="J25" s="89" t="s">
        <v>13</v>
      </c>
      <c r="K25" s="13">
        <f aca="true" t="shared" si="9" ref="K25:R25">K21+K22</f>
        <v>962</v>
      </c>
      <c r="L25" s="13">
        <f t="shared" si="9"/>
        <v>2069</v>
      </c>
      <c r="M25" s="13">
        <f t="shared" si="9"/>
        <v>2349</v>
      </c>
      <c r="N25" s="13">
        <f t="shared" si="9"/>
        <v>2349184</v>
      </c>
      <c r="O25" s="13">
        <f t="shared" si="9"/>
        <v>2364</v>
      </c>
      <c r="P25" s="13">
        <f t="shared" si="9"/>
        <v>2364184</v>
      </c>
      <c r="Q25" s="13">
        <f t="shared" si="9"/>
        <v>2044</v>
      </c>
      <c r="R25" s="13">
        <f t="shared" si="9"/>
        <v>2044308</v>
      </c>
    </row>
    <row r="26" spans="1:18" s="93" customFormat="1" ht="16.5">
      <c r="A26" s="314" t="s">
        <v>121</v>
      </c>
      <c r="B26" s="314"/>
      <c r="C26" s="314"/>
      <c r="D26" s="314"/>
      <c r="E26" s="314"/>
      <c r="F26" s="136"/>
      <c r="G26" s="136"/>
      <c r="H26" s="136"/>
      <c r="I26" s="136"/>
      <c r="J26" s="336" t="s">
        <v>122</v>
      </c>
      <c r="K26" s="337"/>
      <c r="L26" s="337"/>
      <c r="M26" s="338"/>
      <c r="N26" s="121"/>
      <c r="O26" s="121"/>
      <c r="P26" s="121"/>
      <c r="Q26" s="121"/>
      <c r="R26" s="121"/>
    </row>
    <row r="27" spans="1:18" s="11" customFormat="1" ht="15.75">
      <c r="A27" s="88" t="s">
        <v>123</v>
      </c>
      <c r="B27" s="5">
        <f aca="true" t="shared" si="10" ref="B27:I27">B11+B21</f>
        <v>11050</v>
      </c>
      <c r="C27" s="5">
        <f t="shared" si="10"/>
        <v>12001</v>
      </c>
      <c r="D27" s="5">
        <f t="shared" si="10"/>
        <v>13039</v>
      </c>
      <c r="E27" s="5">
        <f t="shared" si="10"/>
        <v>13039295</v>
      </c>
      <c r="F27" s="5">
        <f t="shared" si="10"/>
        <v>14016</v>
      </c>
      <c r="G27" s="5">
        <f t="shared" si="10"/>
        <v>14016087</v>
      </c>
      <c r="H27" s="5">
        <f t="shared" si="10"/>
        <v>13135</v>
      </c>
      <c r="I27" s="5">
        <f t="shared" si="10"/>
        <v>13135262</v>
      </c>
      <c r="J27" s="88" t="s">
        <v>124</v>
      </c>
      <c r="K27" s="5">
        <f aca="true" t="shared" si="11" ref="K27:O28">K11+K21</f>
        <v>11296</v>
      </c>
      <c r="L27" s="5">
        <f t="shared" si="11"/>
        <v>13267</v>
      </c>
      <c r="M27" s="5">
        <f>M11+M21</f>
        <v>15956</v>
      </c>
      <c r="N27" s="5">
        <f t="shared" si="11"/>
        <v>15955521</v>
      </c>
      <c r="O27" s="5">
        <f t="shared" si="11"/>
        <v>17022</v>
      </c>
      <c r="P27" s="5">
        <f aca="true" t="shared" si="12" ref="P27:R28">P11+P21</f>
        <v>17022154</v>
      </c>
      <c r="Q27" s="5">
        <f t="shared" si="12"/>
        <v>11667</v>
      </c>
      <c r="R27" s="5">
        <f t="shared" si="12"/>
        <v>11667430</v>
      </c>
    </row>
    <row r="28" spans="1:18" s="11" customFormat="1" ht="15.75">
      <c r="A28" s="91" t="s">
        <v>125</v>
      </c>
      <c r="B28" s="92">
        <f aca="true" t="shared" si="13" ref="B28:I28">B27-K27</f>
        <v>-246</v>
      </c>
      <c r="C28" s="92">
        <f t="shared" si="13"/>
        <v>-1266</v>
      </c>
      <c r="D28" s="92">
        <f t="shared" si="13"/>
        <v>-2917</v>
      </c>
      <c r="E28" s="92">
        <f t="shared" si="13"/>
        <v>-2916226</v>
      </c>
      <c r="F28" s="92">
        <f t="shared" si="13"/>
        <v>-3006</v>
      </c>
      <c r="G28" s="92">
        <f t="shared" si="13"/>
        <v>-3006067</v>
      </c>
      <c r="H28" s="92">
        <f t="shared" si="13"/>
        <v>1468</v>
      </c>
      <c r="I28" s="92">
        <f t="shared" si="13"/>
        <v>1467832</v>
      </c>
      <c r="J28" s="320" t="s">
        <v>118</v>
      </c>
      <c r="K28" s="316">
        <f t="shared" si="11"/>
        <v>0</v>
      </c>
      <c r="L28" s="316">
        <f t="shared" si="11"/>
        <v>346</v>
      </c>
      <c r="M28" s="316">
        <f>M12+M22</f>
        <v>398</v>
      </c>
      <c r="N28" s="316">
        <f t="shared" si="11"/>
        <v>398198</v>
      </c>
      <c r="O28" s="316">
        <f>O12+O22</f>
        <v>817</v>
      </c>
      <c r="P28" s="316">
        <f t="shared" si="12"/>
        <v>816459</v>
      </c>
      <c r="Q28" s="316">
        <f t="shared" si="12"/>
        <v>398</v>
      </c>
      <c r="R28" s="316">
        <f t="shared" si="12"/>
        <v>398198</v>
      </c>
    </row>
    <row r="29" spans="1:18" s="11" customFormat="1" ht="15.75">
      <c r="A29" s="91" t="s">
        <v>116</v>
      </c>
      <c r="B29" s="5">
        <f aca="true" t="shared" si="14" ref="B29:E30">B13+B23</f>
        <v>1136</v>
      </c>
      <c r="C29" s="5">
        <f t="shared" si="14"/>
        <v>4528</v>
      </c>
      <c r="D29" s="5">
        <f>D13+D23</f>
        <v>3315</v>
      </c>
      <c r="E29" s="5">
        <f t="shared" si="14"/>
        <v>3314424</v>
      </c>
      <c r="F29" s="5">
        <f aca="true" t="shared" si="15" ref="F29:I30">F13+F23</f>
        <v>3405</v>
      </c>
      <c r="G29" s="5">
        <f t="shared" si="15"/>
        <v>3404265</v>
      </c>
      <c r="H29" s="5">
        <f t="shared" si="15"/>
        <v>3405</v>
      </c>
      <c r="I29" s="5">
        <f t="shared" si="15"/>
        <v>3404265</v>
      </c>
      <c r="J29" s="320"/>
      <c r="K29" s="316"/>
      <c r="L29" s="316"/>
      <c r="M29" s="316"/>
      <c r="N29" s="316"/>
      <c r="O29" s="316"/>
      <c r="P29" s="316"/>
      <c r="Q29" s="316"/>
      <c r="R29" s="316"/>
    </row>
    <row r="30" spans="1:18" s="11" customFormat="1" ht="15.75">
      <c r="A30" s="91" t="s">
        <v>117</v>
      </c>
      <c r="B30" s="5">
        <f t="shared" si="14"/>
        <v>3638</v>
      </c>
      <c r="C30" s="5">
        <f t="shared" si="14"/>
        <v>398</v>
      </c>
      <c r="D30" s="5">
        <f>D14+D24</f>
        <v>0</v>
      </c>
      <c r="E30" s="5">
        <f t="shared" si="14"/>
        <v>0</v>
      </c>
      <c r="F30" s="5">
        <f t="shared" si="15"/>
        <v>418</v>
      </c>
      <c r="G30" s="5">
        <f t="shared" si="15"/>
        <v>418261</v>
      </c>
      <c r="H30" s="5">
        <f t="shared" si="15"/>
        <v>418</v>
      </c>
      <c r="I30" s="5">
        <f t="shared" si="15"/>
        <v>418261</v>
      </c>
      <c r="J30" s="320"/>
      <c r="K30" s="316"/>
      <c r="L30" s="316"/>
      <c r="M30" s="316"/>
      <c r="N30" s="316"/>
      <c r="O30" s="316"/>
      <c r="P30" s="316"/>
      <c r="Q30" s="316"/>
      <c r="R30" s="316"/>
    </row>
    <row r="31" spans="1:18" s="11" customFormat="1" ht="15.75">
      <c r="A31" s="62" t="s">
        <v>150</v>
      </c>
      <c r="B31" s="5">
        <f aca="true" t="shared" si="16" ref="B31:I31">B15</f>
        <v>0</v>
      </c>
      <c r="C31" s="5">
        <f t="shared" si="16"/>
        <v>0</v>
      </c>
      <c r="D31" s="5">
        <f t="shared" si="16"/>
        <v>0</v>
      </c>
      <c r="E31" s="5">
        <f t="shared" si="16"/>
        <v>0</v>
      </c>
      <c r="F31" s="5">
        <f t="shared" si="16"/>
        <v>0</v>
      </c>
      <c r="G31" s="5">
        <f t="shared" si="16"/>
        <v>0</v>
      </c>
      <c r="H31" s="5">
        <f t="shared" si="16"/>
        <v>0</v>
      </c>
      <c r="I31" s="5">
        <f t="shared" si="16"/>
        <v>0</v>
      </c>
      <c r="J31" s="62" t="s">
        <v>151</v>
      </c>
      <c r="K31" s="79">
        <f aca="true" t="shared" si="17" ref="K31:R31">K15</f>
        <v>0</v>
      </c>
      <c r="L31" s="79">
        <f t="shared" si="17"/>
        <v>0</v>
      </c>
      <c r="M31" s="79">
        <f t="shared" si="17"/>
        <v>0</v>
      </c>
      <c r="N31" s="79">
        <f t="shared" si="17"/>
        <v>0</v>
      </c>
      <c r="O31" s="79">
        <f t="shared" si="17"/>
        <v>0</v>
      </c>
      <c r="P31" s="79">
        <f t="shared" si="17"/>
        <v>0</v>
      </c>
      <c r="Q31" s="79">
        <f t="shared" si="17"/>
        <v>0</v>
      </c>
      <c r="R31" s="79">
        <f t="shared" si="17"/>
        <v>0</v>
      </c>
    </row>
    <row r="32" spans="1:18" s="11" customFormat="1" ht="15.75">
      <c r="A32" s="87" t="s">
        <v>7</v>
      </c>
      <c r="B32" s="13">
        <f aca="true" t="shared" si="18" ref="B32:I32">B27+B29+B30+B31</f>
        <v>15824</v>
      </c>
      <c r="C32" s="13">
        <f t="shared" si="18"/>
        <v>16927</v>
      </c>
      <c r="D32" s="13">
        <f t="shared" si="18"/>
        <v>16354</v>
      </c>
      <c r="E32" s="13">
        <f t="shared" si="18"/>
        <v>16353719</v>
      </c>
      <c r="F32" s="13">
        <f t="shared" si="18"/>
        <v>17839</v>
      </c>
      <c r="G32" s="13">
        <f t="shared" si="18"/>
        <v>17838613</v>
      </c>
      <c r="H32" s="13">
        <f t="shared" si="18"/>
        <v>16958</v>
      </c>
      <c r="I32" s="13">
        <f t="shared" si="18"/>
        <v>16957788</v>
      </c>
      <c r="J32" s="87" t="s">
        <v>8</v>
      </c>
      <c r="K32" s="13">
        <f aca="true" t="shared" si="19" ref="K32:R32">SUM(K27:K31)</f>
        <v>11296</v>
      </c>
      <c r="L32" s="13">
        <f t="shared" si="19"/>
        <v>13613</v>
      </c>
      <c r="M32" s="13">
        <f t="shared" si="19"/>
        <v>16354</v>
      </c>
      <c r="N32" s="13">
        <f t="shared" si="19"/>
        <v>16353719</v>
      </c>
      <c r="O32" s="13">
        <f t="shared" si="19"/>
        <v>17839</v>
      </c>
      <c r="P32" s="13">
        <f t="shared" si="19"/>
        <v>17838613</v>
      </c>
      <c r="Q32" s="13">
        <f t="shared" si="19"/>
        <v>12065</v>
      </c>
      <c r="R32" s="13">
        <f t="shared" si="19"/>
        <v>12065628</v>
      </c>
    </row>
  </sheetData>
  <sheetProtection/>
  <mergeCells count="44">
    <mergeCell ref="N22:N24"/>
    <mergeCell ref="D9:D10"/>
    <mergeCell ref="M12:M14"/>
    <mergeCell ref="M22:M24"/>
    <mergeCell ref="M28:M30"/>
    <mergeCell ref="A26:E26"/>
    <mergeCell ref="J28:J30"/>
    <mergeCell ref="K28:K30"/>
    <mergeCell ref="L28:L30"/>
    <mergeCell ref="N28:N30"/>
    <mergeCell ref="E9:E10"/>
    <mergeCell ref="A17:E17"/>
    <mergeCell ref="J22:J24"/>
    <mergeCell ref="G9:G10"/>
    <mergeCell ref="I9:I10"/>
    <mergeCell ref="F9:F10"/>
    <mergeCell ref="H9:H10"/>
    <mergeCell ref="A5:E5"/>
    <mergeCell ref="A1:N1"/>
    <mergeCell ref="A2:N2"/>
    <mergeCell ref="J12:J14"/>
    <mergeCell ref="K12:K14"/>
    <mergeCell ref="L12:L14"/>
    <mergeCell ref="N12:N14"/>
    <mergeCell ref="A9:A10"/>
    <mergeCell ref="B9:B10"/>
    <mergeCell ref="C9:C10"/>
    <mergeCell ref="R12:R14"/>
    <mergeCell ref="P22:P24"/>
    <mergeCell ref="R22:R24"/>
    <mergeCell ref="P28:P30"/>
    <mergeCell ref="R28:R30"/>
    <mergeCell ref="J5:M5"/>
    <mergeCell ref="J17:M17"/>
    <mergeCell ref="J26:M26"/>
    <mergeCell ref="K22:K24"/>
    <mergeCell ref="L22:L24"/>
    <mergeCell ref="O12:O14"/>
    <mergeCell ref="Q12:Q14"/>
    <mergeCell ref="O22:O24"/>
    <mergeCell ref="Q22:Q24"/>
    <mergeCell ref="O28:O30"/>
    <mergeCell ref="Q28:Q30"/>
    <mergeCell ref="P12:P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F3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71" customWidth="1"/>
    <col min="2" max="2" width="43.8515625" style="71" customWidth="1"/>
    <col min="3" max="3" width="18.140625" style="71" customWidth="1"/>
    <col min="4" max="4" width="12.7109375" style="71" customWidth="1"/>
    <col min="5" max="16384" width="9.140625" style="71" customWidth="1"/>
  </cols>
  <sheetData>
    <row r="1" spans="1:3" s="15" customFormat="1" ht="48" customHeight="1">
      <c r="A1" s="342" t="s">
        <v>789</v>
      </c>
      <c r="B1" s="342"/>
      <c r="C1" s="342"/>
    </row>
    <row r="2" s="15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286"/>
    </row>
    <row r="5" spans="1:3" s="10" customFormat="1" ht="15.75">
      <c r="A5" s="1">
        <v>2</v>
      </c>
      <c r="B5" s="288" t="s">
        <v>771</v>
      </c>
      <c r="C5" s="289">
        <v>3368069</v>
      </c>
    </row>
    <row r="6" spans="1:3" s="10" customFormat="1" ht="15.75">
      <c r="A6" s="1">
        <v>3</v>
      </c>
      <c r="B6" s="115" t="s">
        <v>276</v>
      </c>
      <c r="C6" s="287">
        <f>Összesen!N7</f>
        <v>11035578</v>
      </c>
    </row>
    <row r="7" spans="1:3" s="10" customFormat="1" ht="25.5">
      <c r="A7" s="1">
        <v>4</v>
      </c>
      <c r="B7" s="115" t="s">
        <v>285</v>
      </c>
      <c r="C7" s="287">
        <f>Összesen!N18</f>
        <v>1499832</v>
      </c>
    </row>
    <row r="8" spans="1:3" s="10" customFormat="1" ht="15.75">
      <c r="A8" s="1">
        <v>5</v>
      </c>
      <c r="B8" s="115" t="s">
        <v>298</v>
      </c>
      <c r="C8" s="287">
        <f>Összesen!N8</f>
        <v>261856</v>
      </c>
    </row>
    <row r="9" spans="1:3" s="10" customFormat="1" ht="15.75">
      <c r="A9" s="1">
        <v>6</v>
      </c>
      <c r="B9" s="115" t="s">
        <v>42</v>
      </c>
      <c r="C9" s="287">
        <f>Összesen!N9</f>
        <v>221626</v>
      </c>
    </row>
    <row r="10" spans="1:3" s="10" customFormat="1" ht="15.75">
      <c r="A10" s="1">
        <v>7</v>
      </c>
      <c r="B10" s="115" t="s">
        <v>119</v>
      </c>
      <c r="C10" s="287">
        <f>Összesen!N19</f>
        <v>10000</v>
      </c>
    </row>
    <row r="11" spans="1:3" s="10" customFormat="1" ht="15.75">
      <c r="A11" s="1">
        <v>8</v>
      </c>
      <c r="B11" s="115" t="s">
        <v>356</v>
      </c>
      <c r="C11" s="287">
        <f>Összesen!N10</f>
        <v>0</v>
      </c>
    </row>
    <row r="12" spans="1:3" s="10" customFormat="1" ht="15.75">
      <c r="A12" s="1">
        <v>9</v>
      </c>
      <c r="B12" s="115" t="s">
        <v>357</v>
      </c>
      <c r="C12" s="287">
        <f>Összesen!N20</f>
        <v>106370</v>
      </c>
    </row>
    <row r="13" spans="1:3" s="10" customFormat="1" ht="15.75">
      <c r="A13" s="1">
        <v>10</v>
      </c>
      <c r="B13" s="115" t="s">
        <v>367</v>
      </c>
      <c r="C13" s="287"/>
    </row>
    <row r="14" spans="1:3" s="10" customFormat="1" ht="15.75">
      <c r="A14" s="1">
        <v>11</v>
      </c>
      <c r="B14" s="115" t="s">
        <v>368</v>
      </c>
      <c r="C14" s="287">
        <f>Összesen!N23</f>
        <v>0</v>
      </c>
    </row>
    <row r="15" spans="1:3" s="10" customFormat="1" ht="15.75">
      <c r="A15" s="1">
        <v>12</v>
      </c>
      <c r="B15" s="115" t="s">
        <v>365</v>
      </c>
      <c r="C15" s="287">
        <f>Összesen!N15</f>
        <v>418261</v>
      </c>
    </row>
    <row r="16" spans="1:3" s="10" customFormat="1" ht="15.75">
      <c r="A16" s="1">
        <v>13</v>
      </c>
      <c r="B16" s="115" t="s">
        <v>366</v>
      </c>
      <c r="C16" s="287">
        <f>Összesen!N24</f>
        <v>0</v>
      </c>
    </row>
    <row r="17" spans="1:3" s="10" customFormat="1" ht="15.75">
      <c r="A17" s="1">
        <v>14</v>
      </c>
      <c r="B17" s="69" t="s">
        <v>772</v>
      </c>
      <c r="C17" s="287">
        <v>2640</v>
      </c>
    </row>
    <row r="18" spans="1:3" s="10" customFormat="1" ht="15.75">
      <c r="A18" s="1">
        <v>15</v>
      </c>
      <c r="B18" s="70" t="s">
        <v>7</v>
      </c>
      <c r="C18" s="291">
        <f>SUM(C6:C17)</f>
        <v>13556163</v>
      </c>
    </row>
    <row r="19" spans="1:3" s="10" customFormat="1" ht="15.75">
      <c r="A19" s="1">
        <v>16</v>
      </c>
      <c r="B19" s="69" t="s">
        <v>34</v>
      </c>
      <c r="C19" s="287">
        <f>Összesen!AA7</f>
        <v>3805368</v>
      </c>
    </row>
    <row r="20" spans="1:3" s="10" customFormat="1" ht="25.5">
      <c r="A20" s="1">
        <v>17</v>
      </c>
      <c r="B20" s="69" t="s">
        <v>74</v>
      </c>
      <c r="C20" s="287">
        <f>Összesen!AA8</f>
        <v>928057</v>
      </c>
    </row>
    <row r="21" spans="1:3" s="10" customFormat="1" ht="15.75">
      <c r="A21" s="1">
        <v>18</v>
      </c>
      <c r="B21" s="69" t="s">
        <v>75</v>
      </c>
      <c r="C21" s="287">
        <f>Összesen!AA9</f>
        <v>2805028</v>
      </c>
    </row>
    <row r="22" spans="1:3" s="10" customFormat="1" ht="15.75">
      <c r="A22" s="1">
        <v>19</v>
      </c>
      <c r="B22" s="69" t="s">
        <v>76</v>
      </c>
      <c r="C22" s="287">
        <f>Összesen!AA10</f>
        <v>1324028</v>
      </c>
    </row>
    <row r="23" spans="1:3" s="10" customFormat="1" ht="15.75">
      <c r="A23" s="1">
        <v>20</v>
      </c>
      <c r="B23" s="69" t="s">
        <v>77</v>
      </c>
      <c r="C23" s="287">
        <f>Összesen!AA11</f>
        <v>760641</v>
      </c>
    </row>
    <row r="24" spans="1:3" s="10" customFormat="1" ht="15.75">
      <c r="A24" s="1">
        <v>21</v>
      </c>
      <c r="B24" s="69" t="s">
        <v>93</v>
      </c>
      <c r="C24" s="287">
        <f>Összesen!AA18</f>
        <v>875000</v>
      </c>
    </row>
    <row r="25" spans="1:3" s="10" customFormat="1" ht="15.75">
      <c r="A25" s="1">
        <v>22</v>
      </c>
      <c r="B25" s="69" t="s">
        <v>43</v>
      </c>
      <c r="C25" s="287">
        <f>Összesen!AA19</f>
        <v>910131</v>
      </c>
    </row>
    <row r="26" spans="1:3" s="10" customFormat="1" ht="15.75">
      <c r="A26" s="1">
        <v>23</v>
      </c>
      <c r="B26" s="69" t="s">
        <v>193</v>
      </c>
      <c r="C26" s="287">
        <f>Összesen!AA20</f>
        <v>259177</v>
      </c>
    </row>
    <row r="27" spans="1:3" s="10" customFormat="1" ht="15.75">
      <c r="A27" s="1">
        <v>24</v>
      </c>
      <c r="B27" s="69" t="s">
        <v>87</v>
      </c>
      <c r="C27" s="287">
        <f>Összesen!AA13</f>
        <v>398198</v>
      </c>
    </row>
    <row r="28" spans="1:3" s="10" customFormat="1" ht="15.75">
      <c r="A28" s="1">
        <v>25</v>
      </c>
      <c r="B28" s="69" t="s">
        <v>94</v>
      </c>
      <c r="C28" s="287">
        <f>Összesen!AA22</f>
        <v>0</v>
      </c>
    </row>
    <row r="29" spans="1:3" s="10" customFormat="1" ht="15.75">
      <c r="A29" s="1">
        <v>26</v>
      </c>
      <c r="B29" s="69" t="s">
        <v>772</v>
      </c>
      <c r="C29" s="287"/>
    </row>
    <row r="30" spans="1:3" s="10" customFormat="1" ht="15.75">
      <c r="A30" s="1">
        <v>27</v>
      </c>
      <c r="B30" s="70" t="s">
        <v>8</v>
      </c>
      <c r="C30" s="291">
        <f>SUM(C19:C29)</f>
        <v>12065628</v>
      </c>
    </row>
    <row r="31" spans="1:6" ht="16.5">
      <c r="A31" s="1">
        <v>28</v>
      </c>
      <c r="B31" s="70" t="s">
        <v>100</v>
      </c>
      <c r="C31" s="285">
        <f>C5+C18-C30</f>
        <v>4858604</v>
      </c>
      <c r="F31" s="290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4" sqref="A4:A88"/>
    </sheetView>
  </sheetViews>
  <sheetFormatPr defaultColWidth="12.00390625" defaultRowHeight="15"/>
  <cols>
    <col min="1" max="1" width="5.7109375" style="155" customWidth="1"/>
    <col min="2" max="2" width="41.421875" style="156" customWidth="1"/>
    <col min="3" max="4" width="21.140625" style="156" customWidth="1"/>
    <col min="5" max="16384" width="12.00390625" style="156" customWidth="1"/>
  </cols>
  <sheetData>
    <row r="1" spans="1:7" s="154" customFormat="1" ht="17.25" customHeight="1">
      <c r="A1" s="343" t="s">
        <v>563</v>
      </c>
      <c r="B1" s="343"/>
      <c r="C1" s="343"/>
      <c r="D1" s="343"/>
      <c r="E1" s="153"/>
      <c r="F1" s="153"/>
      <c r="G1" s="153"/>
    </row>
    <row r="2" ht="11.25" customHeight="1"/>
    <row r="3" spans="1:4" s="155" customFormat="1" ht="13.5" customHeight="1">
      <c r="A3" s="157"/>
      <c r="B3" s="158" t="s">
        <v>0</v>
      </c>
      <c r="C3" s="158" t="s">
        <v>1</v>
      </c>
      <c r="D3" s="158" t="s">
        <v>2</v>
      </c>
    </row>
    <row r="4" spans="1:4" ht="15.75">
      <c r="A4" s="159">
        <v>1</v>
      </c>
      <c r="B4" s="160" t="s">
        <v>9</v>
      </c>
      <c r="C4" s="161">
        <v>42369</v>
      </c>
      <c r="D4" s="161">
        <v>42735</v>
      </c>
    </row>
    <row r="5" spans="1:4" ht="15.75">
      <c r="A5" s="159">
        <v>2</v>
      </c>
      <c r="B5" s="160" t="s">
        <v>564</v>
      </c>
      <c r="C5" s="161"/>
      <c r="D5" s="161"/>
    </row>
    <row r="6" spans="1:4" ht="12.75">
      <c r="A6" s="159">
        <v>3</v>
      </c>
      <c r="B6" s="162" t="s">
        <v>565</v>
      </c>
      <c r="C6" s="162">
        <f>SUM(C7:C8)</f>
        <v>0</v>
      </c>
      <c r="D6" s="162">
        <f>SUM(D7:D8)</f>
        <v>0</v>
      </c>
    </row>
    <row r="7" spans="1:4" ht="12.75">
      <c r="A7" s="159">
        <v>4</v>
      </c>
      <c r="B7" s="163" t="s">
        <v>566</v>
      </c>
      <c r="C7" s="163">
        <v>0</v>
      </c>
      <c r="D7" s="163">
        <v>0</v>
      </c>
    </row>
    <row r="8" spans="1:4" ht="12.75">
      <c r="A8" s="159">
        <v>5</v>
      </c>
      <c r="B8" s="163" t="s">
        <v>567</v>
      </c>
      <c r="C8" s="163">
        <v>0</v>
      </c>
      <c r="D8" s="163">
        <v>0</v>
      </c>
    </row>
    <row r="9" spans="1:4" ht="12.75">
      <c r="A9" s="159">
        <v>6</v>
      </c>
      <c r="B9" s="162" t="s">
        <v>568</v>
      </c>
      <c r="C9" s="162">
        <f>SUM(C10:C12)</f>
        <v>51038846</v>
      </c>
      <c r="D9" s="162">
        <f>SUM(D10:D12)</f>
        <v>51390833</v>
      </c>
    </row>
    <row r="10" spans="1:4" ht="12.75">
      <c r="A10" s="159">
        <v>7</v>
      </c>
      <c r="B10" s="164" t="s">
        <v>569</v>
      </c>
      <c r="C10" s="163">
        <v>51038846</v>
      </c>
      <c r="D10" s="163">
        <v>50534875</v>
      </c>
    </row>
    <row r="11" spans="1:4" ht="12.75">
      <c r="A11" s="159">
        <v>8</v>
      </c>
      <c r="B11" s="164" t="s">
        <v>570</v>
      </c>
      <c r="C11" s="163">
        <v>0</v>
      </c>
      <c r="D11" s="163">
        <v>855958</v>
      </c>
    </row>
    <row r="12" spans="1:4" ht="12.75">
      <c r="A12" s="159">
        <v>9</v>
      </c>
      <c r="B12" s="163" t="s">
        <v>571</v>
      </c>
      <c r="C12" s="163">
        <v>0</v>
      </c>
      <c r="D12" s="163">
        <v>0</v>
      </c>
    </row>
    <row r="13" spans="1:4" ht="12.75">
      <c r="A13" s="159">
        <v>10</v>
      </c>
      <c r="B13" s="162" t="s">
        <v>572</v>
      </c>
      <c r="C13" s="162">
        <f>SUM(C14:C14)</f>
        <v>100000</v>
      </c>
      <c r="D13" s="162">
        <f>SUM(D14:D14)</f>
        <v>100000</v>
      </c>
    </row>
    <row r="14" spans="1:4" ht="12.75">
      <c r="A14" s="159">
        <v>11</v>
      </c>
      <c r="B14" s="164" t="s">
        <v>573</v>
      </c>
      <c r="C14" s="163">
        <v>100000</v>
      </c>
      <c r="D14" s="163">
        <v>100000</v>
      </c>
    </row>
    <row r="15" spans="1:4" ht="12.75">
      <c r="A15" s="159">
        <v>12</v>
      </c>
      <c r="B15" s="162" t="s">
        <v>574</v>
      </c>
      <c r="C15" s="162">
        <f>SUM(C16:C16)</f>
        <v>0</v>
      </c>
      <c r="D15" s="162">
        <f>SUM(D16:D16)</f>
        <v>0</v>
      </c>
    </row>
    <row r="16" spans="1:4" ht="12.75">
      <c r="A16" s="159">
        <v>13</v>
      </c>
      <c r="B16" s="164" t="s">
        <v>575</v>
      </c>
      <c r="C16" s="163">
        <v>0</v>
      </c>
      <c r="D16" s="163">
        <v>0</v>
      </c>
    </row>
    <row r="17" spans="1:4" ht="37.5" customHeight="1">
      <c r="A17" s="159">
        <v>14</v>
      </c>
      <c r="B17" s="165" t="s">
        <v>576</v>
      </c>
      <c r="C17" s="166">
        <f>C9+C13+C15+C6</f>
        <v>51138846</v>
      </c>
      <c r="D17" s="166">
        <f>D9+D13+D15+D6</f>
        <v>51490833</v>
      </c>
    </row>
    <row r="18" spans="1:4" ht="13.5">
      <c r="A18" s="159">
        <v>15</v>
      </c>
      <c r="B18" s="167" t="s">
        <v>577</v>
      </c>
      <c r="C18" s="168">
        <f>C19</f>
        <v>0</v>
      </c>
      <c r="D18" s="168">
        <f>D19</f>
        <v>0</v>
      </c>
    </row>
    <row r="19" spans="1:4" ht="12.75">
      <c r="A19" s="159">
        <v>16</v>
      </c>
      <c r="B19" s="169" t="s">
        <v>578</v>
      </c>
      <c r="C19" s="164">
        <v>0</v>
      </c>
      <c r="D19" s="164">
        <v>0</v>
      </c>
    </row>
    <row r="20" spans="1:4" ht="12.75">
      <c r="A20" s="159">
        <v>17</v>
      </c>
      <c r="B20" s="162" t="s">
        <v>579</v>
      </c>
      <c r="C20" s="162">
        <f>C21</f>
        <v>0</v>
      </c>
      <c r="D20" s="162">
        <f>D21</f>
        <v>0</v>
      </c>
    </row>
    <row r="21" spans="1:4" ht="12.75">
      <c r="A21" s="159">
        <v>18</v>
      </c>
      <c r="B21" s="164" t="s">
        <v>580</v>
      </c>
      <c r="C21" s="163">
        <v>0</v>
      </c>
      <c r="D21" s="163">
        <v>0</v>
      </c>
    </row>
    <row r="22" spans="1:4" ht="28.5">
      <c r="A22" s="159">
        <v>19</v>
      </c>
      <c r="B22" s="165" t="s">
        <v>581</v>
      </c>
      <c r="C22" s="170">
        <f>SUM(C18,C20)</f>
        <v>0</v>
      </c>
      <c r="D22" s="170">
        <f>SUM(D18,D20)</f>
        <v>0</v>
      </c>
    </row>
    <row r="23" spans="1:4" ht="12.75">
      <c r="A23" s="159">
        <v>20</v>
      </c>
      <c r="B23" s="162" t="s">
        <v>582</v>
      </c>
      <c r="C23" s="162">
        <f>SUM(C24:C25)</f>
        <v>3368069</v>
      </c>
      <c r="D23" s="162">
        <f>SUM(D24:D25)</f>
        <v>4858604</v>
      </c>
    </row>
    <row r="24" spans="1:4" ht="12.75">
      <c r="A24" s="159">
        <v>21</v>
      </c>
      <c r="B24" s="164" t="s">
        <v>583</v>
      </c>
      <c r="C24" s="163">
        <v>0</v>
      </c>
      <c r="D24" s="163">
        <v>0</v>
      </c>
    </row>
    <row r="25" spans="1:4" ht="12.75">
      <c r="A25" s="159">
        <v>22</v>
      </c>
      <c r="B25" s="164" t="s">
        <v>584</v>
      </c>
      <c r="C25" s="163">
        <v>3368069</v>
      </c>
      <c r="D25" s="163">
        <v>4858604</v>
      </c>
    </row>
    <row r="26" spans="1:4" ht="12.75">
      <c r="A26" s="159">
        <v>23</v>
      </c>
      <c r="B26" s="162" t="s">
        <v>585</v>
      </c>
      <c r="C26" s="162">
        <f>SUM(C27,C28,C29,C30,C32,C34)</f>
        <v>94002</v>
      </c>
      <c r="D26" s="162">
        <f>SUM(D27,D28,D29,D30,D32,D34)</f>
        <v>161885</v>
      </c>
    </row>
    <row r="27" spans="1:4" ht="12.75">
      <c r="A27" s="159">
        <v>24</v>
      </c>
      <c r="B27" s="164" t="s">
        <v>586</v>
      </c>
      <c r="C27" s="163">
        <v>94002</v>
      </c>
      <c r="D27" s="163">
        <v>56098</v>
      </c>
    </row>
    <row r="28" spans="1:4" ht="12.75">
      <c r="A28" s="159">
        <v>25</v>
      </c>
      <c r="B28" s="164" t="s">
        <v>587</v>
      </c>
      <c r="C28" s="163">
        <v>0</v>
      </c>
      <c r="D28" s="163">
        <v>45787</v>
      </c>
    </row>
    <row r="29" spans="1:4" ht="12.75">
      <c r="A29" s="159">
        <v>26</v>
      </c>
      <c r="B29" s="164" t="s">
        <v>588</v>
      </c>
      <c r="C29" s="163">
        <v>0</v>
      </c>
      <c r="D29" s="163">
        <v>0</v>
      </c>
    </row>
    <row r="30" spans="1:4" ht="12.75">
      <c r="A30" s="159">
        <v>27</v>
      </c>
      <c r="B30" s="164" t="s">
        <v>589</v>
      </c>
      <c r="C30" s="163">
        <v>0</v>
      </c>
      <c r="D30" s="163">
        <v>60000</v>
      </c>
    </row>
    <row r="31" spans="1:4" ht="12.75">
      <c r="A31" s="159">
        <v>28</v>
      </c>
      <c r="B31" s="164" t="s">
        <v>590</v>
      </c>
      <c r="C31" s="163">
        <v>0</v>
      </c>
      <c r="D31" s="163">
        <v>0</v>
      </c>
    </row>
    <row r="32" spans="1:4" ht="12.75">
      <c r="A32" s="159">
        <v>29</v>
      </c>
      <c r="B32" s="164" t="s">
        <v>591</v>
      </c>
      <c r="C32" s="163">
        <v>0</v>
      </c>
      <c r="D32" s="163">
        <v>0</v>
      </c>
    </row>
    <row r="33" spans="1:4" ht="12.75">
      <c r="A33" s="159">
        <v>30</v>
      </c>
      <c r="B33" s="164" t="s">
        <v>592</v>
      </c>
      <c r="C33" s="163">
        <v>0</v>
      </c>
      <c r="D33" s="163">
        <v>0</v>
      </c>
    </row>
    <row r="34" spans="1:4" ht="12.75">
      <c r="A34" s="159">
        <v>31</v>
      </c>
      <c r="B34" s="164" t="s">
        <v>593</v>
      </c>
      <c r="C34" s="163">
        <v>0</v>
      </c>
      <c r="D34" s="163">
        <v>0</v>
      </c>
    </row>
    <row r="35" spans="1:4" ht="12.75">
      <c r="A35" s="159">
        <v>32</v>
      </c>
      <c r="B35" s="162" t="s">
        <v>594</v>
      </c>
      <c r="C35" s="162">
        <f>SUM(C36,C37,C39,C41)</f>
        <v>9020</v>
      </c>
      <c r="D35" s="162">
        <f>SUM(D36,D37,D39,D41)</f>
        <v>0</v>
      </c>
    </row>
    <row r="36" spans="1:4" ht="12.75">
      <c r="A36" s="159">
        <v>33</v>
      </c>
      <c r="B36" s="164" t="s">
        <v>595</v>
      </c>
      <c r="C36" s="163">
        <v>9020</v>
      </c>
      <c r="D36" s="163">
        <v>0</v>
      </c>
    </row>
    <row r="37" spans="1:4" ht="12.75">
      <c r="A37" s="159">
        <v>34</v>
      </c>
      <c r="B37" s="164" t="s">
        <v>596</v>
      </c>
      <c r="C37" s="163">
        <v>0</v>
      </c>
      <c r="D37" s="163">
        <v>0</v>
      </c>
    </row>
    <row r="38" spans="1:4" ht="12.75">
      <c r="A38" s="159">
        <v>35</v>
      </c>
      <c r="B38" s="164" t="s">
        <v>590</v>
      </c>
      <c r="C38" s="163">
        <v>0</v>
      </c>
      <c r="D38" s="163">
        <v>0</v>
      </c>
    </row>
    <row r="39" spans="1:4" ht="12.75">
      <c r="A39" s="159">
        <v>36</v>
      </c>
      <c r="B39" s="164" t="s">
        <v>597</v>
      </c>
      <c r="C39" s="163">
        <v>0</v>
      </c>
      <c r="D39" s="163">
        <v>0</v>
      </c>
    </row>
    <row r="40" spans="1:4" ht="12.75">
      <c r="A40" s="159">
        <v>37</v>
      </c>
      <c r="B40" s="164" t="s">
        <v>592</v>
      </c>
      <c r="C40" s="163">
        <v>0</v>
      </c>
      <c r="D40" s="163">
        <v>0</v>
      </c>
    </row>
    <row r="41" spans="1:4" ht="12.75">
      <c r="A41" s="159">
        <v>38</v>
      </c>
      <c r="B41" s="164" t="s">
        <v>598</v>
      </c>
      <c r="C41" s="163">
        <v>0</v>
      </c>
      <c r="D41" s="163">
        <v>0</v>
      </c>
    </row>
    <row r="42" spans="1:4" s="171" customFormat="1" ht="12.75">
      <c r="A42" s="159">
        <v>39</v>
      </c>
      <c r="B42" s="162" t="s">
        <v>599</v>
      </c>
      <c r="C42" s="162">
        <f>SUM(C43,C46)</f>
        <v>0</v>
      </c>
      <c r="D42" s="162">
        <f>SUM(D43,D46)</f>
        <v>0</v>
      </c>
    </row>
    <row r="43" spans="1:4" ht="12.75">
      <c r="A43" s="159">
        <v>40</v>
      </c>
      <c r="B43" s="164" t="s">
        <v>600</v>
      </c>
      <c r="C43" s="163">
        <v>0</v>
      </c>
      <c r="D43" s="163">
        <v>0</v>
      </c>
    </row>
    <row r="44" spans="1:4" ht="12.75">
      <c r="A44" s="159">
        <v>41</v>
      </c>
      <c r="B44" s="164" t="s">
        <v>601</v>
      </c>
      <c r="C44" s="163">
        <v>0</v>
      </c>
      <c r="D44" s="163">
        <v>0</v>
      </c>
    </row>
    <row r="45" spans="1:4" ht="12.75">
      <c r="A45" s="159">
        <v>42</v>
      </c>
      <c r="B45" s="164" t="s">
        <v>602</v>
      </c>
      <c r="C45" s="163">
        <v>0</v>
      </c>
      <c r="D45" s="163">
        <v>0</v>
      </c>
    </row>
    <row r="46" spans="1:4" ht="12.75">
      <c r="A46" s="159">
        <v>43</v>
      </c>
      <c r="B46" s="164" t="s">
        <v>603</v>
      </c>
      <c r="C46" s="163">
        <v>0</v>
      </c>
      <c r="D46" s="163">
        <v>0</v>
      </c>
    </row>
    <row r="47" spans="1:4" ht="15">
      <c r="A47" s="159">
        <v>44</v>
      </c>
      <c r="B47" s="170" t="s">
        <v>604</v>
      </c>
      <c r="C47" s="166">
        <f>SUM(C26,C35,C42)</f>
        <v>103022</v>
      </c>
      <c r="D47" s="166">
        <f>SUM(D26,D35,D42)</f>
        <v>161885</v>
      </c>
    </row>
    <row r="48" spans="1:4" ht="29.25">
      <c r="A48" s="159">
        <v>45</v>
      </c>
      <c r="B48" s="165" t="s">
        <v>605</v>
      </c>
      <c r="C48" s="166">
        <v>0</v>
      </c>
      <c r="D48" s="166">
        <v>0</v>
      </c>
    </row>
    <row r="49" spans="1:4" ht="28.5">
      <c r="A49" s="159">
        <v>46</v>
      </c>
      <c r="B49" s="165" t="s">
        <v>606</v>
      </c>
      <c r="C49" s="170">
        <f>SUM(C50:C52)</f>
        <v>0</v>
      </c>
      <c r="D49" s="170">
        <f>SUM(D50:D52)</f>
        <v>0</v>
      </c>
    </row>
    <row r="50" spans="1:4" ht="18" customHeight="1">
      <c r="A50" s="159">
        <v>47</v>
      </c>
      <c r="B50" s="169" t="s">
        <v>607</v>
      </c>
      <c r="C50" s="172">
        <v>0</v>
      </c>
      <c r="D50" s="172">
        <v>0</v>
      </c>
    </row>
    <row r="51" spans="1:4" ht="15">
      <c r="A51" s="159">
        <v>48</v>
      </c>
      <c r="B51" s="169" t="s">
        <v>608</v>
      </c>
      <c r="C51" s="172">
        <v>0</v>
      </c>
      <c r="D51" s="172">
        <v>0</v>
      </c>
    </row>
    <row r="52" spans="1:4" ht="15">
      <c r="A52" s="159">
        <v>49</v>
      </c>
      <c r="B52" s="164" t="s">
        <v>609</v>
      </c>
      <c r="C52" s="172">
        <v>0</v>
      </c>
      <c r="D52" s="172">
        <v>0</v>
      </c>
    </row>
    <row r="53" spans="1:4" ht="14.25">
      <c r="A53" s="159">
        <v>50</v>
      </c>
      <c r="B53" s="170" t="s">
        <v>610</v>
      </c>
      <c r="C53" s="170">
        <f>SUM(C17,C22,C23,C47,C48,C49,)</f>
        <v>54609937</v>
      </c>
      <c r="D53" s="170">
        <f>SUM(D17,D22,D23,D47,D48,D49,)</f>
        <v>56511322</v>
      </c>
    </row>
    <row r="54" spans="1:4" ht="15.75">
      <c r="A54" s="159">
        <v>51</v>
      </c>
      <c r="B54" s="160" t="s">
        <v>611</v>
      </c>
      <c r="C54" s="163"/>
      <c r="D54" s="163"/>
    </row>
    <row r="55" spans="1:4" ht="14.25">
      <c r="A55" s="159">
        <v>52</v>
      </c>
      <c r="B55" s="170" t="s">
        <v>612</v>
      </c>
      <c r="C55" s="162">
        <f>SUM(C56:C60)</f>
        <v>53761309</v>
      </c>
      <c r="D55" s="162">
        <f>SUM(D56:D60)</f>
        <v>55753890</v>
      </c>
    </row>
    <row r="56" spans="1:4" ht="12.75">
      <c r="A56" s="159">
        <v>53</v>
      </c>
      <c r="B56" s="164" t="s">
        <v>613</v>
      </c>
      <c r="C56" s="163">
        <v>76031930</v>
      </c>
      <c r="D56" s="163">
        <v>76031930</v>
      </c>
    </row>
    <row r="57" spans="1:4" ht="12.75">
      <c r="A57" s="159">
        <v>54</v>
      </c>
      <c r="B57" s="164" t="s">
        <v>614</v>
      </c>
      <c r="C57" s="163">
        <v>0</v>
      </c>
      <c r="D57" s="163">
        <v>0</v>
      </c>
    </row>
    <row r="58" spans="1:4" ht="12.75">
      <c r="A58" s="159">
        <v>55</v>
      </c>
      <c r="B58" s="164" t="s">
        <v>615</v>
      </c>
      <c r="C58" s="163">
        <v>1197061</v>
      </c>
      <c r="D58" s="163">
        <v>1197061</v>
      </c>
    </row>
    <row r="59" spans="1:4" ht="12.75">
      <c r="A59" s="159">
        <v>56</v>
      </c>
      <c r="B59" s="164" t="s">
        <v>616</v>
      </c>
      <c r="C59" s="163">
        <v>-21675265</v>
      </c>
      <c r="D59" s="163">
        <v>-23467682</v>
      </c>
    </row>
    <row r="60" spans="1:4" ht="12.75">
      <c r="A60" s="159">
        <v>57</v>
      </c>
      <c r="B60" s="164" t="s">
        <v>617</v>
      </c>
      <c r="C60" s="163">
        <v>-1792417</v>
      </c>
      <c r="D60" s="163">
        <v>1992581</v>
      </c>
    </row>
    <row r="61" spans="1:4" ht="12.75">
      <c r="A61" s="159">
        <v>58</v>
      </c>
      <c r="B61" s="162" t="s">
        <v>618</v>
      </c>
      <c r="C61" s="162">
        <f>SUM(C62:C69)</f>
        <v>13861</v>
      </c>
      <c r="D61" s="162">
        <f>SUM(D62:D69)</f>
        <v>0</v>
      </c>
    </row>
    <row r="62" spans="1:4" ht="12.75">
      <c r="A62" s="159">
        <v>59</v>
      </c>
      <c r="B62" s="164" t="s">
        <v>619</v>
      </c>
      <c r="C62" s="163">
        <v>0</v>
      </c>
      <c r="D62" s="163">
        <v>0</v>
      </c>
    </row>
    <row r="63" spans="1:4" ht="12.75">
      <c r="A63" s="159">
        <v>60</v>
      </c>
      <c r="B63" s="164" t="s">
        <v>620</v>
      </c>
      <c r="C63" s="163">
        <v>0</v>
      </c>
      <c r="D63" s="163">
        <v>0</v>
      </c>
    </row>
    <row r="64" spans="1:4" ht="12.75">
      <c r="A64" s="159">
        <v>61</v>
      </c>
      <c r="B64" s="164" t="s">
        <v>621</v>
      </c>
      <c r="C64" s="163">
        <v>13861</v>
      </c>
      <c r="D64" s="163">
        <v>0</v>
      </c>
    </row>
    <row r="65" spans="1:4" ht="12.75">
      <c r="A65" s="159">
        <v>62</v>
      </c>
      <c r="B65" s="164" t="s">
        <v>622</v>
      </c>
      <c r="C65" s="163">
        <v>0</v>
      </c>
      <c r="D65" s="163">
        <v>0</v>
      </c>
    </row>
    <row r="66" spans="1:4" ht="12.75">
      <c r="A66" s="159">
        <v>63</v>
      </c>
      <c r="B66" s="164" t="s">
        <v>623</v>
      </c>
      <c r="C66" s="163">
        <v>0</v>
      </c>
      <c r="D66" s="163">
        <v>0</v>
      </c>
    </row>
    <row r="67" spans="1:4" ht="12.75">
      <c r="A67" s="159">
        <v>64</v>
      </c>
      <c r="B67" s="164" t="s">
        <v>624</v>
      </c>
      <c r="C67" s="163">
        <v>0</v>
      </c>
      <c r="D67" s="163">
        <v>0</v>
      </c>
    </row>
    <row r="68" spans="1:4" ht="12.75">
      <c r="A68" s="159">
        <v>65</v>
      </c>
      <c r="B68" s="164" t="s">
        <v>625</v>
      </c>
      <c r="C68" s="163">
        <v>0</v>
      </c>
      <c r="D68" s="163">
        <v>0</v>
      </c>
    </row>
    <row r="69" spans="1:4" ht="12.75">
      <c r="A69" s="159">
        <v>66</v>
      </c>
      <c r="B69" s="164" t="s">
        <v>626</v>
      </c>
      <c r="C69" s="163">
        <v>0</v>
      </c>
      <c r="D69" s="163">
        <v>0</v>
      </c>
    </row>
    <row r="70" spans="1:4" ht="12.75">
      <c r="A70" s="159">
        <v>67</v>
      </c>
      <c r="B70" s="164" t="s">
        <v>627</v>
      </c>
      <c r="C70" s="163">
        <v>0</v>
      </c>
      <c r="D70" s="163">
        <v>0</v>
      </c>
    </row>
    <row r="71" spans="1:4" s="171" customFormat="1" ht="12.75">
      <c r="A71" s="159">
        <v>68</v>
      </c>
      <c r="B71" s="162" t="s">
        <v>628</v>
      </c>
      <c r="C71" s="162">
        <f>SUM(C72:C79)</f>
        <v>398198</v>
      </c>
      <c r="D71" s="162">
        <f>SUM(D72:D79)</f>
        <v>418261</v>
      </c>
    </row>
    <row r="72" spans="1:4" s="171" customFormat="1" ht="12.75">
      <c r="A72" s="159">
        <v>69</v>
      </c>
      <c r="B72" s="164" t="s">
        <v>629</v>
      </c>
      <c r="C72" s="163">
        <v>0</v>
      </c>
      <c r="D72" s="163">
        <v>0</v>
      </c>
    </row>
    <row r="73" spans="1:4" s="171" customFormat="1" ht="12.75">
      <c r="A73" s="159">
        <v>70</v>
      </c>
      <c r="B73" s="164" t="s">
        <v>630</v>
      </c>
      <c r="C73" s="163">
        <v>0</v>
      </c>
      <c r="D73" s="163">
        <v>0</v>
      </c>
    </row>
    <row r="74" spans="1:4" s="171" customFormat="1" ht="12.75">
      <c r="A74" s="159">
        <v>71</v>
      </c>
      <c r="B74" s="164" t="s">
        <v>631</v>
      </c>
      <c r="C74" s="163">
        <v>0</v>
      </c>
      <c r="D74" s="163">
        <v>0</v>
      </c>
    </row>
    <row r="75" spans="1:4" s="171" customFormat="1" ht="12.75">
      <c r="A75" s="159">
        <v>72</v>
      </c>
      <c r="B75" s="164" t="s">
        <v>632</v>
      </c>
      <c r="C75" s="163">
        <v>0</v>
      </c>
      <c r="D75" s="163">
        <v>0</v>
      </c>
    </row>
    <row r="76" spans="1:4" s="171" customFormat="1" ht="12.75">
      <c r="A76" s="159">
        <v>73</v>
      </c>
      <c r="B76" s="164" t="s">
        <v>633</v>
      </c>
      <c r="C76" s="163">
        <v>0</v>
      </c>
      <c r="D76" s="163">
        <v>0</v>
      </c>
    </row>
    <row r="77" spans="1:4" s="171" customFormat="1" ht="12.75">
      <c r="A77" s="159">
        <v>74</v>
      </c>
      <c r="B77" s="164" t="s">
        <v>634</v>
      </c>
      <c r="C77" s="163">
        <v>0</v>
      </c>
      <c r="D77" s="163">
        <v>0</v>
      </c>
    </row>
    <row r="78" spans="1:4" s="171" customFormat="1" ht="12.75">
      <c r="A78" s="159">
        <v>75</v>
      </c>
      <c r="B78" s="164" t="s">
        <v>635</v>
      </c>
      <c r="C78" s="163">
        <v>0</v>
      </c>
      <c r="D78" s="163">
        <v>0</v>
      </c>
    </row>
    <row r="79" spans="1:4" s="171" customFormat="1" ht="12.75">
      <c r="A79" s="159">
        <v>76</v>
      </c>
      <c r="B79" s="164" t="s">
        <v>636</v>
      </c>
      <c r="C79" s="163">
        <v>398198</v>
      </c>
      <c r="D79" s="163">
        <v>418261</v>
      </c>
    </row>
    <row r="80" spans="1:4" s="171" customFormat="1" ht="12.75">
      <c r="A80" s="159">
        <v>77</v>
      </c>
      <c r="B80" s="173" t="s">
        <v>637</v>
      </c>
      <c r="C80" s="162">
        <f>C81</f>
        <v>13960</v>
      </c>
      <c r="D80" s="162">
        <f>D81</f>
        <v>16600</v>
      </c>
    </row>
    <row r="81" spans="1:4" s="171" customFormat="1" ht="12.75">
      <c r="A81" s="159">
        <v>78</v>
      </c>
      <c r="B81" s="164" t="s">
        <v>638</v>
      </c>
      <c r="C81" s="163">
        <v>13960</v>
      </c>
      <c r="D81" s="163">
        <v>16600</v>
      </c>
    </row>
    <row r="82" spans="1:4" s="171" customFormat="1" ht="14.25">
      <c r="A82" s="159">
        <v>79</v>
      </c>
      <c r="B82" s="170" t="s">
        <v>639</v>
      </c>
      <c r="C82" s="162">
        <f>SUM(C61,C71,C80)</f>
        <v>426019</v>
      </c>
      <c r="D82" s="162">
        <f>SUM(D61,D71,D80)</f>
        <v>434861</v>
      </c>
    </row>
    <row r="83" spans="1:4" s="174" customFormat="1" ht="28.5">
      <c r="A83" s="159">
        <v>80</v>
      </c>
      <c r="B83" s="165" t="s">
        <v>640</v>
      </c>
      <c r="C83" s="170">
        <v>0</v>
      </c>
      <c r="D83" s="170">
        <v>0</v>
      </c>
    </row>
    <row r="84" spans="1:4" s="174" customFormat="1" ht="28.5">
      <c r="A84" s="159">
        <v>81</v>
      </c>
      <c r="B84" s="165" t="s">
        <v>641</v>
      </c>
      <c r="C84" s="170">
        <f>SUM(C85:C87)</f>
        <v>422609</v>
      </c>
      <c r="D84" s="170">
        <f>SUM(D85:D87)</f>
        <v>322571</v>
      </c>
    </row>
    <row r="85" spans="1:4" s="176" customFormat="1" ht="15">
      <c r="A85" s="159">
        <v>82</v>
      </c>
      <c r="B85" s="169" t="s">
        <v>642</v>
      </c>
      <c r="C85" s="175">
        <v>0</v>
      </c>
      <c r="D85" s="175">
        <v>0</v>
      </c>
    </row>
    <row r="86" spans="1:4" s="176" customFormat="1" ht="15">
      <c r="A86" s="159">
        <v>83</v>
      </c>
      <c r="B86" s="169" t="s">
        <v>643</v>
      </c>
      <c r="C86" s="163">
        <v>422609</v>
      </c>
      <c r="D86" s="163">
        <v>322571</v>
      </c>
    </row>
    <row r="87" spans="1:4" s="177" customFormat="1" ht="12.75">
      <c r="A87" s="159">
        <v>84</v>
      </c>
      <c r="B87" s="169" t="s">
        <v>644</v>
      </c>
      <c r="C87" s="163">
        <v>0</v>
      </c>
      <c r="D87" s="163">
        <v>0</v>
      </c>
    </row>
    <row r="88" spans="1:4" ht="15.75">
      <c r="A88" s="159">
        <v>85</v>
      </c>
      <c r="B88" s="178" t="s">
        <v>645</v>
      </c>
      <c r="C88" s="178">
        <f>SUM(C55,C82,C83,C84)</f>
        <v>54609937</v>
      </c>
      <c r="D88" s="178">
        <f>SUM(D55,D82,D83,D84)</f>
        <v>56511322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A5" sqref="A5:A35"/>
    </sheetView>
  </sheetViews>
  <sheetFormatPr defaultColWidth="12.00390625" defaultRowHeight="15"/>
  <cols>
    <col min="1" max="1" width="3.00390625" style="155" bestFit="1" customWidth="1"/>
    <col min="2" max="2" width="22.421875" style="196" customWidth="1"/>
    <col min="3" max="3" width="11.00390625" style="196" customWidth="1"/>
    <col min="4" max="4" width="10.8515625" style="196" bestFit="1" customWidth="1"/>
    <col min="5" max="5" width="10.8515625" style="196" customWidth="1"/>
    <col min="6" max="6" width="10.57421875" style="196" customWidth="1"/>
    <col min="7" max="7" width="9.7109375" style="196" customWidth="1"/>
    <col min="8" max="8" width="11.28125" style="196" bestFit="1" customWidth="1"/>
    <col min="9" max="9" width="12.00390625" style="196" customWidth="1"/>
    <col min="10" max="10" width="11.140625" style="196" customWidth="1"/>
    <col min="11" max="11" width="12.00390625" style="196" customWidth="1"/>
    <col min="12" max="12" width="10.00390625" style="196" customWidth="1"/>
    <col min="13" max="14" width="9.7109375" style="196" customWidth="1"/>
    <col min="15" max="15" width="12.28125" style="196" bestFit="1" customWidth="1"/>
    <col min="16" max="16" width="14.421875" style="196" customWidth="1"/>
    <col min="17" max="16384" width="12.00390625" style="196" customWidth="1"/>
  </cols>
  <sheetData>
    <row r="1" spans="1:14" s="154" customFormat="1" ht="17.25" customHeight="1">
      <c r="A1" s="343" t="s">
        <v>646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s="154" customFormat="1" ht="17.25" customHeight="1">
      <c r="A2" s="343" t="s">
        <v>773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4" spans="1:14" s="181" customFormat="1" ht="13.5" customHeight="1">
      <c r="A4" s="179"/>
      <c r="B4" s="180" t="s">
        <v>0</v>
      </c>
      <c r="C4" s="180" t="s">
        <v>1</v>
      </c>
      <c r="D4" s="180" t="s">
        <v>2</v>
      </c>
      <c r="E4" s="180" t="s">
        <v>3</v>
      </c>
      <c r="F4" s="180" t="s">
        <v>6</v>
      </c>
      <c r="G4" s="180" t="s">
        <v>45</v>
      </c>
      <c r="H4" s="180" t="s">
        <v>46</v>
      </c>
      <c r="I4" s="180" t="s">
        <v>47</v>
      </c>
      <c r="J4" s="180" t="s">
        <v>88</v>
      </c>
      <c r="K4" s="180" t="s">
        <v>89</v>
      </c>
      <c r="L4" s="180" t="s">
        <v>48</v>
      </c>
      <c r="M4" s="180" t="s">
        <v>90</v>
      </c>
      <c r="N4" s="180" t="s">
        <v>91</v>
      </c>
    </row>
    <row r="5" spans="1:14" s="182" customFormat="1" ht="29.25" customHeight="1">
      <c r="A5" s="180">
        <v>1</v>
      </c>
      <c r="B5" s="344" t="s">
        <v>9</v>
      </c>
      <c r="C5" s="346" t="s">
        <v>647</v>
      </c>
      <c r="D5" s="347"/>
      <c r="E5" s="348"/>
      <c r="F5" s="349" t="s">
        <v>648</v>
      </c>
      <c r="G5" s="350"/>
      <c r="H5" s="351"/>
      <c r="I5" s="352" t="s">
        <v>649</v>
      </c>
      <c r="J5" s="353"/>
      <c r="K5" s="354"/>
      <c r="L5" s="352" t="s">
        <v>650</v>
      </c>
      <c r="M5" s="353"/>
      <c r="N5" s="354"/>
    </row>
    <row r="6" spans="1:14" s="182" customFormat="1" ht="15" customHeight="1">
      <c r="A6" s="180">
        <v>2</v>
      </c>
      <c r="B6" s="345"/>
      <c r="C6" s="183" t="s">
        <v>651</v>
      </c>
      <c r="D6" s="183" t="s">
        <v>652</v>
      </c>
      <c r="E6" s="183" t="s">
        <v>653</v>
      </c>
      <c r="F6" s="183" t="s">
        <v>651</v>
      </c>
      <c r="G6" s="183" t="s">
        <v>652</v>
      </c>
      <c r="H6" s="183" t="s">
        <v>653</v>
      </c>
      <c r="I6" s="183" t="s">
        <v>651</v>
      </c>
      <c r="J6" s="183" t="s">
        <v>652</v>
      </c>
      <c r="K6" s="183" t="s">
        <v>653</v>
      </c>
      <c r="L6" s="183" t="s">
        <v>651</v>
      </c>
      <c r="M6" s="183" t="s">
        <v>652</v>
      </c>
      <c r="N6" s="183" t="s">
        <v>653</v>
      </c>
    </row>
    <row r="7" spans="1:14" s="182" customFormat="1" ht="15" customHeight="1">
      <c r="A7" s="180">
        <v>3</v>
      </c>
      <c r="B7" s="184" t="s">
        <v>654</v>
      </c>
      <c r="C7" s="185">
        <v>0</v>
      </c>
      <c r="D7" s="185">
        <v>0</v>
      </c>
      <c r="E7" s="185">
        <f aca="true" t="shared" si="0" ref="E7:E13">C7-D7</f>
        <v>0</v>
      </c>
      <c r="F7" s="185">
        <v>97782</v>
      </c>
      <c r="G7" s="185">
        <v>0</v>
      </c>
      <c r="H7" s="185">
        <f aca="true" t="shared" si="1" ref="H7:H13">F7-G7</f>
        <v>97782</v>
      </c>
      <c r="I7" s="185">
        <v>316192</v>
      </c>
      <c r="J7" s="185">
        <v>0</v>
      </c>
      <c r="K7" s="185">
        <f aca="true" t="shared" si="2" ref="K7:K13">I7-J7</f>
        <v>316192</v>
      </c>
      <c r="L7" s="185">
        <v>0</v>
      </c>
      <c r="M7" s="185">
        <v>0</v>
      </c>
      <c r="N7" s="185">
        <f aca="true" t="shared" si="3" ref="N7:N13">L7-M7</f>
        <v>0</v>
      </c>
    </row>
    <row r="8" spans="1:14" s="182" customFormat="1" ht="15" customHeight="1">
      <c r="A8" s="180">
        <v>4</v>
      </c>
      <c r="B8" s="184" t="s">
        <v>655</v>
      </c>
      <c r="C8" s="185">
        <v>0</v>
      </c>
      <c r="D8" s="185">
        <v>0</v>
      </c>
      <c r="E8" s="185">
        <f t="shared" si="0"/>
        <v>0</v>
      </c>
      <c r="F8" s="185">
        <v>0</v>
      </c>
      <c r="G8" s="185">
        <v>0</v>
      </c>
      <c r="H8" s="185">
        <f t="shared" si="1"/>
        <v>0</v>
      </c>
      <c r="I8" s="185">
        <v>0</v>
      </c>
      <c r="J8" s="185">
        <v>0</v>
      </c>
      <c r="K8" s="185">
        <f t="shared" si="2"/>
        <v>0</v>
      </c>
      <c r="L8" s="185">
        <v>459475</v>
      </c>
      <c r="M8" s="185">
        <v>0</v>
      </c>
      <c r="N8" s="185">
        <f t="shared" si="3"/>
        <v>459475</v>
      </c>
    </row>
    <row r="9" spans="1:14" s="182" customFormat="1" ht="15" customHeight="1">
      <c r="A9" s="180">
        <v>5</v>
      </c>
      <c r="B9" s="184" t="s">
        <v>656</v>
      </c>
      <c r="C9" s="185">
        <v>0</v>
      </c>
      <c r="D9" s="185">
        <v>0</v>
      </c>
      <c r="E9" s="185">
        <f t="shared" si="0"/>
        <v>0</v>
      </c>
      <c r="F9" s="185">
        <v>0</v>
      </c>
      <c r="G9" s="185">
        <v>0</v>
      </c>
      <c r="H9" s="185">
        <f t="shared" si="1"/>
        <v>0</v>
      </c>
      <c r="I9" s="185">
        <v>0</v>
      </c>
      <c r="J9" s="185">
        <v>0</v>
      </c>
      <c r="K9" s="185">
        <f t="shared" si="2"/>
        <v>0</v>
      </c>
      <c r="L9" s="185">
        <v>1075591</v>
      </c>
      <c r="M9" s="185">
        <v>0</v>
      </c>
      <c r="N9" s="185">
        <f t="shared" si="3"/>
        <v>1075591</v>
      </c>
    </row>
    <row r="10" spans="1:14" s="182" customFormat="1" ht="15" customHeight="1">
      <c r="A10" s="180">
        <v>6</v>
      </c>
      <c r="B10" s="184" t="s">
        <v>657</v>
      </c>
      <c r="C10" s="185">
        <v>0</v>
      </c>
      <c r="D10" s="185">
        <v>0</v>
      </c>
      <c r="E10" s="185">
        <f t="shared" si="0"/>
        <v>0</v>
      </c>
      <c r="F10" s="185">
        <v>0</v>
      </c>
      <c r="G10" s="185">
        <v>0</v>
      </c>
      <c r="H10" s="185">
        <f t="shared" si="1"/>
        <v>0</v>
      </c>
      <c r="I10" s="185">
        <v>0</v>
      </c>
      <c r="J10" s="185">
        <v>0</v>
      </c>
      <c r="K10" s="185">
        <f t="shared" si="2"/>
        <v>0</v>
      </c>
      <c r="L10" s="185">
        <v>12725</v>
      </c>
      <c r="M10" s="185">
        <v>0</v>
      </c>
      <c r="N10" s="185">
        <f t="shared" si="3"/>
        <v>12725</v>
      </c>
    </row>
    <row r="11" spans="1:14" s="182" customFormat="1" ht="15" customHeight="1">
      <c r="A11" s="180">
        <v>7</v>
      </c>
      <c r="B11" s="184" t="s">
        <v>658</v>
      </c>
      <c r="C11" s="185">
        <v>13643950</v>
      </c>
      <c r="D11" s="185">
        <v>0</v>
      </c>
      <c r="E11" s="185">
        <f t="shared" si="0"/>
        <v>13643950</v>
      </c>
      <c r="F11" s="185">
        <v>0</v>
      </c>
      <c r="G11" s="185">
        <v>0</v>
      </c>
      <c r="H11" s="185">
        <f t="shared" si="1"/>
        <v>0</v>
      </c>
      <c r="I11" s="185">
        <v>0</v>
      </c>
      <c r="J11" s="185">
        <v>0</v>
      </c>
      <c r="K11" s="185">
        <f t="shared" si="2"/>
        <v>0</v>
      </c>
      <c r="L11" s="185">
        <v>0</v>
      </c>
      <c r="M11" s="185">
        <v>0</v>
      </c>
      <c r="N11" s="185">
        <f t="shared" si="3"/>
        <v>0</v>
      </c>
    </row>
    <row r="12" spans="1:14" s="182" customFormat="1" ht="15" customHeight="1">
      <c r="A12" s="180">
        <v>8</v>
      </c>
      <c r="B12" s="184" t="s">
        <v>659</v>
      </c>
      <c r="C12" s="185">
        <v>0</v>
      </c>
      <c r="D12" s="185">
        <v>0</v>
      </c>
      <c r="E12" s="185">
        <f t="shared" si="0"/>
        <v>0</v>
      </c>
      <c r="F12" s="185">
        <v>235945</v>
      </c>
      <c r="G12" s="185">
        <v>0</v>
      </c>
      <c r="H12" s="185">
        <f t="shared" si="1"/>
        <v>235945</v>
      </c>
      <c r="I12" s="185">
        <v>0</v>
      </c>
      <c r="J12" s="185">
        <v>0</v>
      </c>
      <c r="K12" s="185">
        <f t="shared" si="2"/>
        <v>0</v>
      </c>
      <c r="L12" s="185">
        <v>0</v>
      </c>
      <c r="M12" s="185">
        <v>0</v>
      </c>
      <c r="N12" s="185">
        <f t="shared" si="3"/>
        <v>0</v>
      </c>
    </row>
    <row r="13" spans="1:14" s="182" customFormat="1" ht="15" customHeight="1">
      <c r="A13" s="180">
        <v>9</v>
      </c>
      <c r="B13" s="184" t="s">
        <v>660</v>
      </c>
      <c r="C13" s="185">
        <v>0</v>
      </c>
      <c r="D13" s="185">
        <v>0</v>
      </c>
      <c r="E13" s="185">
        <f t="shared" si="0"/>
        <v>0</v>
      </c>
      <c r="F13" s="185">
        <v>0</v>
      </c>
      <c r="G13" s="185">
        <v>0</v>
      </c>
      <c r="H13" s="185">
        <f t="shared" si="1"/>
        <v>0</v>
      </c>
      <c r="I13" s="185">
        <v>1851</v>
      </c>
      <c r="J13" s="185">
        <v>0</v>
      </c>
      <c r="K13" s="185">
        <f t="shared" si="2"/>
        <v>1851</v>
      </c>
      <c r="L13" s="185">
        <v>0</v>
      </c>
      <c r="M13" s="185">
        <v>0</v>
      </c>
      <c r="N13" s="185">
        <f t="shared" si="3"/>
        <v>0</v>
      </c>
    </row>
    <row r="14" spans="1:14" s="182" customFormat="1" ht="15" customHeight="1">
      <c r="A14" s="180">
        <v>10</v>
      </c>
      <c r="B14" s="183" t="s">
        <v>661</v>
      </c>
      <c r="C14" s="186">
        <f>SUM(C7:C13)</f>
        <v>13643950</v>
      </c>
      <c r="D14" s="186">
        <f>SUM(D7:D13)</f>
        <v>0</v>
      </c>
      <c r="E14" s="186">
        <f>SUM(E7:E13)</f>
        <v>13643950</v>
      </c>
      <c r="F14" s="186">
        <f aca="true" t="shared" si="4" ref="F14:N14">SUM(F7:F13)</f>
        <v>333727</v>
      </c>
      <c r="G14" s="186">
        <f t="shared" si="4"/>
        <v>0</v>
      </c>
      <c r="H14" s="186">
        <f t="shared" si="4"/>
        <v>333727</v>
      </c>
      <c r="I14" s="186">
        <f t="shared" si="4"/>
        <v>318043</v>
      </c>
      <c r="J14" s="186">
        <f t="shared" si="4"/>
        <v>0</v>
      </c>
      <c r="K14" s="186">
        <f t="shared" si="4"/>
        <v>318043</v>
      </c>
      <c r="L14" s="187">
        <f t="shared" si="4"/>
        <v>1547791</v>
      </c>
      <c r="M14" s="186">
        <f t="shared" si="4"/>
        <v>0</v>
      </c>
      <c r="N14" s="187">
        <f t="shared" si="4"/>
        <v>1547791</v>
      </c>
    </row>
    <row r="15" spans="1:14" s="182" customFormat="1" ht="15" customHeight="1">
      <c r="A15" s="180">
        <v>11</v>
      </c>
      <c r="B15" s="183" t="s">
        <v>662</v>
      </c>
      <c r="C15" s="186">
        <v>0</v>
      </c>
      <c r="D15" s="186">
        <v>0</v>
      </c>
      <c r="E15" s="186">
        <f>C15-D15</f>
        <v>0</v>
      </c>
      <c r="F15" s="186">
        <v>2090700</v>
      </c>
      <c r="G15" s="186">
        <v>743394</v>
      </c>
      <c r="H15" s="186">
        <f>F15-G15</f>
        <v>1347306</v>
      </c>
      <c r="I15" s="186">
        <v>14144213</v>
      </c>
      <c r="J15" s="186">
        <v>3358270</v>
      </c>
      <c r="K15" s="186">
        <f>I15-J15</f>
        <v>10785943</v>
      </c>
      <c r="L15" s="186">
        <v>0</v>
      </c>
      <c r="M15" s="186">
        <v>0</v>
      </c>
      <c r="N15" s="186">
        <f>L15-M15</f>
        <v>0</v>
      </c>
    </row>
    <row r="16" spans="1:14" s="182" customFormat="1" ht="15" customHeight="1">
      <c r="A16" s="180">
        <v>12</v>
      </c>
      <c r="B16" s="183" t="s">
        <v>663</v>
      </c>
      <c r="C16" s="186">
        <v>27434370</v>
      </c>
      <c r="D16" s="186">
        <v>12215873</v>
      </c>
      <c r="E16" s="186">
        <f>C16-D16</f>
        <v>15218497</v>
      </c>
      <c r="F16" s="186">
        <v>4869464</v>
      </c>
      <c r="G16" s="186">
        <v>1279719</v>
      </c>
      <c r="H16" s="186">
        <f>F16-G16</f>
        <v>3589745</v>
      </c>
      <c r="I16" s="186">
        <v>3947405</v>
      </c>
      <c r="J16" s="186">
        <v>1103268</v>
      </c>
      <c r="K16" s="186">
        <f>I16-J16</f>
        <v>2844137</v>
      </c>
      <c r="L16" s="188">
        <v>907000</v>
      </c>
      <c r="M16" s="188">
        <v>1264</v>
      </c>
      <c r="N16" s="186">
        <f>L16-M16</f>
        <v>905736</v>
      </c>
    </row>
    <row r="17" spans="1:14" s="182" customFormat="1" ht="15" customHeight="1">
      <c r="A17" s="180">
        <v>13</v>
      </c>
      <c r="B17" s="183" t="s">
        <v>774</v>
      </c>
      <c r="C17" s="186">
        <v>0</v>
      </c>
      <c r="D17" s="186">
        <v>0</v>
      </c>
      <c r="E17" s="186">
        <f>C17-D17</f>
        <v>0</v>
      </c>
      <c r="F17" s="186">
        <v>0</v>
      </c>
      <c r="G17" s="186">
        <v>0</v>
      </c>
      <c r="H17" s="186">
        <f>F17-G17</f>
        <v>0</v>
      </c>
      <c r="I17" s="186">
        <v>395</v>
      </c>
      <c r="J17" s="186">
        <v>395</v>
      </c>
      <c r="K17" s="186">
        <f>I17-J17</f>
        <v>0</v>
      </c>
      <c r="L17" s="188">
        <v>0</v>
      </c>
      <c r="M17" s="188">
        <v>0</v>
      </c>
      <c r="N17" s="186">
        <f>L17-M17</f>
        <v>0</v>
      </c>
    </row>
    <row r="18" spans="1:14" s="182" customFormat="1" ht="15" customHeight="1">
      <c r="A18" s="180">
        <v>14</v>
      </c>
      <c r="B18" s="189" t="s">
        <v>664</v>
      </c>
      <c r="C18" s="190">
        <f>SUM(C14:C16)</f>
        <v>41078320</v>
      </c>
      <c r="D18" s="190">
        <f>SUM(D14:D16)</f>
        <v>12215873</v>
      </c>
      <c r="E18" s="190">
        <f>SUM(E14:E16)</f>
        <v>28862447</v>
      </c>
      <c r="F18" s="190">
        <f>SUM(F14:F16)</f>
        <v>7293891</v>
      </c>
      <c r="G18" s="190">
        <f>SUM(G14:G16)</f>
        <v>2023113</v>
      </c>
      <c r="H18" s="190">
        <f>SUM(H14:H16)</f>
        <v>5270778</v>
      </c>
      <c r="I18" s="190">
        <f aca="true" t="shared" si="5" ref="I18:N18">SUM(I14:I17)</f>
        <v>18410056</v>
      </c>
      <c r="J18" s="190">
        <f t="shared" si="5"/>
        <v>4461933</v>
      </c>
      <c r="K18" s="190">
        <f t="shared" si="5"/>
        <v>13948123</v>
      </c>
      <c r="L18" s="190">
        <f t="shared" si="5"/>
        <v>2454791</v>
      </c>
      <c r="M18" s="190">
        <f t="shared" si="5"/>
        <v>1264</v>
      </c>
      <c r="N18" s="190">
        <f t="shared" si="5"/>
        <v>2453527</v>
      </c>
    </row>
    <row r="19" spans="1:14" s="182" customFormat="1" ht="15" customHeight="1">
      <c r="A19" s="180">
        <v>15</v>
      </c>
      <c r="B19" s="184" t="s">
        <v>665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5">
        <v>0</v>
      </c>
      <c r="M19" s="185">
        <v>0</v>
      </c>
      <c r="N19" s="184">
        <v>0</v>
      </c>
    </row>
    <row r="20" spans="1:14" s="182" customFormat="1" ht="15" customHeight="1">
      <c r="A20" s="180">
        <v>16</v>
      </c>
      <c r="B20" s="184" t="s">
        <v>666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5">
        <v>609817</v>
      </c>
      <c r="M20" s="185">
        <v>609817</v>
      </c>
      <c r="N20" s="184">
        <f>L20-M20</f>
        <v>0</v>
      </c>
    </row>
    <row r="21" spans="1:14" s="182" customFormat="1" ht="15" customHeight="1">
      <c r="A21" s="180">
        <v>17</v>
      </c>
      <c r="B21" s="184" t="s">
        <v>667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f>I21-J21</f>
        <v>0</v>
      </c>
      <c r="L21" s="185">
        <v>881241</v>
      </c>
      <c r="M21" s="185">
        <v>25283</v>
      </c>
      <c r="N21" s="185">
        <f>L21-M21</f>
        <v>855958</v>
      </c>
    </row>
    <row r="22" spans="1:14" s="182" customFormat="1" ht="15" customHeight="1">
      <c r="A22" s="180">
        <v>18</v>
      </c>
      <c r="B22" s="184" t="s">
        <v>668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27464</v>
      </c>
      <c r="J22" s="184">
        <v>27464</v>
      </c>
      <c r="K22" s="184">
        <v>0</v>
      </c>
      <c r="L22" s="185">
        <v>2319271</v>
      </c>
      <c r="M22" s="185">
        <v>2319271</v>
      </c>
      <c r="N22" s="184">
        <v>0</v>
      </c>
    </row>
    <row r="23" spans="1:14" s="182" customFormat="1" ht="15" customHeight="1">
      <c r="A23" s="180">
        <v>19</v>
      </c>
      <c r="B23" s="189" t="s">
        <v>669</v>
      </c>
      <c r="C23" s="189">
        <f>SUM(C19:C22)</f>
        <v>0</v>
      </c>
      <c r="D23" s="189">
        <f>SUM(D19:D22)</f>
        <v>0</v>
      </c>
      <c r="E23" s="189">
        <f>SUM(E19:E22)</f>
        <v>0</v>
      </c>
      <c r="F23" s="189">
        <f aca="true" t="shared" si="6" ref="F23:K23">SUM(F19:F22)</f>
        <v>0</v>
      </c>
      <c r="G23" s="189">
        <f t="shared" si="6"/>
        <v>0</v>
      </c>
      <c r="H23" s="189">
        <f t="shared" si="6"/>
        <v>0</v>
      </c>
      <c r="I23" s="189">
        <f t="shared" si="6"/>
        <v>27464</v>
      </c>
      <c r="J23" s="189">
        <f t="shared" si="6"/>
        <v>27464</v>
      </c>
      <c r="K23" s="189">
        <f t="shared" si="6"/>
        <v>0</v>
      </c>
      <c r="L23" s="190">
        <f>SUM(L19:L22)</f>
        <v>3810329</v>
      </c>
      <c r="M23" s="190">
        <f>SUM(M19:M22)</f>
        <v>2954371</v>
      </c>
      <c r="N23" s="190">
        <f>SUM(N19:N22)</f>
        <v>855958</v>
      </c>
    </row>
    <row r="24" spans="1:14" s="182" customFormat="1" ht="15" customHeight="1">
      <c r="A24" s="180">
        <v>20</v>
      </c>
      <c r="B24" s="184" t="s">
        <v>670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92">
        <v>0</v>
      </c>
      <c r="M24" s="185">
        <v>0</v>
      </c>
      <c r="N24" s="185">
        <f>L24-M24</f>
        <v>0</v>
      </c>
    </row>
    <row r="25" spans="1:14" s="182" customFormat="1" ht="15" customHeight="1">
      <c r="A25" s="180">
        <v>21</v>
      </c>
      <c r="B25" s="184" t="s">
        <v>671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148</v>
      </c>
      <c r="J25" s="184">
        <v>148</v>
      </c>
      <c r="K25" s="184">
        <v>0</v>
      </c>
      <c r="L25" s="192">
        <v>42828</v>
      </c>
      <c r="M25" s="185">
        <v>42828</v>
      </c>
      <c r="N25" s="185">
        <f>L25-M25</f>
        <v>0</v>
      </c>
    </row>
    <row r="26" spans="1:14" s="182" customFormat="1" ht="15" customHeight="1">
      <c r="A26" s="180">
        <v>22</v>
      </c>
      <c r="B26" s="189" t="s">
        <v>672</v>
      </c>
      <c r="C26" s="189">
        <f aca="true" t="shared" si="7" ref="C26:H26">C24</f>
        <v>0</v>
      </c>
      <c r="D26" s="189">
        <f t="shared" si="7"/>
        <v>0</v>
      </c>
      <c r="E26" s="189">
        <f t="shared" si="7"/>
        <v>0</v>
      </c>
      <c r="F26" s="189">
        <f t="shared" si="7"/>
        <v>0</v>
      </c>
      <c r="G26" s="189">
        <f t="shared" si="7"/>
        <v>0</v>
      </c>
      <c r="H26" s="189">
        <f t="shared" si="7"/>
        <v>0</v>
      </c>
      <c r="I26" s="189">
        <f aca="true" t="shared" si="8" ref="I26:N26">SUM(I24:I25)</f>
        <v>148</v>
      </c>
      <c r="J26" s="189">
        <f t="shared" si="8"/>
        <v>148</v>
      </c>
      <c r="K26" s="189">
        <f t="shared" si="8"/>
        <v>0</v>
      </c>
      <c r="L26" s="191">
        <f t="shared" si="8"/>
        <v>42828</v>
      </c>
      <c r="M26" s="190">
        <f t="shared" si="8"/>
        <v>42828</v>
      </c>
      <c r="N26" s="190">
        <f t="shared" si="8"/>
        <v>0</v>
      </c>
    </row>
    <row r="27" spans="1:14" s="182" customFormat="1" ht="15" customHeight="1">
      <c r="A27" s="180">
        <v>23</v>
      </c>
      <c r="B27" s="183" t="s">
        <v>673</v>
      </c>
      <c r="C27" s="183"/>
      <c r="D27" s="183"/>
      <c r="E27" s="183"/>
      <c r="F27" s="184"/>
      <c r="G27" s="184"/>
      <c r="H27" s="184"/>
      <c r="I27" s="184"/>
      <c r="J27" s="184"/>
      <c r="K27" s="184"/>
      <c r="L27" s="184"/>
      <c r="M27" s="184"/>
      <c r="N27" s="184"/>
    </row>
    <row r="28" spans="1:14" s="182" customFormat="1" ht="15" customHeight="1">
      <c r="A28" s="180">
        <v>24</v>
      </c>
      <c r="B28" s="184" t="s">
        <v>674</v>
      </c>
      <c r="C28" s="184">
        <v>0</v>
      </c>
      <c r="D28" s="184">
        <v>0</v>
      </c>
      <c r="E28" s="184">
        <f>C28-D28</f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f>I28-J28</f>
        <v>0</v>
      </c>
      <c r="L28" s="184">
        <v>0</v>
      </c>
      <c r="M28" s="184">
        <v>0</v>
      </c>
      <c r="N28" s="184">
        <v>0</v>
      </c>
    </row>
    <row r="29" spans="1:14" s="182" customFormat="1" ht="15" customHeight="1">
      <c r="A29" s="180">
        <v>25</v>
      </c>
      <c r="B29" s="184" t="s">
        <v>675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f>I29-J29</f>
        <v>0</v>
      </c>
      <c r="L29" s="184">
        <v>0</v>
      </c>
      <c r="M29" s="184">
        <v>0</v>
      </c>
      <c r="N29" s="184">
        <f>L29-M29</f>
        <v>0</v>
      </c>
    </row>
    <row r="30" spans="1:14" s="182" customFormat="1" ht="15" customHeight="1">
      <c r="A30" s="180">
        <v>26</v>
      </c>
      <c r="B30" s="189" t="s">
        <v>676</v>
      </c>
      <c r="C30" s="189">
        <f aca="true" t="shared" si="9" ref="C30:N30">SUM(C28:C29)</f>
        <v>0</v>
      </c>
      <c r="D30" s="189">
        <f t="shared" si="9"/>
        <v>0</v>
      </c>
      <c r="E30" s="189">
        <f t="shared" si="9"/>
        <v>0</v>
      </c>
      <c r="F30" s="189">
        <f t="shared" si="9"/>
        <v>0</v>
      </c>
      <c r="G30" s="189">
        <f t="shared" si="9"/>
        <v>0</v>
      </c>
      <c r="H30" s="189">
        <f t="shared" si="9"/>
        <v>0</v>
      </c>
      <c r="I30" s="189">
        <f t="shared" si="9"/>
        <v>0</v>
      </c>
      <c r="J30" s="189">
        <f t="shared" si="9"/>
        <v>0</v>
      </c>
      <c r="K30" s="189">
        <f t="shared" si="9"/>
        <v>0</v>
      </c>
      <c r="L30" s="189">
        <f t="shared" si="9"/>
        <v>0</v>
      </c>
      <c r="M30" s="189">
        <f t="shared" si="9"/>
        <v>0</v>
      </c>
      <c r="N30" s="189">
        <f t="shared" si="9"/>
        <v>0</v>
      </c>
    </row>
    <row r="31" spans="1:16" s="182" customFormat="1" ht="15" customHeight="1">
      <c r="A31" s="180">
        <v>27</v>
      </c>
      <c r="B31" s="189" t="s">
        <v>677</v>
      </c>
      <c r="C31" s="190">
        <f aca="true" t="shared" si="10" ref="C31:N31">C18+C23+C26+C30</f>
        <v>41078320</v>
      </c>
      <c r="D31" s="190">
        <f t="shared" si="10"/>
        <v>12215873</v>
      </c>
      <c r="E31" s="190">
        <f t="shared" si="10"/>
        <v>28862447</v>
      </c>
      <c r="F31" s="190">
        <f t="shared" si="10"/>
        <v>7293891</v>
      </c>
      <c r="G31" s="190">
        <f t="shared" si="10"/>
        <v>2023113</v>
      </c>
      <c r="H31" s="190">
        <f t="shared" si="10"/>
        <v>5270778</v>
      </c>
      <c r="I31" s="190">
        <f t="shared" si="10"/>
        <v>18437668</v>
      </c>
      <c r="J31" s="190">
        <f t="shared" si="10"/>
        <v>4489545</v>
      </c>
      <c r="K31" s="190">
        <f t="shared" si="10"/>
        <v>13948123</v>
      </c>
      <c r="L31" s="191">
        <f t="shared" si="10"/>
        <v>6307948</v>
      </c>
      <c r="M31" s="191">
        <f t="shared" si="10"/>
        <v>2998463</v>
      </c>
      <c r="N31" s="191">
        <f t="shared" si="10"/>
        <v>3309485</v>
      </c>
      <c r="P31" s="193"/>
    </row>
    <row r="32" spans="1:14" ht="12.75">
      <c r="A32" s="180">
        <v>28</v>
      </c>
      <c r="B32" s="194" t="s">
        <v>678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</row>
    <row r="33" spans="1:14" s="182" customFormat="1" ht="12">
      <c r="A33" s="180">
        <v>29</v>
      </c>
      <c r="B33" s="184" t="s">
        <v>654</v>
      </c>
      <c r="C33" s="184"/>
      <c r="D33" s="184"/>
      <c r="E33" s="184"/>
      <c r="F33" s="185">
        <v>155007</v>
      </c>
      <c r="G33" s="185">
        <v>0</v>
      </c>
      <c r="H33" s="185">
        <v>155007</v>
      </c>
      <c r="I33" s="184"/>
      <c r="J33" s="184"/>
      <c r="K33" s="184"/>
      <c r="L33" s="184"/>
      <c r="M33" s="184"/>
      <c r="N33" s="184"/>
    </row>
    <row r="34" spans="1:14" s="182" customFormat="1" ht="12">
      <c r="A34" s="180">
        <v>30</v>
      </c>
      <c r="B34" s="183" t="s">
        <v>662</v>
      </c>
      <c r="C34" s="184"/>
      <c r="D34" s="184"/>
      <c r="E34" s="184"/>
      <c r="F34" s="185">
        <v>4390582</v>
      </c>
      <c r="G34" s="185">
        <v>0</v>
      </c>
      <c r="H34" s="185">
        <v>4390582</v>
      </c>
      <c r="I34" s="184"/>
      <c r="J34" s="184"/>
      <c r="K34" s="184"/>
      <c r="L34" s="184"/>
      <c r="M34" s="184"/>
      <c r="N34" s="184"/>
    </row>
    <row r="35" spans="1:14" s="200" customFormat="1" ht="24">
      <c r="A35" s="180">
        <v>31</v>
      </c>
      <c r="B35" s="197" t="s">
        <v>679</v>
      </c>
      <c r="C35" s="198">
        <f>SUM(C33:C34)</f>
        <v>0</v>
      </c>
      <c r="D35" s="198">
        <f>SUM(D33:D34)</f>
        <v>0</v>
      </c>
      <c r="E35" s="198">
        <f>SUM(E33:E34)</f>
        <v>0</v>
      </c>
      <c r="F35" s="199">
        <f>SUM(F33:F34)</f>
        <v>4545589</v>
      </c>
      <c r="G35" s="199">
        <f aca="true" t="shared" si="11" ref="G35:N35">SUM(G33:G34)</f>
        <v>0</v>
      </c>
      <c r="H35" s="199">
        <f t="shared" si="11"/>
        <v>4545589</v>
      </c>
      <c r="I35" s="198">
        <f t="shared" si="11"/>
        <v>0</v>
      </c>
      <c r="J35" s="198">
        <f t="shared" si="11"/>
        <v>0</v>
      </c>
      <c r="K35" s="198">
        <f t="shared" si="11"/>
        <v>0</v>
      </c>
      <c r="L35" s="198">
        <f t="shared" si="11"/>
        <v>0</v>
      </c>
      <c r="M35" s="198">
        <f t="shared" si="11"/>
        <v>0</v>
      </c>
      <c r="N35" s="198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2017-05-22T14:18:40Z</cp:lastPrinted>
  <dcterms:created xsi:type="dcterms:W3CDTF">2011-02-02T09:24:37Z</dcterms:created>
  <dcterms:modified xsi:type="dcterms:W3CDTF">2017-05-22T14:20:57Z</dcterms:modified>
  <cp:category/>
  <cp:version/>
  <cp:contentType/>
  <cp:contentStatus/>
</cp:coreProperties>
</file>