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3"/>
  </bookViews>
  <sheets>
    <sheet name="Mód.07." sheetId="1" r:id="rId1"/>
    <sheet name="Mód.05." sheetId="2" r:id="rId2"/>
    <sheet name="PM. 03.31" sheetId="3" r:id="rId3"/>
    <sheet name="Összesen" sheetId="4" r:id="rId4"/>
    <sheet name="Felh" sheetId="5" r:id="rId5"/>
    <sheet name="Adósságot kel.köt." sheetId="6" r:id="rId6"/>
    <sheet name="EU" sheetId="7" r:id="rId7"/>
    <sheet name="Egyensúly 2012-2014. " sheetId="8" r:id="rId8"/>
    <sheet name="utem" sheetId="9" r:id="rId9"/>
    <sheet name="tobbeves" sheetId="10" r:id="rId10"/>
    <sheet name="közvetett támog" sheetId="11" r:id="rId11"/>
    <sheet name="Adósságot kel.köt. (2)" sheetId="12" r:id="rId12"/>
    <sheet name="Bevételek" sheetId="13" r:id="rId13"/>
    <sheet name="Kiadás" sheetId="14" r:id="rId14"/>
    <sheet name="COFOG" sheetId="15" r:id="rId15"/>
    <sheet name="Határozat" sheetId="16" r:id="rId16"/>
    <sheet name="Határozat (2)" sheetId="17" state="hidden" r:id="rId17"/>
  </sheets>
  <definedNames>
    <definedName name="_xlnm.Print_Titles" localSheetId="11">'Adósságot kel.köt. (2)'!$1:$9</definedName>
    <definedName name="_xlnm.Print_Titles" localSheetId="12">'Bevételek'!$1:$4</definedName>
    <definedName name="_xlnm.Print_Titles" localSheetId="14">'COFOG'!$1:$5</definedName>
    <definedName name="_xlnm.Print_Titles" localSheetId="7">'Egyensúly 2012-2014. '!$1:$2</definedName>
    <definedName name="_xlnm.Print_Titles" localSheetId="4">'Felh'!$1:$6</definedName>
    <definedName name="_xlnm.Print_Titles" localSheetId="13">'Kiadás'!$1:$4</definedName>
    <definedName name="_xlnm.Print_Titles" localSheetId="10">'közvetett támog'!$1:$3</definedName>
    <definedName name="_xlnm.Print_Titles" localSheetId="1">'Mód.05.'!$1:$1</definedName>
    <definedName name="_xlnm.Print_Titles" localSheetId="0">'Mód.07.'!$1:$1</definedName>
    <definedName name="_xlnm.Print_Titles" localSheetId="3">'Összesen'!$1:$4</definedName>
  </definedNames>
  <calcPr fullCalcOnLoad="1"/>
</workbook>
</file>

<file path=xl/comments13.xml><?xml version="1.0" encoding="utf-8"?>
<comments xmlns="http://schemas.openxmlformats.org/spreadsheetml/2006/main">
  <authors>
    <author>Livi</author>
  </authors>
  <commentList>
    <comment ref="A28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30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5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5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2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24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4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6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1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A rovaton előirányzat a Lakossági közműfejlesztés támogatása jogcímen tervezhető.</t>
        </r>
      </text>
    </comment>
  </commentList>
</comments>
</file>

<file path=xl/comments14.xml><?xml version="1.0" encoding="utf-8"?>
<comments xmlns="http://schemas.openxmlformats.org/spreadsheetml/2006/main">
  <authors>
    <author>Livi</author>
    <author>Felhaszn?l?</author>
  </authors>
  <commentList>
    <comment ref="A7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7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2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5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  <comment ref="A16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  <comment ref="A82" authorId="1">
      <text>
        <r>
          <rPr>
            <b/>
            <sz val="9"/>
            <rFont val="Tahoma"/>
            <family val="2"/>
          </rPr>
          <t>Felhasználó: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Livi</author>
  </authors>
  <commentList>
    <comment ref="B5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6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6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6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sharedStrings.xml><?xml version="1.0" encoding="utf-8"?>
<sst xmlns="http://schemas.openxmlformats.org/spreadsheetml/2006/main" count="1173" uniqueCount="653">
  <si>
    <t>A</t>
  </si>
  <si>
    <t>B</t>
  </si>
  <si>
    <t>C</t>
  </si>
  <si>
    <t>D</t>
  </si>
  <si>
    <t>Eredeti</t>
  </si>
  <si>
    <t>Összesen</t>
  </si>
  <si>
    <t>E</t>
  </si>
  <si>
    <t>Bevételek összesen</t>
  </si>
  <si>
    <t>Kiadások összesen</t>
  </si>
  <si>
    <t>Megnevezés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</si>
  <si>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</si>
  <si>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</si>
  <si>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</si>
  <si>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</si>
  <si>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Nettó</t>
  </si>
  <si>
    <t>ÁFA</t>
  </si>
  <si>
    <t>Bruttó</t>
  </si>
  <si>
    <t>Az önkormányzat európai uniós forrásból megvalósuló programjainak, projektjeinek összes kiadása</t>
  </si>
  <si>
    <t>Az önkormányzat összes hozzájárulása európai uniós forrásból megvalósuló programokhoz, projektekhez</t>
  </si>
  <si>
    <t>Saját projekt esetén:</t>
  </si>
  <si>
    <t>1. Program, projekt megnevezése:</t>
  </si>
  <si>
    <t>1/a. Program, projekt összes kiadása</t>
  </si>
  <si>
    <t>1/ba. Saját forrás</t>
  </si>
  <si>
    <t>1/bc. Egyéb forrás</t>
  </si>
  <si>
    <t>1/b. Összes forrás</t>
  </si>
  <si>
    <t>1/bb. Európai uniós támogatás (hazai társfinsnszírozással)</t>
  </si>
  <si>
    <t>Hozzájárulás esetén:</t>
  </si>
  <si>
    <t>1/a. Az önkormányzat hozzájárulása</t>
  </si>
  <si>
    <t>Dologi</t>
  </si>
  <si>
    <t>Helyi adó</t>
  </si>
  <si>
    <t xml:space="preserve">Osztalékok, koncessziós díjak 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</si>
  <si>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</si>
  <si>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</si>
  <si>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</si>
  <si>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</si>
  <si>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kapcsolatos megtérülés</t>
  </si>
  <si>
    <t>Felvett, átvállalt hitel és annak tőketartozása</t>
  </si>
  <si>
    <t>Felvett, átvállalt kölcsönök és annak tőketartozása</t>
  </si>
  <si>
    <t>Hitelviszonyt megtestesítő értékpapír</t>
  </si>
  <si>
    <t>Adott váltó</t>
  </si>
  <si>
    <t>Pénzügyi lizing</t>
  </si>
  <si>
    <t>Halasztott fizetés</t>
  </si>
  <si>
    <t>Kezességvállalásból eredő fizetési kötelezettség</t>
  </si>
  <si>
    <t>Felvett, átvállalt kölcsön és annak tőketartozása</t>
  </si>
  <si>
    <t>Halaszott fizetés</t>
  </si>
  <si>
    <t>Személyi juttatások</t>
  </si>
  <si>
    <t>2015.</t>
  </si>
  <si>
    <t xml:space="preserve">Saját bevételek  </t>
  </si>
  <si>
    <t>Saját bevétel  50%-a</t>
  </si>
  <si>
    <t xml:space="preserve">Előző év(ek)ben keletkezett tárgyévet terhelő kötelezettségek </t>
  </si>
  <si>
    <t xml:space="preserve">Tárgyévben keletkezett, illetve keletkező, tárgyévet terhelő fizetési kötelezettség </t>
  </si>
  <si>
    <t xml:space="preserve">Fizetési kötelezettség összesen </t>
  </si>
  <si>
    <t xml:space="preserve">Fizetési kötelezettséggel csökkentett saját bevétel </t>
  </si>
  <si>
    <t>Működési bevételek</t>
  </si>
  <si>
    <t>Felújítások</t>
  </si>
  <si>
    <t>Egyéb felhalmozási kiadások</t>
  </si>
  <si>
    <t>F</t>
  </si>
  <si>
    <t>G</t>
  </si>
  <si>
    <t>H</t>
  </si>
  <si>
    <t>K</t>
  </si>
  <si>
    <t>Saját bevételek</t>
  </si>
  <si>
    <t>Saját bevételek 50%-a</t>
  </si>
  <si>
    <t>Fizetési kötelezettség összesen</t>
  </si>
  <si>
    <t>Fizetési kötelezettséggel csökkentett saját bevétel</t>
  </si>
  <si>
    <t>Saját bevétel 50 %-ánál figyelmen kívül hagyható, tárgyévet terhelő fizetési kötelezettség</t>
  </si>
  <si>
    <t>A közvetett támogatás megnevezése</t>
  </si>
  <si>
    <t>Tervezett támogatás</t>
  </si>
  <si>
    <t>Ellátottak térítési díjának, illetve kártérítésének méltányossági alapon történő elengedésének összege</t>
  </si>
  <si>
    <t xml:space="preserve">  - felnőtt</t>
  </si>
  <si>
    <t xml:space="preserve">  - gyermek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</si>
  <si>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</si>
  <si>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</si>
  <si>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- Földbérbeadással kapcsolatos közvetett támogatások (piaci bérleti díj és fizetendő bérleti díj különbözete)</t>
  </si>
  <si>
    <t>- Épület-, helyiségbérbeadással, közművel kapcsolatos közvetett támogatások (piaci bérleti díj és fizetendő bérleti díj különbözete)</t>
  </si>
  <si>
    <t>Ingatlanértékesítéssel kapcsolatos közvetett támogatások (a piaci érték és a fizetendő vételár különbözete)</t>
  </si>
  <si>
    <t>Helyi adónál, gépjárműadónál biztosított kedvezmény, mentesség összege adónemenként</t>
  </si>
  <si>
    <t xml:space="preserve">- Építményadóval kapcsolatos közvetett támogatások </t>
  </si>
  <si>
    <t xml:space="preserve">   - jogszabály alapján (adómentesség, kedvezmény)</t>
  </si>
  <si>
    <t xml:space="preserve">   - egyedi döntés alapján (adómérséklés, méltányosságból történő fizetési könnyítés)</t>
  </si>
  <si>
    <t xml:space="preserve">- Magánszemélyek kommunális adójával kapcsolatos közvetett támogatások </t>
  </si>
  <si>
    <t xml:space="preserve">- Iparűzési adóval kapcsolatos közvetett támogatások </t>
  </si>
  <si>
    <t xml:space="preserve">- Gépjárműadóval kapcsolatos közvetett támogatások </t>
  </si>
  <si>
    <t xml:space="preserve">Egyéb nyújtott kedvezmény vagy kölcsön elengedésének összege </t>
  </si>
  <si>
    <t>Közvetett támogatások összesen</t>
  </si>
  <si>
    <t>Összes elkötelezettség</t>
  </si>
  <si>
    <t>Tárgyévet megelőzően vállalt kötelezettségek</t>
  </si>
  <si>
    <t>Tárgyévben vállalt kötelezettségek</t>
  </si>
  <si>
    <t>polgármester</t>
  </si>
  <si>
    <t>Működési célú költségvetési kiadások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</si>
  <si>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</si>
  <si>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</si>
  <si>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</si>
  <si>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</si>
  <si>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Felhalmozási célú költségvetési kiadások</t>
  </si>
  <si>
    <t>Költségvetési bevételek</t>
  </si>
  <si>
    <t>Költségvetési kiadások</t>
  </si>
  <si>
    <t>A költségvetési hiány külső finanszírozására szolgáló finanszírozási bevételek</t>
  </si>
  <si>
    <t>BEVÉTELEK  ÖSSZESEN</t>
  </si>
  <si>
    <t>Reorganizációs hitel</t>
  </si>
  <si>
    <t>Kezesség- illetve garanciavállalásból eredő fizetési kötelezettség</t>
  </si>
  <si>
    <t>2016.</t>
  </si>
  <si>
    <t>Víziközmű-társulattól annak megszűnése miatt átvett hitel</t>
  </si>
  <si>
    <t>Működési célú finanszírozási kiadás</t>
  </si>
  <si>
    <t>I</t>
  </si>
  <si>
    <t>J</t>
  </si>
  <si>
    <t>L</t>
  </si>
  <si>
    <t>M</t>
  </si>
  <si>
    <t>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</si>
  <si>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</si>
  <si>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</si>
  <si>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</si>
  <si>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</si>
  <si>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</si>
  <si>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</si>
  <si>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</si>
  <si>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</si>
  <si>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</si>
  <si>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</si>
  <si>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</si>
  <si>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</si>
  <si>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Beruházások</t>
  </si>
  <si>
    <t>Felhalmozási célú finanszírozási kiadás</t>
  </si>
  <si>
    <r>
      <t xml:space="preserve">Tárgy: </t>
    </r>
    <r>
      <rPr>
        <sz val="10"/>
        <color indexed="8"/>
        <rFont val="Times New Roman"/>
        <family val="1"/>
      </rPr>
      <t>Az önkormányzat saját bevételeinek és adósságot keletkeztető ügyleteiből eredő fizetési kötelezettségeinek a  költségvetési évet követő három évre várható összegének megállapítása</t>
    </r>
  </si>
  <si>
    <r>
      <rPr>
        <b/>
        <sz val="9"/>
        <rFont val="Times New Roman"/>
        <family val="1"/>
      </rPr>
      <t>Felelős:</t>
    </r>
    <r>
      <rPr>
        <sz val="9"/>
        <rFont val="Times New Roman"/>
        <family val="1"/>
      </rPr>
      <t xml:space="preserve"> ……………… polgármester</t>
    </r>
  </si>
  <si>
    <t>(: ……………. :)</t>
  </si>
  <si>
    <t>Felhalmozási kiadások</t>
  </si>
  <si>
    <t xml:space="preserve">- Idegenforgalmi adóval kapcsolatos közvetett támogatások </t>
  </si>
  <si>
    <t>Záró pénzkészlet</t>
  </si>
  <si>
    <t>- Magánszemélyek kommunális adója</t>
  </si>
  <si>
    <t>- Építményadó</t>
  </si>
  <si>
    <t>-</t>
  </si>
  <si>
    <t xml:space="preserve">   - </t>
  </si>
  <si>
    <t>Személyi</t>
  </si>
  <si>
    <t>Járulék</t>
  </si>
  <si>
    <t>Európai uniós vagy nemzetközi szervezettől elnyert támogatás előfinanszírozását szolgáló ügylet</t>
  </si>
  <si>
    <t>Kötelező</t>
  </si>
  <si>
    <t>Önként vállalt</t>
  </si>
  <si>
    <t xml:space="preserve">     - Önként vállalt feladatok</t>
  </si>
  <si>
    <t>Finanszírozási kiadások</t>
  </si>
  <si>
    <t>Működési célú finanszírozási kiadások</t>
  </si>
  <si>
    <t>Felhalmozási célú finanszírozási kiadások</t>
  </si>
  <si>
    <t>KIADÁSOK MINDÖSSZESEN</t>
  </si>
  <si>
    <t xml:space="preserve">   - közös önkormányzati hivatal működtetéséhez</t>
  </si>
  <si>
    <t>Belső finanszírozási bevétel</t>
  </si>
  <si>
    <t>Külső finanszírozási bevétel</t>
  </si>
  <si>
    <t>Finanszírozási kiadás</t>
  </si>
  <si>
    <t>Felhalmozási bevételek</t>
  </si>
  <si>
    <t>Működési kiadások</t>
  </si>
  <si>
    <t>Összes bevétel</t>
  </si>
  <si>
    <t>Összes kiadás</t>
  </si>
  <si>
    <t>Költségvetési bevétel</t>
  </si>
  <si>
    <t>Költségvetési kiadás</t>
  </si>
  <si>
    <t>Egyenleg (- hiány, + többlet)</t>
  </si>
  <si>
    <t>Kód</t>
  </si>
  <si>
    <t>- háztartásoknak</t>
  </si>
  <si>
    <t xml:space="preserve">   - Arany János Tehetséggondozó Program</t>
  </si>
  <si>
    <t>- központi költségvetési szerveknek</t>
  </si>
  <si>
    <t xml:space="preserve">   - Bursa Hungarica</t>
  </si>
  <si>
    <t>Vásárolt termékek és szolgáltatások ÁFÁ-ja</t>
  </si>
  <si>
    <t>- Természetvédelmi bírság</t>
  </si>
  <si>
    <t>- Műemlékvédelmi bírság</t>
  </si>
  <si>
    <t>- Építésügyi bírság</t>
  </si>
  <si>
    <t>- Önkormányzati hivatal működésének támogatása</t>
  </si>
  <si>
    <t>- Zöldterület-gazdálkodás támogatása</t>
  </si>
  <si>
    <t>- Közvilágítás fenntartásának támogatása</t>
  </si>
  <si>
    <t>- Köztemető fenntartásának támogatása</t>
  </si>
  <si>
    <t>- Közutak fenntartásának támogatása</t>
  </si>
  <si>
    <t xml:space="preserve">   - háziorvosi ellátás</t>
  </si>
  <si>
    <t xml:space="preserve">   - védőnői ellátás</t>
  </si>
  <si>
    <t xml:space="preserve">   - Lakossági közműfejlesztés támogatása</t>
  </si>
  <si>
    <t>- társadalombiztosítás pénzügyi alapjaitól</t>
  </si>
  <si>
    <t>- elkülönített állami pénzalapoktól</t>
  </si>
  <si>
    <t>- helyi önkormányzatoktól és  költségvetési szerveiktől</t>
  </si>
  <si>
    <t>Működési célú külső finanszírozási bevételek</t>
  </si>
  <si>
    <t>Felhalmozási célú külső finanszírozási bevételek</t>
  </si>
  <si>
    <t>Működési célú belső finanszírozási bevételek</t>
  </si>
  <si>
    <t>Felhalmozási célú belső finanszírozási bevételek</t>
  </si>
  <si>
    <t>Függő, átfutó, kiegyenlítő bevétel</t>
  </si>
  <si>
    <t>Függő, átfutó, kiegyenlítő kiadás</t>
  </si>
  <si>
    <t>ÜGYLETEKBŐL ÉS KEZESSÉGVÁLLALÁSOKBÓL FENNÁLLÓ KÖTELEZETTSÉGEI</t>
  </si>
  <si>
    <t>Felhalmozási kiadások összesen</t>
  </si>
  <si>
    <t>K1. Személyi juttatások</t>
  </si>
  <si>
    <t>Terv</t>
  </si>
  <si>
    <t>K2. Munkaadókat terhelő járulékok és szocális hozzájárulási adó</t>
  </si>
  <si>
    <t>K3. Dologi kiadások</t>
  </si>
  <si>
    <t>K4. Ellátottak pénzbeli juttatásai</t>
  </si>
  <si>
    <t>K42. Családi támogatások</t>
  </si>
  <si>
    <t>K48. Egyéb nem intézményi ellátások</t>
  </si>
  <si>
    <t xml:space="preserve">   - egyéb pénzbeli és természetbeni gyermekvédelmi támogatások</t>
  </si>
  <si>
    <t xml:space="preserve">   - egyéb, az önkormányzat rendeletében meghatározott juttatás</t>
  </si>
  <si>
    <t xml:space="preserve">   - köztemetés (Szoctv. 48. §)</t>
  </si>
  <si>
    <t xml:space="preserve">   - rászorultságtól függő normatív kedvezmények (Gyvt. 151. § (5) bek. )</t>
  </si>
  <si>
    <t>K47. Intézményi ellátottak pénzbeli juttatásai</t>
  </si>
  <si>
    <t xml:space="preserve">   - volt foglalkoztatottaknak, azok hozzátartozóinak nyújtott, máshova nem sorolható pénzbeli juttatások, valamint a részükre adott ajándékok - például könyv, vásárlási utalvány - kiadásai</t>
  </si>
  <si>
    <t xml:space="preserve">      - rendszeres gyermekvédelmi kedvezményben részesülők természetbeni támogatása</t>
  </si>
  <si>
    <t xml:space="preserve">      - kiegészítő gyermekvédelmi támogatás és pótléka</t>
  </si>
  <si>
    <t>K43. Pénzbeli kárpótlások, kártérítések összesen</t>
  </si>
  <si>
    <t>K503. Működési célú garancia- és kezességvállalásból származó kifizetés államháztartáson belülre</t>
  </si>
  <si>
    <t>K504. Működési célú visszatérítendő támogatások, kölcsönök nyújtása államháztartáson belülre</t>
  </si>
  <si>
    <t>K501. Nemzetközi kötelezettségek</t>
  </si>
  <si>
    <t>K506. Egyéb működési célú támogatások államháztartáson belülre</t>
  </si>
  <si>
    <t>K505. Működési célú visszatérítendő támogatások, kölcsönök törlesztése államháztartáson belülre</t>
  </si>
  <si>
    <t>- helyi önkormányzatoknak és költségvetési szerveiknek</t>
  </si>
  <si>
    <t>- társulásoknak és költségvetési szerveiknek</t>
  </si>
  <si>
    <t>K507. Működési célú garancia- és kezességvállalásból származó kifizetés államháztartáson kívülre</t>
  </si>
  <si>
    <t>K508. Működési célú visszatérítendő támogatások, kölcsönök nyújtása államháztartáson kívülre</t>
  </si>
  <si>
    <t>K509. Árkiegészítések, ártámogatások</t>
  </si>
  <si>
    <t>K510. Kamattámogatások</t>
  </si>
  <si>
    <t>- egyéb civil szervezeteknek</t>
  </si>
  <si>
    <t>- egyéb vállalkozásoknak</t>
  </si>
  <si>
    <t>Informatikai eszközök beszerzése, létesítése összesen</t>
  </si>
  <si>
    <t>Ingatlanok beszerzése, létesítése összesen</t>
  </si>
  <si>
    <t>Immateriális javak beszerzése, létesítése összesen</t>
  </si>
  <si>
    <t>Egyéb tárgyi eszközök beszerzése, létesítése összesen</t>
  </si>
  <si>
    <t>Részesedések beszerzése összesen</t>
  </si>
  <si>
    <t>Meglévő részesedések növeléséhez kapcsolódó kiadások összesen</t>
  </si>
  <si>
    <t>Ingatlanok felújítása összesen</t>
  </si>
  <si>
    <t>Informatikai eszközök felújítása összesen</t>
  </si>
  <si>
    <t>Egyéb tárgyi eszközök felújítása összesen</t>
  </si>
  <si>
    <t>Felújítási célú előzetesen felszámított általános forgalmi adó összesen</t>
  </si>
  <si>
    <t>Egyéb felhalmozási célú kiadások</t>
  </si>
  <si>
    <t>Felhalmozási célú visszatérítendő támogatások, kölcsönök törlesztése államháztartáson belülre összesen</t>
  </si>
  <si>
    <t>Felhalmozási célú visszatérítendő támogatások, kölcsönök nyújtása államháztartáson belülre összesen</t>
  </si>
  <si>
    <t>Felhalmozási célú garancia- és kezességvállalásból származó kifizetés államháztartáson belülre összesen</t>
  </si>
  <si>
    <t xml:space="preserve">Felhalmozási célú garancia- és kezességvállalásból származó kifizetés államháztartáson kívülre összesen </t>
  </si>
  <si>
    <t>Felhalmozási célú visszatérítendő támogatások, kölcsönök nyújtása államháztartáson kívülre összesen</t>
  </si>
  <si>
    <t>Lakástámogatás összesen</t>
  </si>
  <si>
    <t>Egyéb felhalmozási célú támogatások államháztartáson kívülre összesen</t>
  </si>
  <si>
    <t>- Általános tartalék</t>
  </si>
  <si>
    <t>- Céltartalék</t>
  </si>
  <si>
    <t>Belföldi finanszírozás bevételei</t>
  </si>
  <si>
    <t>B8131. Előző év költségvetési maradványának igénybevétele</t>
  </si>
  <si>
    <t>B82. Külföldi finanszírozás bevételei</t>
  </si>
  <si>
    <t>B83. Adóssághoz nem tartozó származékos ügyletek bevételei</t>
  </si>
  <si>
    <t>Beruházási célú előzetesen felszámított általános forgalmi adó összesen</t>
  </si>
  <si>
    <t>Belföldi finanszírozás kiadásai</t>
  </si>
  <si>
    <t>K93. Adóssághoz nem tartozó származékos ügyletek kiadásai</t>
  </si>
  <si>
    <t>- K9112. Likviditási célú hitelek, kölcsönök törlesztése pénzügyi vállalkozásnak</t>
  </si>
  <si>
    <t>- K914. Államháztartáson belüli megelőlegezések visszafizetése</t>
  </si>
  <si>
    <t>- K915. Központi, irányító szervi támogatás folyósítása</t>
  </si>
  <si>
    <t>- B816. Központi, irányító szervi támogatás</t>
  </si>
  <si>
    <t>- B814. Államháztartáson belüli megelőlegezések</t>
  </si>
  <si>
    <t>- B8112. Likviditási célú hitelek, kölcsönök felvétele pénzügyi vállalkozástól</t>
  </si>
  <si>
    <t>- K917. Pénzügyi lízing kiadásai</t>
  </si>
  <si>
    <t>K92. Külföldi finanszírozás kiadásai</t>
  </si>
  <si>
    <t xml:space="preserve">     - Kötelező feladatok</t>
  </si>
  <si>
    <t>K5. Egyéb működési célú kiadások</t>
  </si>
  <si>
    <t>K6. Beruházások</t>
  </si>
  <si>
    <t>K7. Felújítások</t>
  </si>
  <si>
    <t>K8. Egyéb felhalmozási kiadások</t>
  </si>
  <si>
    <t>K9. Finanszírozási kiadások</t>
  </si>
  <si>
    <t>K9. Felhalmozási célú finanszírozási kiadások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</si>
  <si>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</si>
  <si>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</si>
  <si>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</si>
  <si>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032020 Tűz- és katasztrófavédelmi tevékenységek</t>
  </si>
  <si>
    <t>041231 Rövid időtartamú közfoglalkoztatás</t>
  </si>
  <si>
    <t>041232 Start-munka program - Téli közfoglalkoztatás</t>
  </si>
  <si>
    <t>045160 Közutak, hidak, alagutak üzemeltetése, fenntartása</t>
  </si>
  <si>
    <t>047410 Ár- és belvízvédelemmel összefüggő tevékenységek</t>
  </si>
  <si>
    <t>051020 Nem veszélyes (települési) hulladék összetevőinek válogatása, elkülönített begyűjtése, szállítása, átrakása</t>
  </si>
  <si>
    <t>052020 Szennyvíz gyűjtése, tisztítása, elhelyezése</t>
  </si>
  <si>
    <t>063020 Víztermelés, -kezelés, -ellátás</t>
  </si>
  <si>
    <t>064010 Közvilágítás</t>
  </si>
  <si>
    <t>066010 Zöldterület-kezelés</t>
  </si>
  <si>
    <t>072111 Háziorvosi alapellátás</t>
  </si>
  <si>
    <t>072112 Háziorvosi ügyeleti ellátás</t>
  </si>
  <si>
    <t>072190 Általános orvosi szolgáltatások finanszírozása és támogatása</t>
  </si>
  <si>
    <t>072311 Fogorvosi alapellátás</t>
  </si>
  <si>
    <t>072312 Fogorvosi ügyeleti ellátás</t>
  </si>
  <si>
    <t>074031 Család és nővédelmi egészségügyi gondozás</t>
  </si>
  <si>
    <t>081030 Sportlétesítmények, edzőtáborok működtetése és fejlesztése</t>
  </si>
  <si>
    <t>081045 Szabadidősport- (rekreációs sport-) tevékenység és támogatása</t>
  </si>
  <si>
    <t>081071 Üdülői szálláshely-szolgáltatás és étkeztetés</t>
  </si>
  <si>
    <t>082044 Könyvtári szolgáltatások</t>
  </si>
  <si>
    <t>082091 Közművelődés - közösségi és társadalmi részvétel fejlesztése</t>
  </si>
  <si>
    <t>107051 Szociális étkeztetés</t>
  </si>
  <si>
    <t>Kormányzati funkció száma és megnevezése</t>
  </si>
  <si>
    <t>B1. Működési célú támogatások államháztartáson belülről</t>
  </si>
  <si>
    <t>B111. Helyi önkormányzatok működésének általános támogatása</t>
  </si>
  <si>
    <t>- Egyéb önkormányzati feladatok támogatása</t>
  </si>
  <si>
    <t>- Nem közművel összegyűjtött háztartási szennyvíz ártalmatlanítása</t>
  </si>
  <si>
    <t>B112. Települési önkormányzatok egyes köznevelési feladatainak támogatása</t>
  </si>
  <si>
    <t>- Óvodapedagógusok és segítőik bértámogatása</t>
  </si>
  <si>
    <t>- Óvodaműködtetési támogatás</t>
  </si>
  <si>
    <t>- Egyes jövedelempótló támogatások kiegészítése</t>
  </si>
  <si>
    <t>- Hozzájárulás a pénzbeli szociális ellátásokhoz</t>
  </si>
  <si>
    <t>- Gyermekétkeztetés támogatása</t>
  </si>
  <si>
    <t>B113. Települési önkormányzatok szociális, gyermekjóléti és gyermekétkeztetési feladatainak támogatása</t>
  </si>
  <si>
    <t>- Szociális étkeztetés</t>
  </si>
  <si>
    <t>- Falugondnoki szolgáltatás</t>
  </si>
  <si>
    <t>- Települési önkormányzatok nyilvános könyvtári és közművelődési feladatainak támogatása</t>
  </si>
  <si>
    <t>B114. Települési önkormányzatok kulturális feladatainak támogatása</t>
  </si>
  <si>
    <t>- Lakossági víz- és csatornaszolgáltatás támogatása</t>
  </si>
  <si>
    <t>- E-útdíj miatti bevételkiesés ellentételezése</t>
  </si>
  <si>
    <t>- Határátkelőhelyek fenntartásának támogatása</t>
  </si>
  <si>
    <t>- Helyi szervezési intézkedésekhez kapcsolódó többletkiadások támogatása</t>
  </si>
  <si>
    <t>- Nyári gyermekétkeztetés biztosítása</t>
  </si>
  <si>
    <t>- Könyvtári és közművelődési érdekeltségnövelő támogatás</t>
  </si>
  <si>
    <t>- Üdülőhelyi feladatok támogatása</t>
  </si>
  <si>
    <t>- Lakott külterülettel kapcsolatos feladatok támogatása</t>
  </si>
  <si>
    <t>Működési célú támogatások államháztartáson belülről</t>
  </si>
  <si>
    <t>B12. Elvonások és befizetések bevételei</t>
  </si>
  <si>
    <t>B15. Működési célú visszatérítendő támogatások, kölcsönök igénybevétele államháztartáson belülről</t>
  </si>
  <si>
    <t>B14. Működési célú visszatérítendő támogatások, kölcsönök visszatérülése államháztartáson belülről</t>
  </si>
  <si>
    <t>B13. Működési célú garancia- és kezességvállalásból származó megtérülések államháztartáson belülről</t>
  </si>
  <si>
    <t xml:space="preserve">   - iskolaorvosi ellátás</t>
  </si>
  <si>
    <t>- társulásoktól és  költségvetési szerveiktől</t>
  </si>
  <si>
    <t>B16. Egyéb működési célú támogatások államháztartáson belülről</t>
  </si>
  <si>
    <t>B2. Felhalmozási célú támogatások államháztartáson belülről</t>
  </si>
  <si>
    <t>Felhalmozási célú támogatások államháztartáson belülről</t>
  </si>
  <si>
    <t xml:space="preserve">   - EU-s pályázatok saját forrás kiegészítésének támogatása</t>
  </si>
  <si>
    <t xml:space="preserve">   - Adósságkonszolidációban részt nem vett települési önkormányzatok fejlesztéseinek támogatása</t>
  </si>
  <si>
    <t xml:space="preserve">   - Kötelező önkormányzati feladatot ellátó intézmények fejlesztése, felújítása</t>
  </si>
  <si>
    <t xml:space="preserve">   - Óvodai, iskolai és utánpótlás sport infrastruktúra-fejlesztés, felújítás</t>
  </si>
  <si>
    <t xml:space="preserve">   - Könyvtári és közművelődési érdekeltségnövelő támogatás</t>
  </si>
  <si>
    <t>- Felhalmozási célú központosított előirányzatok</t>
  </si>
  <si>
    <t>- Vis maior támogatások</t>
  </si>
  <si>
    <t>B21. Felhalmozási célú önkormányzati támogatások</t>
  </si>
  <si>
    <t>B22. Felhalmozási célú garancia- és kezességvállalásból származó megtérülések államháztartáson belülről</t>
  </si>
  <si>
    <t>B23. Felhalmozási célú visszatérítendő támogatások, kölcsönök visszatérülése államháztartáson belülről</t>
  </si>
  <si>
    <t>B24. Felhalmozási célú visszatérítendő támogatások, kölcsönök igénybevétele államháztartáson belülről</t>
  </si>
  <si>
    <t>B25. Egyéb felhalmozási célú támogatások bevételei államháztartáson belülről</t>
  </si>
  <si>
    <t>Közhatalmi bevételek</t>
  </si>
  <si>
    <t>B3. Közhatalmi bevételek</t>
  </si>
  <si>
    <t>B311. Magánszemélyek jövedelemadói</t>
  </si>
  <si>
    <t>- Termőföld bérbeadásából származó jövedelem utáni személyi jövedelemadó</t>
  </si>
  <si>
    <t>B34. Vagyoni típusú adók</t>
  </si>
  <si>
    <t>- Állandó jelleggel végzett iparűzési tevékenység után fizetett helyi iparűzési adó</t>
  </si>
  <si>
    <t>- Ideiglenes jelleggel végzett tevékenység után fizetett helyi iparűzési adó</t>
  </si>
  <si>
    <t>B351. Értékesítési és forgalmi adók</t>
  </si>
  <si>
    <t>- Belföldi gépjárművek adójának a helyi önkormányzatot megillető része</t>
  </si>
  <si>
    <t>- Gépjármű túlsúlydíj</t>
  </si>
  <si>
    <t>B354. Gépjárműadók</t>
  </si>
  <si>
    <t>- Tartózkodás után fizetett idegenforgalmi adó</t>
  </si>
  <si>
    <t>- Talajterhelési díj</t>
  </si>
  <si>
    <t>B355. Egyéb áruhasználati és szolgáltatási adók</t>
  </si>
  <si>
    <t>- Igazgatási szolgáltatási díjak</t>
  </si>
  <si>
    <t>- Környezetvédelmi bírság</t>
  </si>
  <si>
    <t>- Szabálysértési pénz- és helyszíni bírság és a közlekedési szabályszegések után kiszabott közigazgatási bírság helyi önkormányzatot megillető része</t>
  </si>
  <si>
    <t>- Egyéb bírságok</t>
  </si>
  <si>
    <t xml:space="preserve">   - Késedelmi pótlék</t>
  </si>
  <si>
    <t>- Egyéb (az előzőekben fel nem sorolt) közhatalmi bevételek</t>
  </si>
  <si>
    <t>B36. Egyéb közhatalmi bevételek</t>
  </si>
  <si>
    <t>- B401. Készletértékesítés ellenértéke</t>
  </si>
  <si>
    <t>- Tárgyi eszközök bérbeadásából származó bevétel</t>
  </si>
  <si>
    <t>- Utak használata ellenében beszedett használati díj, pótdíj, elektronikus útdíj</t>
  </si>
  <si>
    <t>B402. Szolgáltatások ellenértéke</t>
  </si>
  <si>
    <t>B4. Működési bevételek</t>
  </si>
  <si>
    <t>- államháztartáson belülről</t>
  </si>
  <si>
    <t>- államháztartáson kívülről, külföldről</t>
  </si>
  <si>
    <t>B403. Közvetített szolgáltatások ellenértéke</t>
  </si>
  <si>
    <t>- Vadászati jog bérbeadásából származó bevétel</t>
  </si>
  <si>
    <t>- Önkormányzati vagyon üzemeltetéséből, koncesszióból származó bevétel</t>
  </si>
  <si>
    <t>- Önkormányzati vagyon vagyonkezelésbe adásából származó bevétel</t>
  </si>
  <si>
    <t>- Önkormányzati többségi tulajdonú vállalkozástól kapott osztalék</t>
  </si>
  <si>
    <t>- Állami többségi tulajdonú vállalkozástól kapott osztalék</t>
  </si>
  <si>
    <t>- Egyéb részesedések után kapott osztalék</t>
  </si>
  <si>
    <t>- Egyéb, az előzőekben fel nem sorolt tulajdonosi bevételek</t>
  </si>
  <si>
    <t>B404. Tulajdonosi bevételek</t>
  </si>
  <si>
    <t>- Óvodai étkeztetés térítési díja</t>
  </si>
  <si>
    <t>- Iskolai étkeztetés térítési díja</t>
  </si>
  <si>
    <t>B405. Ellátási díjak</t>
  </si>
  <si>
    <t>B406. Kiszámlázott általános forgalmi  adó</t>
  </si>
  <si>
    <t>B407. Általános forgalmi adó visszatérítése</t>
  </si>
  <si>
    <t>B409. Egyéb pénzügyi műveletek bevételei</t>
  </si>
  <si>
    <t xml:space="preserve">- Szerződésben vállalt kötelezettségek elmulasztásához kapcsolódó bevételek, káreseményekkel kapcsolatosan kapott bevételek, biztosítási bevételek, visszakapott óvadék (kaució), bánatpénz </t>
  </si>
  <si>
    <t>- Költségek visszatérítései</t>
  </si>
  <si>
    <t xml:space="preserve">   - Adók módjára behajtandó köztartozás végrehajtási költségének visszatérült összege</t>
  </si>
  <si>
    <t xml:space="preserve">   - Egyéb költségvisszatérítés</t>
  </si>
  <si>
    <t>- Egyéb, az előzőekben fel nem sorolt egyéb működési bevétel</t>
  </si>
  <si>
    <t>B5. Felhalmozási bevételek</t>
  </si>
  <si>
    <t>B51. Immateriális javak értékesítése</t>
  </si>
  <si>
    <t>- Termőföld-eladás bevételei</t>
  </si>
  <si>
    <t>B52. Ingatlanok értékesítése</t>
  </si>
  <si>
    <t>- Termőföldnek nem minősülő ingatlanok, vagyoni értékű jogok értékesítésének bevételei</t>
  </si>
  <si>
    <t>B53. Egyéb tárgyi eszköz értékesítése</t>
  </si>
  <si>
    <t>- Privatizációból származó bevétel</t>
  </si>
  <si>
    <t>- Egyéb részesedés-értékesítés</t>
  </si>
  <si>
    <t>B54. Részesedések értékesítése</t>
  </si>
  <si>
    <t>B55. Részesedések megszűnéséhez kapcsolódó bevételek</t>
  </si>
  <si>
    <t>Működési célú átvett pénzeszközök</t>
  </si>
  <si>
    <t>Felhalmozási célú átvett pénzeszközök</t>
  </si>
  <si>
    <t>B61. Működési célú garancia- és kezességvállalásból származó megtérülések államháztartáson kívülről</t>
  </si>
  <si>
    <t>B6. Működési célú átvett pénzeszközök</t>
  </si>
  <si>
    <t>B7. Felhalmozási célú átvett pénzeszközök</t>
  </si>
  <si>
    <t>B71. Felhalmozási célú garancia- és kezességvállalásból származó megtérülések államháztartáson kívülről</t>
  </si>
  <si>
    <t>2017.</t>
  </si>
  <si>
    <t>- Szociális étkeztetés térítési díja</t>
  </si>
  <si>
    <t>Egyéb felhalmozási célú támogatások államháztartáson belülre összesen</t>
  </si>
  <si>
    <t>Működési célú külső finanszírozási bevétel</t>
  </si>
  <si>
    <t>Felhalmozási célú külső finanszírozási bevétel</t>
  </si>
  <si>
    <t>Működési célú belső finanszírozási bevétel</t>
  </si>
  <si>
    <t>Felhalmozási célú belső finanszírozási bevétel</t>
  </si>
  <si>
    <t>ÉS KEZESSÉGVÁLLALÁSOKBÓL FENNÁLLÓ KÖTELEZETTSÉGEI</t>
  </si>
  <si>
    <t xml:space="preserve">SAJÁT BEVÉTELEI, TOVÁBBÁ ADÓSSÁGOT KELETKEZTETŐ ÜGYLETEKBŐL </t>
  </si>
  <si>
    <t>Végleges</t>
  </si>
  <si>
    <r>
      <t>Előterjesztés: ……………...</t>
    </r>
    <r>
      <rPr>
        <sz val="10"/>
        <color indexed="8"/>
        <rFont val="Times New Roman"/>
        <family val="1"/>
      </rPr>
      <t xml:space="preserve"> Község Önkormányzata Képviselő-testülete 2014. ……….-i ülésére </t>
    </r>
  </si>
  <si>
    <t>Képviselő-testület felkéri a polgármestert, hogy kísérje figyelemmel a kötelezettségvállalások teljesítését és erről adjon tájékoztatást a képviselő-testület részére.</t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</si>
  <si>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2014. december 31.</t>
    </r>
  </si>
  <si>
    <r>
      <t xml:space="preserve">Határozati javaslat: </t>
    </r>
    <r>
      <rPr>
        <sz val="10"/>
        <color indexed="8"/>
        <rFont val="Times New Roman"/>
        <family val="1"/>
      </rPr>
      <t>.............. Község Önkormányzata Képviselő-testülete az önkormányzat saját bevételeinek és az adósságot keletkeztető ügyleteiből eredő fizetési kötelezettségeinek a 2014. költségvetési évet követő három évre várható összegét az alábbiak szerint állapítja meg:</t>
    </r>
    <r>
      <rPr>
        <b/>
        <sz val="10"/>
        <color indexed="8"/>
        <rFont val="Times New Roman"/>
        <family val="1"/>
      </rPr>
      <t xml:space="preserve"> </t>
    </r>
  </si>
  <si>
    <t>Kezesség- illetve garanciavállalásból fennálló kötelezettség az érvényesíthetőség végéig</t>
  </si>
  <si>
    <t>Saját bevétel 50 %-ánál figyelmen kívül hagyható, tárgyévet terhelő kötelezettség</t>
  </si>
  <si>
    <t>Államigazgatási</t>
  </si>
  <si>
    <t xml:space="preserve">     - Államigazgatási feladatok</t>
  </si>
  <si>
    <t>Helyi adók és települési adó</t>
  </si>
  <si>
    <t>Osztalékok, koncessziós díjak, hozambevétel</t>
  </si>
  <si>
    <t>Kezesség- illetve garanciavállalással kapcsolatos megtérülés</t>
  </si>
  <si>
    <t>Helyi adó és települési adó</t>
  </si>
  <si>
    <t>Naptári éven belül lejáró futamidejű adósságot keletkeztető ügylet</t>
  </si>
  <si>
    <t>2018.</t>
  </si>
  <si>
    <t>Egyes működési kiadások összesen</t>
  </si>
  <si>
    <t xml:space="preserve">   - települési támogatás</t>
  </si>
  <si>
    <t xml:space="preserve">     - pénzbeli települési támogatás</t>
  </si>
  <si>
    <t xml:space="preserve">     - természetbeni települési támogatás</t>
  </si>
  <si>
    <t xml:space="preserve">        -  rendkívüli települési támogatás (pénzbeli)</t>
  </si>
  <si>
    <t xml:space="preserve">        -  gyógyszerkiadások viseléséhez nyújtott települési támogatás (pénzbeli)</t>
  </si>
  <si>
    <t xml:space="preserve">        -  térítési díj támogatás (pénzbeli)</t>
  </si>
  <si>
    <t xml:space="preserve">        -  tankönyv- és iskoláztatási támogatás (pénzbeli)</t>
  </si>
  <si>
    <t xml:space="preserve">        -  gyermekek karácsonyi támogatása (pénzbeli)</t>
  </si>
  <si>
    <t xml:space="preserve">        -  karácsonyi támogatás (pénzbeli)</t>
  </si>
  <si>
    <t xml:space="preserve">        -  fűtési támogatás (pénzbeli)</t>
  </si>
  <si>
    <t xml:space="preserve">        -  temetéshez nyújtott települési támogatás (pénzbeli)</t>
  </si>
  <si>
    <t xml:space="preserve">        -  lakhatáshoz kapcsolódó rendszeres kiadások viseléséhez nyújtott települési támogatás (pénzbeli)</t>
  </si>
  <si>
    <t xml:space="preserve">        -  gyermek fogadásához nyújtott települési támogatás (pénzbeli)</t>
  </si>
  <si>
    <t xml:space="preserve">        -  eseti gyógyszertámogatás (pénzbeli)</t>
  </si>
  <si>
    <t xml:space="preserve">        -  kórházi ápolási támogatás (pénzbeli)</t>
  </si>
  <si>
    <t xml:space="preserve">        -  rendkívüli települési támogatás (természetbeni)</t>
  </si>
  <si>
    <t xml:space="preserve">        -  lakhatáshoz kapcsolódó rendszeres kiadások viseléséhez nyújtott települési támogatás (természetbeni)</t>
  </si>
  <si>
    <t xml:space="preserve">        -  lakhatási kiadásokhoz kapcsolódó hátralékot felhalmozó személyek részére nyújtott települési támogatás (természetbeni)</t>
  </si>
  <si>
    <t xml:space="preserve">        -  fűtési támogatás (természetbeni)</t>
  </si>
  <si>
    <t xml:space="preserve">        -  karácsonyi támogatás (természetbeni)</t>
  </si>
  <si>
    <t xml:space="preserve">        -  gyermekek karácsonyi támogatása (természetbeni)</t>
  </si>
  <si>
    <t xml:space="preserve">        -  tankönyv- és iskoláztatási támogatás (természetbeni)</t>
  </si>
  <si>
    <t xml:space="preserve">        -  térítési díj támogatás (természetbeni)</t>
  </si>
  <si>
    <t xml:space="preserve">        -  eseti gyógyszertámogatás (természetbeni)</t>
  </si>
  <si>
    <t xml:space="preserve">      - szociális célú tűzifa</t>
  </si>
  <si>
    <t>K5023. Egyéb elvonások, befizetések</t>
  </si>
  <si>
    <t>K5022. A helyi önkormányzatok törvényi előíráson alapuló befizetései</t>
  </si>
  <si>
    <t>K512. Egyéb működési célú támogatások államháztartáson kívülre</t>
  </si>
  <si>
    <t>K513. Tartalékok</t>
  </si>
  <si>
    <t>- K9111. Hosszú lejáratú hitelek, kölcsönök törlesztése pénzügyi vállalkozásnak</t>
  </si>
  <si>
    <t>- K9113. Rövid lejáratú hitelek, kölcsönök törlesztése pénzügyi vállalkozásnak</t>
  </si>
  <si>
    <t>- Önkormányzati fejezeti tartalék</t>
  </si>
  <si>
    <t>B115. Működési célú költségvetési támogatások és kiegészítő támogatások</t>
  </si>
  <si>
    <t>B116. Elszámolásból származó bevételek</t>
  </si>
  <si>
    <t>B410. Biztosító által fizetett kártérítés</t>
  </si>
  <si>
    <t xml:space="preserve">B411. Egyéb működési bevételek </t>
  </si>
  <si>
    <t>B64. Működési célú visszatérítendő támogatások, kölcsönök visszatérülése államháztartáson kívülről</t>
  </si>
  <si>
    <t>B65. Egyéb működési célú átvett pénzeszközök</t>
  </si>
  <si>
    <t>B74. Felhalmozási célú visszatérítendő támogatások, kölcsönök visszatérülése államháztartáson kívülről</t>
  </si>
  <si>
    <t>B75. Egyéb felhalmozási célú átvett pénzeszközök</t>
  </si>
  <si>
    <t>- B8111. Hosszú lejáratú hitelek, kölcsönök felvétele pénzügyi vállalkozástól</t>
  </si>
  <si>
    <t>- B8113. Rövid lejáratú hitelek, kölcsönök felvétele pénzügyi vállalkozástól</t>
  </si>
  <si>
    <t>B817. Lekötött bankbetétek megszüntetése</t>
  </si>
  <si>
    <t>- K916. Szabad pénzeszközök lekötött bankbetétként elhelyezése</t>
  </si>
  <si>
    <t>- Sírhely</t>
  </si>
  <si>
    <t xml:space="preserve"> - lakosságnak visszatérítendő kölcsön</t>
  </si>
  <si>
    <t xml:space="preserve"> - Polgárőrség</t>
  </si>
  <si>
    <t xml:space="preserve">   - fogorvosi hozzájárulás 2015.</t>
  </si>
  <si>
    <t xml:space="preserve">   - háziorvosi hozzájárulás 2015.</t>
  </si>
  <si>
    <t xml:space="preserve">   - védőnői hozzájárulás 2015.</t>
  </si>
  <si>
    <t>A költségvetési hiány belső finanszírozására szolgáló finanszírozási bevételek</t>
  </si>
  <si>
    <r>
      <t>KIADÁSAI</t>
    </r>
    <r>
      <rPr>
        <i/>
        <sz val="12"/>
        <rFont val="Times New Roman"/>
        <family val="1"/>
      </rPr>
      <t xml:space="preserve"> (adatok Ft-ban)</t>
    </r>
  </si>
  <si>
    <r>
      <t>EGYES MŰKÖDÉSI KIADÁSAI</t>
    </r>
    <r>
      <rPr>
        <i/>
        <sz val="12"/>
        <color indexed="8"/>
        <rFont val="Times New Roman"/>
        <family val="1"/>
      </rPr>
      <t xml:space="preserve"> (adatok Ft-ban)</t>
    </r>
  </si>
  <si>
    <t>045161 Kerékpárutak üzemeltetése, fenntartása</t>
  </si>
  <si>
    <t xml:space="preserve">        -  óvodába járási támogatás (természetbeni)</t>
  </si>
  <si>
    <t xml:space="preserve">        -  óvodába járási támogatás (pénzbeli)</t>
  </si>
  <si>
    <t xml:space="preserve">   - védőnői hozzájárulás 2016.</t>
  </si>
  <si>
    <t xml:space="preserve">   - óvodai hozzájárulás 2015.</t>
  </si>
  <si>
    <t xml:space="preserve">   - óvodai hozzájárulás 2016.</t>
  </si>
  <si>
    <t xml:space="preserve">   - iskolai étkeztetéshez hozzájárulás 2015.</t>
  </si>
  <si>
    <t xml:space="preserve">   - iskolai étkeztetéshez hozzájárulás 2016.</t>
  </si>
  <si>
    <t xml:space="preserve">   - falugondnok 2015.</t>
  </si>
  <si>
    <t xml:space="preserve">   - falugondnok 2016.</t>
  </si>
  <si>
    <t xml:space="preserve">   - településüzemeltetési feladatok ellátása 2015.</t>
  </si>
  <si>
    <t xml:space="preserve">   - településüzemeltetési feladatok ellátása 2016.</t>
  </si>
  <si>
    <t xml:space="preserve"> - TEKE Kub</t>
  </si>
  <si>
    <t xml:space="preserve"> - Nem nevesített civil szervezetek</t>
  </si>
  <si>
    <r>
      <t>FELHALMOZÁSI KIADÁSAI</t>
    </r>
    <r>
      <rPr>
        <i/>
        <sz val="12"/>
        <color indexed="8"/>
        <rFont val="Times New Roman"/>
        <family val="1"/>
      </rPr>
      <t xml:space="preserve"> (adatok Ft-ban)</t>
    </r>
  </si>
  <si>
    <t xml:space="preserve"> - fejezettől</t>
  </si>
  <si>
    <t>B408. Kamatbevételek és más nyereségjellegű bevételek</t>
  </si>
  <si>
    <t>- Befektetett pénzügyi eszközökből származó bevételek</t>
  </si>
  <si>
    <t>- Egyéb kapott (járó) kamatok és kamatjellegű bevételek</t>
  </si>
  <si>
    <t xml:space="preserve">- Részesedésekből származó pénzügyi műveletek bevételei </t>
  </si>
  <si>
    <t>- Más egyéb pénzügyi műveletek bevételei</t>
  </si>
  <si>
    <t>- Iparűzési adó korrekció</t>
  </si>
  <si>
    <t>- Települési önkormányzatok szociális feladatainak egyéb támogatása</t>
  </si>
  <si>
    <t>- Önkormányzati adatszolgáltatás javítása</t>
  </si>
  <si>
    <t>- Szociális célú tüzifa</t>
  </si>
  <si>
    <t>104037 Intézményen kívüli gyermekétkeztetés</t>
  </si>
  <si>
    <t xml:space="preserve">   - Adósságkonszolidációban részt nem vett önkormányzatok felhalmozási támogatása</t>
  </si>
  <si>
    <t>- Központi költségvetési szervtől</t>
  </si>
  <si>
    <r>
      <t xml:space="preserve">EURÓPAI UNIÓS TÁMOGATÁSSAL MEGVALÓSÍTOTT PROGRAMOK, PROJEKTEK </t>
    </r>
    <r>
      <rPr>
        <i/>
        <sz val="12"/>
        <color indexed="8"/>
        <rFont val="Times New Roman"/>
        <family val="1"/>
      </rPr>
      <t>(adatok Ft-ban)</t>
    </r>
  </si>
  <si>
    <r>
      <t>ÉS SAJÁT BEVÉTELEI A FUTAMIDŐ VÉGÉIG</t>
    </r>
    <r>
      <rPr>
        <i/>
        <sz val="12"/>
        <rFont val="Times New Roman"/>
        <family val="1"/>
      </rPr>
      <t xml:space="preserve"> (adatok Ft-ban)</t>
    </r>
  </si>
  <si>
    <t>2019.</t>
  </si>
  <si>
    <t xml:space="preserve"> - Ivóvízhálózat felújítása</t>
  </si>
  <si>
    <t>081061 Szabadidős park, fürdő és strandszolgáltatás</t>
  </si>
  <si>
    <t xml:space="preserve"> - lakosságtól visszatérítendő kölcsön</t>
  </si>
  <si>
    <t>2016. évi határozat</t>
  </si>
  <si>
    <t>2016. évi rendelet</t>
  </si>
  <si>
    <t>adatok Ft-ban</t>
  </si>
  <si>
    <t>041233 Hosszabb időtartamú közfoglalkoztatás</t>
  </si>
  <si>
    <t xml:space="preserve">    - Erzsébet utalvány</t>
  </si>
  <si>
    <t xml:space="preserve">    - Előző évi költségvetési támogatás visszatérülés</t>
  </si>
  <si>
    <t>- A 2015. évről áthúzódó bérkompenzáció támogatása</t>
  </si>
  <si>
    <t xml:space="preserve"> - </t>
  </si>
  <si>
    <t xml:space="preserve">        -  lakáshoz jutást segítő települési támogatás (pénzbeli)</t>
  </si>
  <si>
    <t xml:space="preserve">   - szünidei gyermekétkeztetés</t>
  </si>
  <si>
    <t>- Szünidei gyermekétkeztetés</t>
  </si>
  <si>
    <t>- fejezeti kezelésű előirányzatoktól EU-s programok és azon hazai társfinanszírozása</t>
  </si>
  <si>
    <t>- Egyéb helyiség bérbeadása</t>
  </si>
  <si>
    <t>- Egyéb helyiség bérbeadása hátralék</t>
  </si>
  <si>
    <t>- Földbérlet</t>
  </si>
  <si>
    <t xml:space="preserve"> - lakosságtól visszatérítendő lakásfelújítási kölcsön</t>
  </si>
  <si>
    <r>
      <t>BEVÉTELEINEK ÉS KIADÁSAINAK MÉRLEGE</t>
    </r>
    <r>
      <rPr>
        <i/>
        <sz val="12"/>
        <color indexed="8"/>
        <rFont val="Times New Roman"/>
        <family val="1"/>
      </rPr>
      <t xml:space="preserve"> (adatok ezer Ft-ban)</t>
    </r>
  </si>
  <si>
    <t xml:space="preserve">   - Munkaerőpiaci Alap (közfoglalkoztatás) </t>
  </si>
  <si>
    <t>- Boltbérlet</t>
  </si>
  <si>
    <r>
      <t xml:space="preserve">BEVÉTELEI </t>
    </r>
    <r>
      <rPr>
        <i/>
        <sz val="12"/>
        <rFont val="Times New Roman"/>
        <family val="1"/>
      </rPr>
      <t>(adatok Ft-ban)</t>
    </r>
  </si>
  <si>
    <t xml:space="preserve"> reprezentáció</t>
  </si>
  <si>
    <t>011130 Önkormányzatok és önkormányzati hivatalok jogalkotó és általános igazgatási tevékenysége (Képviselői t. díj.)</t>
  </si>
  <si>
    <t>066020 Város és községgazdálkodási egyéb szolgáltatások</t>
  </si>
  <si>
    <t xml:space="preserve"> - Faluház (Kultúrház, orvosi rendelő)</t>
  </si>
  <si>
    <t xml:space="preserve"> - Közösségi Ház (turista szálló ha nincs vendég)</t>
  </si>
  <si>
    <t xml:space="preserve"> - Közösségi szállás (Turistaszálló)</t>
  </si>
  <si>
    <t xml:space="preserve"> - Kiállítóhely (étkezde)</t>
  </si>
  <si>
    <t xml:space="preserve"> - személyhez nem köthető repr.</t>
  </si>
  <si>
    <t>- Szállásdíj</t>
  </si>
  <si>
    <t xml:space="preserve">ZALASZOMBATFA KÖZSÉG ÖNKORMÁNYZATA </t>
  </si>
  <si>
    <r>
      <t xml:space="preserve">ZALASZOMBATFA KÖZSÉG ÖNKORMÁNYZATA TÖBBÉVES KIHATÁSSAL JÁRÓ FELADATAI </t>
    </r>
    <r>
      <rPr>
        <i/>
        <sz val="12"/>
        <color indexed="8"/>
        <rFont val="Times New Roman"/>
        <family val="1"/>
      </rPr>
      <t>(adatok Ft-ban)</t>
    </r>
  </si>
  <si>
    <t>ZALASZOMBATFA KÖZSÉG ÖNKORMÁNYZATA ÁLTAL VAGY HOZZÁJÁRULÁSÁVAL</t>
  </si>
  <si>
    <r>
      <rPr>
        <b/>
        <sz val="9"/>
        <rFont val="Times New Roman"/>
        <family val="1"/>
      </rPr>
      <t xml:space="preserve">Felelős:  </t>
    </r>
    <r>
      <rPr>
        <sz val="9"/>
        <rFont val="Times New Roman"/>
        <family val="1"/>
      </rPr>
      <t>Szabó Zoltán polgármester</t>
    </r>
  </si>
  <si>
    <t>(: Szabó Zoltán :)</t>
  </si>
  <si>
    <t>- Rendezvénytér kialakítása</t>
  </si>
  <si>
    <t xml:space="preserve">     - Közmű hozzájárulás</t>
  </si>
  <si>
    <t xml:space="preserve"> -Háztartásoktól</t>
  </si>
  <si>
    <t xml:space="preserve">   -  Közvilágítás elszámolása</t>
  </si>
  <si>
    <t xml:space="preserve">   - Dr. Hetés Ferenc Rendelőintézet Lenti</t>
  </si>
  <si>
    <t>Tény 09.30.</t>
  </si>
  <si>
    <t>- szárzúzó értékesítés</t>
  </si>
  <si>
    <t>- fém ágyak értékesítése</t>
  </si>
  <si>
    <t xml:space="preserve"> - Önkormányzatnak átadás  gép vásárlására pályázat</t>
  </si>
  <si>
    <t xml:space="preserve">   - fogorvosi hozzájárulás 2017.</t>
  </si>
  <si>
    <t xml:space="preserve">   - háziorvosi hozzájárulás 2017.</t>
  </si>
  <si>
    <t xml:space="preserve">   - településüzemeltetési feladatok ellátása 2017.</t>
  </si>
  <si>
    <t xml:space="preserve">   - településüzemeltetési feladatok ellátása 2017. pályázathoz</t>
  </si>
  <si>
    <t xml:space="preserve">   - falugondnok 2017.</t>
  </si>
  <si>
    <t xml:space="preserve">   Lenti és Térsége Vidékfejlesztése Egyes.</t>
  </si>
  <si>
    <t>011130 Önkormányzatok és önkormányzati hivatalok jogalkotó és általános igazgatási tevékenysége cafetéria</t>
  </si>
  <si>
    <t>ZALASZOMBATFA KÖZSÉG ÖNKORMÁNYZATA 2017. ÉVI KÖLTSÉGVETÉSÉNEK</t>
  </si>
  <si>
    <t xml:space="preserve">   - fogorvosi hozzájárulás 2016.</t>
  </si>
  <si>
    <t xml:space="preserve">   - háziorvosi hozzájárulás 2016.</t>
  </si>
  <si>
    <t>2017. terv</t>
  </si>
  <si>
    <t xml:space="preserve">2017. ÉVI SAJÁT BEVÉTELEI, TOVÁBBÁ ADÓSSÁGOT KELETKEZTETŐ </t>
  </si>
  <si>
    <t>2020.</t>
  </si>
  <si>
    <r>
      <t>ZALASZOMBATFA KÖZSÉG ÖNKORMÁNYZATA 2017. ÉVI KÖLTSÉGVETÉSÉNEK BEVÉTELEI ÉS KIADÁSAI</t>
    </r>
    <r>
      <rPr>
        <i/>
        <sz val="12"/>
        <color indexed="8"/>
        <rFont val="Times New Roman"/>
        <family val="1"/>
      </rPr>
      <t xml:space="preserve"> (adatok Ft-ban)</t>
    </r>
  </si>
  <si>
    <t>- Közös Önkormányzati Hivatal felhalmozási kiadásaihoz átadás önkormányzatnak</t>
  </si>
  <si>
    <r>
      <t>Zalaszombatfa Község Önkormányzata Képviselő-testülete</t>
    </r>
    <r>
      <rPr>
        <sz val="10"/>
        <color indexed="8"/>
        <rFont val="Times New Roman"/>
        <family val="1"/>
      </rPr>
      <t xml:space="preserve"> az önkormányzat saját bevételeinek és az adósságot keletkeztető ügyleteiből eredő fizetési kötelezettségeinek a 2017. költségvetési évet követő három évre várható összegét az alábbiak szerint állapítja meg: </t>
    </r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</si>
  <si>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2017. december 31.</t>
    </r>
  </si>
  <si>
    <t>(: Balláné Kulcsár Mária :)</t>
  </si>
  <si>
    <t>jegyző</t>
  </si>
  <si>
    <t>ZALASZOMBATFA KÖZSÉG ÖNKORMÁNYZATA 2015-2017. ÉVI MŰKÖDÉSI ÉS FELHALMOZÁSI</t>
  </si>
  <si>
    <t xml:space="preserve">2015. Tény </t>
  </si>
  <si>
    <t>2016. várható tény</t>
  </si>
  <si>
    <t>,</t>
  </si>
  <si>
    <r>
      <t xml:space="preserve">Zalaszombatfa Község Önkormányzata 2017. évi közvetett támogatásai </t>
    </r>
    <r>
      <rPr>
        <i/>
        <sz val="12"/>
        <rFont val="Times New Roman"/>
        <family val="1"/>
      </rPr>
      <t>(adatok Ft-ban)</t>
    </r>
  </si>
  <si>
    <r>
      <t xml:space="preserve">ZALASZOMBATFA KÖZSÉG ÖNKORMÁNYZATA 2017. ÉVI ELŐIRÁNYZAT-FELHASZNÁLÁSI TERVE </t>
    </r>
    <r>
      <rPr>
        <i/>
        <sz val="11"/>
        <rFont val="Times New Roman"/>
        <family val="1"/>
      </rPr>
      <t>(adatok Ft-ban)</t>
    </r>
  </si>
  <si>
    <t>Zalaszombatfa Község Önkormányzata Képviselő-testületének  21/2017.(III.13.) határozata az önkormányzat saját bevételeinek és adósságot keletkeztető ügyleteiből eredő fizetési kötelezettségeinek a költségvetési évet követő három évre várható összegének megállapításáról</t>
  </si>
  <si>
    <t>2017. évi határozat</t>
  </si>
  <si>
    <t>2017. évi rendelet</t>
  </si>
  <si>
    <r>
      <t>A KÖLTSÉGVETÉSI ÉVET KÖVETŐ HÁROM ÉVRE</t>
    </r>
    <r>
      <rPr>
        <i/>
        <sz val="12"/>
        <rFont val="Times New Roman"/>
        <family val="1"/>
      </rPr>
      <t xml:space="preserve"> (adatok Ft-ban)</t>
    </r>
  </si>
  <si>
    <t>Likvid hitel</t>
  </si>
  <si>
    <t>Zalaszombatfa Község Önkormányzata</t>
  </si>
  <si>
    <t>Polgármesteri hatáskörben történt módosítás</t>
  </si>
  <si>
    <t xml:space="preserve">adatok Ft-ban </t>
  </si>
  <si>
    <t>Bevétel:</t>
  </si>
  <si>
    <t>Kiadás:</t>
  </si>
  <si>
    <t>Belső átcsoportosítás:</t>
  </si>
  <si>
    <t>Terhelendő</t>
  </si>
  <si>
    <t>Jóváirandó</t>
  </si>
  <si>
    <t>Tartalék</t>
  </si>
  <si>
    <t>(:Szabó Zoltán:)</t>
  </si>
  <si>
    <t>Összesen:</t>
  </si>
  <si>
    <t>2017. március 31.</t>
  </si>
  <si>
    <t>Hosszabb időtartamú közfoglalkoztatás</t>
  </si>
  <si>
    <t>Személyi jutt. (Fogl.egyéb szem.j.)</t>
  </si>
  <si>
    <t>Rédics, 2017. március 31.</t>
  </si>
  <si>
    <t>K5021. A helyi önkormányzatok előző évi elszámolásából származó kiadások 2015.év</t>
  </si>
  <si>
    <t>A helyi önkormányzatok előző évi elszámolásából származó kiadások 2015.év</t>
  </si>
  <si>
    <t>Rédics, 2017. május 25.</t>
  </si>
  <si>
    <t>Önk.és önk.hivatalok jogalk.és ált.ig.tevékenysége</t>
  </si>
  <si>
    <t>dologi kiadás</t>
  </si>
  <si>
    <t>dologi kiadás áfa</t>
  </si>
  <si>
    <t>fűtési támogatás (pénzbeli)</t>
  </si>
  <si>
    <t>041233 Hosszabb időtartamú közfoglalkoztatás 2016-ról áthúzódó</t>
  </si>
  <si>
    <t xml:space="preserve">   - Munkaerőpiaci Alap (közfoglalkoztatás)  2016-ról áthúzódó</t>
  </si>
  <si>
    <t xml:space="preserve">Munkaerőpiaci Alap (közfoglalkoztatás) </t>
  </si>
  <si>
    <t>személyi juttatás</t>
  </si>
  <si>
    <t>mukált.terhelő járulék</t>
  </si>
  <si>
    <t xml:space="preserve">Összesen: </t>
  </si>
  <si>
    <t>Közvilágítás</t>
  </si>
  <si>
    <t>Hosszabb időtartamú közfog. 2016. évről áthúzódó</t>
  </si>
  <si>
    <t xml:space="preserve">dologi </t>
  </si>
  <si>
    <t>dologi áfa</t>
  </si>
  <si>
    <t>Előző évi költségvetési maradvány:</t>
  </si>
  <si>
    <t>Közutak üz. fenntartása</t>
  </si>
  <si>
    <t>Ár- és belvízvéd.összefüggő tev.</t>
  </si>
  <si>
    <t>Beruházás</t>
  </si>
  <si>
    <t>Rendezvénytér kialakítása</t>
  </si>
  <si>
    <t>Rendezvénytér kial. Áfa</t>
  </si>
  <si>
    <t>Egyéb működési célú támogatások államháztartáson kívülre</t>
  </si>
  <si>
    <t>Egyéb felhalmozási célú támogatások államháztartáson kívülre</t>
  </si>
  <si>
    <t>- Nem nevesített civil szervezetek</t>
  </si>
  <si>
    <t>- Medicopter Alapítvány támogatása</t>
  </si>
  <si>
    <t xml:space="preserve"> - Rédicsi Iskolakörzet Gyermekeiért Alapítvány támogatása</t>
  </si>
  <si>
    <t>Egyéb működési célú támogatások ÁHT-n kívülre</t>
  </si>
  <si>
    <t>Zalaszombatfa Község Önkormányzata 2017. évi költségvetésének módosítása 2017. június 2-től</t>
  </si>
  <si>
    <t>Mód. 06.02.</t>
  </si>
  <si>
    <t>22a</t>
  </si>
  <si>
    <t>22b</t>
  </si>
  <si>
    <t xml:space="preserve"> - Rédicsi Iskolakörzet Gyermekeiért Alapítvány</t>
  </si>
  <si>
    <t>O</t>
  </si>
  <si>
    <t>P</t>
  </si>
  <si>
    <t>Q</t>
  </si>
  <si>
    <t>R</t>
  </si>
  <si>
    <t>"</t>
  </si>
  <si>
    <t>Előirányzat-átcsoportosítási keretösszeg (döntés előtt):</t>
  </si>
  <si>
    <t>Keretösszeg terhére történő átcsoportosítás:</t>
  </si>
  <si>
    <t xml:space="preserve">Keretösszeg maradványa: </t>
  </si>
  <si>
    <t>Mük.célú költségvet.tám.polgármesteri illetmény különb.</t>
  </si>
  <si>
    <t>- Polgármesteri illetmény és tiszteletdíj különbözete</t>
  </si>
  <si>
    <t>Települési támogatás</t>
  </si>
  <si>
    <t>szociális étkeztetés</t>
  </si>
  <si>
    <t xml:space="preserve">Beruházás </t>
  </si>
  <si>
    <t>Fűkasza vásárlás</t>
  </si>
  <si>
    <t>Fűnyíró vásárlás</t>
  </si>
  <si>
    <t>Beruházás áfa</t>
  </si>
  <si>
    <t xml:space="preserve">- Fűkasza </t>
  </si>
  <si>
    <t xml:space="preserve">- Fűnyiró </t>
  </si>
  <si>
    <t>5a</t>
  </si>
  <si>
    <t>5b</t>
  </si>
  <si>
    <t>5c</t>
  </si>
  <si>
    <t>Mód. 07.13.</t>
  </si>
  <si>
    <t>S</t>
  </si>
  <si>
    <t>T</t>
  </si>
  <si>
    <t>U</t>
  </si>
  <si>
    <t>V</t>
  </si>
  <si>
    <t>W</t>
  </si>
  <si>
    <t>X</t>
  </si>
  <si>
    <t>Y</t>
  </si>
  <si>
    <t>Z</t>
  </si>
  <si>
    <t>Zalaszombatfa Község Önkormányzata 2017. évi költségvetésének módosítása 2017. július 13-tól</t>
  </si>
  <si>
    <t>Rédics, 2017. július 3.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</si>
</sst>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</numFmts>
  <fonts count="10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i/>
      <sz val="10"/>
      <color indexed="8"/>
      <name val="Times New Roman"/>
      <family val="1"/>
    </font>
    <font>
      <sz val="10"/>
      <name val="Calibri"/>
      <family val="2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2" applyNumberFormat="0" applyFill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4" fillId="0" borderId="0" applyNumberFormat="0" applyFill="0" applyBorder="0" applyAlignment="0" applyProtection="0"/>
    <xf numFmtId="0" fontId="7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0" fillId="28" borderId="7" applyNumberFormat="0" applyFont="0" applyAlignment="0" applyProtection="0"/>
    <xf numFmtId="0" fontId="78" fillId="29" borderId="0" applyNumberFormat="0" applyBorder="0" applyAlignment="0" applyProtection="0"/>
    <xf numFmtId="0" fontId="79" fillId="30" borderId="8" applyNumberFormat="0" applyAlignment="0" applyProtection="0"/>
    <xf numFmtId="0" fontId="80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8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31" borderId="0" applyNumberFormat="0" applyBorder="0" applyAlignment="0" applyProtection="0"/>
    <xf numFmtId="0" fontId="84" fillId="32" borderId="0" applyNumberFormat="0" applyBorder="0" applyAlignment="0" applyProtection="0"/>
    <xf numFmtId="0" fontId="85" fillId="30" borderId="1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281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86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70" applyFont="1" applyFill="1" applyBorder="1" applyAlignment="1">
      <alignment horizontal="center" vertical="center" wrapText="1"/>
      <protection/>
    </xf>
    <xf numFmtId="3" fontId="4" fillId="33" borderId="10" xfId="70" applyNumberFormat="1" applyFont="1" applyFill="1" applyBorder="1" applyAlignment="1">
      <alignment horizontal="right" vertical="center" wrapText="1"/>
      <protection/>
    </xf>
    <xf numFmtId="3" fontId="4" fillId="33" borderId="10" xfId="70" applyNumberFormat="1" applyFont="1" applyFill="1" applyBorder="1" applyAlignment="1">
      <alignment horizontal="center" vertical="center" wrapText="1"/>
      <protection/>
    </xf>
    <xf numFmtId="0" fontId="4" fillId="33" borderId="10" xfId="70" applyFont="1" applyFill="1" applyBorder="1" applyAlignment="1">
      <alignment horizontal="left" vertical="center" wrapText="1"/>
      <protection/>
    </xf>
    <xf numFmtId="0" fontId="3" fillId="33" borderId="10" xfId="70" applyFont="1" applyFill="1" applyBorder="1" applyAlignment="1">
      <alignment horizontal="left" vertical="center" wrapText="1"/>
      <protection/>
    </xf>
    <xf numFmtId="0" fontId="5" fillId="33" borderId="10" xfId="70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5" fillId="33" borderId="10" xfId="70" applyNumberFormat="1" applyFont="1" applyFill="1" applyBorder="1" applyAlignment="1">
      <alignment horizontal="right" vertical="center" wrapText="1"/>
      <protection/>
    </xf>
    <xf numFmtId="3" fontId="3" fillId="33" borderId="10" xfId="70" applyNumberFormat="1" applyFont="1" applyFill="1" applyBorder="1" applyAlignment="1">
      <alignment horizontal="right" vertical="center" wrapText="1"/>
      <protection/>
    </xf>
    <xf numFmtId="3" fontId="4" fillId="0" borderId="10" xfId="70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10" xfId="70" applyFont="1" applyFill="1" applyBorder="1" applyAlignment="1">
      <alignment horizontal="center"/>
      <protection/>
    </xf>
    <xf numFmtId="3" fontId="3" fillId="0" borderId="10" xfId="70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/>
    </xf>
    <xf numFmtId="0" fontId="87" fillId="0" borderId="0" xfId="0" applyFont="1" applyAlignment="1">
      <alignment/>
    </xf>
    <xf numFmtId="0" fontId="88" fillId="0" borderId="0" xfId="64" applyFont="1" applyAlignment="1">
      <alignment wrapText="1"/>
      <protection/>
    </xf>
    <xf numFmtId="0" fontId="89" fillId="0" borderId="0" xfId="64" applyFont="1">
      <alignment/>
      <protection/>
    </xf>
    <xf numFmtId="0" fontId="90" fillId="0" borderId="10" xfId="64" applyFont="1" applyBorder="1">
      <alignment/>
      <protection/>
    </xf>
    <xf numFmtId="0" fontId="90" fillId="0" borderId="0" xfId="64" applyFont="1">
      <alignment/>
      <protection/>
    </xf>
    <xf numFmtId="3" fontId="91" fillId="0" borderId="0" xfId="64" applyNumberFormat="1" applyFont="1" applyAlignment="1">
      <alignment vertical="center"/>
      <protection/>
    </xf>
    <xf numFmtId="3" fontId="92" fillId="0" borderId="11" xfId="64" applyNumberFormat="1" applyFont="1" applyBorder="1" applyAlignment="1">
      <alignment horizontal="left" vertical="center" wrapText="1"/>
      <protection/>
    </xf>
    <xf numFmtId="3" fontId="93" fillId="0" borderId="10" xfId="64" applyNumberFormat="1" applyFont="1" applyBorder="1" applyAlignment="1">
      <alignment horizontal="center" vertical="center" wrapText="1"/>
      <protection/>
    </xf>
    <xf numFmtId="3" fontId="88" fillId="0" borderId="0" xfId="64" applyNumberFormat="1" applyFont="1" applyAlignment="1">
      <alignment wrapText="1"/>
      <protection/>
    </xf>
    <xf numFmtId="3" fontId="88" fillId="0" borderId="0" xfId="64" applyNumberFormat="1" applyFont="1">
      <alignment/>
      <protection/>
    </xf>
    <xf numFmtId="3" fontId="88" fillId="0" borderId="10" xfId="64" applyNumberFormat="1" applyFont="1" applyBorder="1" applyAlignment="1">
      <alignment wrapText="1"/>
      <protection/>
    </xf>
    <xf numFmtId="3" fontId="89" fillId="0" borderId="10" xfId="64" applyNumberFormat="1" applyFont="1" applyBorder="1">
      <alignment/>
      <protection/>
    </xf>
    <xf numFmtId="3" fontId="89" fillId="0" borderId="0" xfId="64" applyNumberFormat="1" applyFont="1">
      <alignment/>
      <protection/>
    </xf>
    <xf numFmtId="3" fontId="88" fillId="0" borderId="10" xfId="64" applyNumberFormat="1" applyFont="1" applyBorder="1" applyAlignment="1">
      <alignment vertical="center" wrapText="1"/>
      <protection/>
    </xf>
    <xf numFmtId="3" fontId="93" fillId="0" borderId="10" xfId="64" applyNumberFormat="1" applyFont="1" applyBorder="1" applyAlignment="1">
      <alignment wrapText="1"/>
      <protection/>
    </xf>
    <xf numFmtId="3" fontId="90" fillId="0" borderId="10" xfId="64" applyNumberFormat="1" applyFont="1" applyBorder="1">
      <alignment/>
      <protection/>
    </xf>
    <xf numFmtId="3" fontId="90" fillId="0" borderId="0" xfId="64" applyNumberFormat="1" applyFont="1">
      <alignment/>
      <protection/>
    </xf>
    <xf numFmtId="3" fontId="93" fillId="0" borderId="10" xfId="64" applyNumberFormat="1" applyFont="1" applyBorder="1" applyAlignment="1">
      <alignment vertical="center" wrapText="1"/>
      <protection/>
    </xf>
    <xf numFmtId="3" fontId="93" fillId="0" borderId="10" xfId="64" applyNumberFormat="1" applyFont="1" applyBorder="1" applyAlignment="1">
      <alignment vertical="top" wrapText="1"/>
      <protection/>
    </xf>
    <xf numFmtId="3" fontId="17" fillId="0" borderId="0" xfId="64" applyNumberFormat="1" applyFont="1" applyAlignment="1">
      <alignment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5" fillId="0" borderId="10" xfId="70" applyFont="1" applyFill="1" applyBorder="1" applyAlignment="1">
      <alignment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2" xfId="70" applyFont="1" applyFill="1" applyBorder="1" applyAlignment="1">
      <alignment horizontal="center" vertical="center"/>
      <protection/>
    </xf>
    <xf numFmtId="0" fontId="89" fillId="0" borderId="10" xfId="64" applyFont="1" applyBorder="1" applyAlignment="1">
      <alignment wrapText="1"/>
      <protection/>
    </xf>
    <xf numFmtId="3" fontId="4" fillId="0" borderId="13" xfId="70" applyNumberFormat="1" applyFont="1" applyFill="1" applyBorder="1" applyAlignment="1">
      <alignment horizontal="right" wrapText="1"/>
      <protection/>
    </xf>
    <xf numFmtId="0" fontId="90" fillId="0" borderId="10" xfId="64" applyFont="1" applyBorder="1" applyAlignment="1">
      <alignment wrapText="1"/>
      <protection/>
    </xf>
    <xf numFmtId="0" fontId="90" fillId="0" borderId="10" xfId="64" applyFont="1" applyBorder="1" applyAlignment="1">
      <alignment vertical="top" wrapText="1"/>
      <protection/>
    </xf>
    <xf numFmtId="0" fontId="13" fillId="0" borderId="0" xfId="67" applyFill="1">
      <alignment/>
      <protection/>
    </xf>
    <xf numFmtId="0" fontId="3" fillId="0" borderId="0" xfId="68" applyFont="1" applyFill="1" applyAlignment="1">
      <alignment horizontal="center"/>
      <protection/>
    </xf>
    <xf numFmtId="0" fontId="4" fillId="0" borderId="0" xfId="68" applyFont="1" applyFill="1">
      <alignment/>
      <protection/>
    </xf>
    <xf numFmtId="0" fontId="4" fillId="0" borderId="11" xfId="68" applyFont="1" applyFill="1" applyBorder="1" applyAlignment="1">
      <alignment horizontal="center"/>
      <protection/>
    </xf>
    <xf numFmtId="0" fontId="13" fillId="0" borderId="0" xfId="67">
      <alignment/>
      <protection/>
    </xf>
    <xf numFmtId="0" fontId="4" fillId="0" borderId="0" xfId="68" applyFont="1">
      <alignment/>
      <protection/>
    </xf>
    <xf numFmtId="0" fontId="3" fillId="0" borderId="10" xfId="68" applyFont="1" applyFill="1" applyBorder="1" applyAlignment="1">
      <alignment horizontal="center" vertical="center" wrapText="1"/>
      <protection/>
    </xf>
    <xf numFmtId="0" fontId="8" fillId="0" borderId="0" xfId="68" applyFont="1">
      <alignment/>
      <protection/>
    </xf>
    <xf numFmtId="0" fontId="4" fillId="0" borderId="10" xfId="68" applyFont="1" applyFill="1" applyBorder="1" applyAlignment="1">
      <alignment/>
      <protection/>
    </xf>
    <xf numFmtId="3" fontId="4" fillId="0" borderId="10" xfId="68" applyNumberFormat="1" applyFont="1" applyBorder="1" applyAlignment="1">
      <alignment/>
      <protection/>
    </xf>
    <xf numFmtId="3" fontId="10" fillId="0" borderId="10" xfId="68" applyNumberFormat="1" applyFont="1" applyBorder="1" applyAlignment="1">
      <alignment/>
      <protection/>
    </xf>
    <xf numFmtId="3" fontId="8" fillId="0" borderId="10" xfId="68" applyNumberFormat="1" applyFont="1" applyBorder="1" applyAlignment="1">
      <alignment/>
      <protection/>
    </xf>
    <xf numFmtId="3" fontId="5" fillId="33" borderId="10" xfId="70" applyNumberFormat="1" applyFont="1" applyFill="1" applyBorder="1" applyAlignment="1">
      <alignment vertical="center" wrapText="1"/>
      <protection/>
    </xf>
    <xf numFmtId="0" fontId="4" fillId="0" borderId="10" xfId="70" applyFont="1" applyFill="1" applyBorder="1" applyAlignment="1">
      <alignment wrapText="1"/>
      <protection/>
    </xf>
    <xf numFmtId="3" fontId="89" fillId="0" borderId="0" xfId="64" applyNumberFormat="1" applyFont="1" applyAlignment="1">
      <alignment horizontal="center"/>
      <protection/>
    </xf>
    <xf numFmtId="0" fontId="5" fillId="0" borderId="10" xfId="70" applyFont="1" applyFill="1" applyBorder="1" applyAlignment="1">
      <alignment/>
      <protection/>
    </xf>
    <xf numFmtId="0" fontId="16" fillId="0" borderId="10" xfId="70" applyFont="1" applyFill="1" applyBorder="1" applyAlignment="1">
      <alignment/>
      <protection/>
    </xf>
    <xf numFmtId="0" fontId="16" fillId="0" borderId="10" xfId="70" applyFont="1" applyFill="1" applyBorder="1" applyAlignment="1">
      <alignment wrapText="1"/>
      <protection/>
    </xf>
    <xf numFmtId="0" fontId="21" fillId="0" borderId="10" xfId="70" applyFont="1" applyFill="1" applyBorder="1" applyAlignment="1">
      <alignment wrapText="1"/>
      <protection/>
    </xf>
    <xf numFmtId="0" fontId="23" fillId="0" borderId="10" xfId="70" applyFont="1" applyFill="1" applyBorder="1" applyAlignment="1">
      <alignment wrapText="1"/>
      <protection/>
    </xf>
    <xf numFmtId="3" fontId="11" fillId="33" borderId="10" xfId="70" applyNumberFormat="1" applyFont="1" applyFill="1" applyBorder="1" applyAlignment="1">
      <alignment horizontal="center" vertical="center" wrapText="1"/>
      <protection/>
    </xf>
    <xf numFmtId="0" fontId="8" fillId="33" borderId="10" xfId="70" applyFont="1" applyFill="1" applyBorder="1" applyAlignment="1">
      <alignment horizontal="left" vertical="center" wrapText="1"/>
      <protection/>
    </xf>
    <xf numFmtId="0" fontId="7" fillId="33" borderId="10" xfId="70" applyFont="1" applyFill="1" applyBorder="1" applyAlignment="1">
      <alignment horizontal="left" vertical="center" wrapText="1"/>
      <protection/>
    </xf>
    <xf numFmtId="0" fontId="54" fillId="0" borderId="0" xfId="0" applyFont="1" applyAlignment="1">
      <alignment/>
    </xf>
    <xf numFmtId="0" fontId="54" fillId="0" borderId="0" xfId="0" applyFont="1" applyAlignment="1">
      <alignment horizontal="right"/>
    </xf>
    <xf numFmtId="0" fontId="3" fillId="0" borderId="10" xfId="68" applyFont="1" applyFill="1" applyBorder="1" applyAlignment="1">
      <alignment horizontal="center" vertical="center"/>
      <protection/>
    </xf>
    <xf numFmtId="0" fontId="4" fillId="0" borderId="10" xfId="68" applyFont="1" applyFill="1" applyBorder="1" applyAlignment="1">
      <alignment horizontal="left" wrapText="1"/>
      <protection/>
    </xf>
    <xf numFmtId="0" fontId="4" fillId="0" borderId="10" xfId="68" applyFont="1" applyFill="1" applyBorder="1" applyAlignment="1">
      <alignment horizontal="left"/>
      <protection/>
    </xf>
    <xf numFmtId="0" fontId="4" fillId="0" borderId="10" xfId="68" applyFont="1" applyBorder="1" applyAlignment="1">
      <alignment vertical="top" wrapText="1"/>
      <protection/>
    </xf>
    <xf numFmtId="0" fontId="10" fillId="0" borderId="10" xfId="68" applyFont="1" applyBorder="1" applyAlignment="1" quotePrefix="1">
      <alignment vertical="top" wrapText="1"/>
      <protection/>
    </xf>
    <xf numFmtId="0" fontId="8" fillId="0" borderId="10" xfId="68" applyFont="1" applyBorder="1" applyAlignment="1" quotePrefix="1">
      <alignment vertical="top" wrapText="1"/>
      <protection/>
    </xf>
    <xf numFmtId="0" fontId="3" fillId="0" borderId="10" xfId="68" applyFont="1" applyBorder="1" applyAlignment="1">
      <alignment vertical="top" wrapText="1"/>
      <protection/>
    </xf>
    <xf numFmtId="3" fontId="4" fillId="33" borderId="10" xfId="70" applyNumberFormat="1" applyFont="1" applyFill="1" applyBorder="1" applyAlignment="1">
      <alignment wrapText="1"/>
      <protection/>
    </xf>
    <xf numFmtId="3" fontId="4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3" fontId="4" fillId="0" borderId="10" xfId="70" applyNumberFormat="1" applyFont="1" applyFill="1" applyBorder="1" applyAlignment="1">
      <alignment wrapText="1"/>
      <protection/>
    </xf>
    <xf numFmtId="0" fontId="4" fillId="0" borderId="10" xfId="70" applyFont="1" applyFill="1" applyBorder="1" applyAlignment="1" quotePrefix="1">
      <alignment/>
      <protection/>
    </xf>
    <xf numFmtId="0" fontId="4" fillId="0" borderId="10" xfId="70" applyFont="1" applyFill="1" applyBorder="1" applyAlignment="1" quotePrefix="1">
      <alignment wrapText="1"/>
      <protection/>
    </xf>
    <xf numFmtId="0" fontId="4" fillId="0" borderId="10" xfId="70" applyFont="1" applyFill="1" applyBorder="1" applyAlignment="1">
      <alignment horizontal="center" vertical="center"/>
      <protection/>
    </xf>
    <xf numFmtId="0" fontId="3" fillId="0" borderId="10" xfId="70" applyFont="1" applyFill="1" applyBorder="1" applyAlignment="1">
      <alignment vertical="center" wrapText="1"/>
      <protection/>
    </xf>
    <xf numFmtId="0" fontId="4" fillId="0" borderId="10" xfId="70" applyFont="1" applyFill="1" applyBorder="1" applyAlignment="1">
      <alignment vertical="center" wrapText="1"/>
      <protection/>
    </xf>
    <xf numFmtId="0" fontId="5" fillId="0" borderId="10" xfId="70" applyFont="1" applyFill="1" applyBorder="1" applyAlignment="1">
      <alignment vertical="center" wrapText="1"/>
      <protection/>
    </xf>
    <xf numFmtId="0" fontId="10" fillId="0" borderId="10" xfId="70" applyFont="1" applyFill="1" applyBorder="1" applyAlignment="1">
      <alignment horizontal="left" vertical="center" wrapText="1"/>
      <protection/>
    </xf>
    <xf numFmtId="0" fontId="4" fillId="0" borderId="10" xfId="70" applyFont="1" applyFill="1" applyBorder="1" applyAlignment="1">
      <alignment vertical="center"/>
      <protection/>
    </xf>
    <xf numFmtId="3" fontId="16" fillId="33" borderId="10" xfId="70" applyNumberFormat="1" applyFont="1" applyFill="1" applyBorder="1" applyAlignment="1">
      <alignment horizontal="right" vertical="center" wrapText="1"/>
      <protection/>
    </xf>
    <xf numFmtId="0" fontId="22" fillId="0" borderId="0" xfId="0" applyFont="1" applyFill="1" applyAlignment="1">
      <alignment vertical="center"/>
    </xf>
    <xf numFmtId="3" fontId="93" fillId="0" borderId="0" xfId="64" applyNumberFormat="1" applyFont="1" applyBorder="1" applyAlignment="1">
      <alignment vertical="center" wrapText="1"/>
      <protection/>
    </xf>
    <xf numFmtId="3" fontId="90" fillId="0" borderId="0" xfId="64" applyNumberFormat="1" applyFont="1" applyBorder="1">
      <alignment/>
      <protection/>
    </xf>
    <xf numFmtId="3" fontId="20" fillId="0" borderId="0" xfId="64" applyNumberFormat="1" applyFont="1" applyAlignment="1">
      <alignment wrapText="1"/>
      <protection/>
    </xf>
    <xf numFmtId="0" fontId="4" fillId="33" borderId="10" xfId="70" applyFont="1" applyFill="1" applyBorder="1" applyAlignment="1">
      <alignment horizontal="center" vertical="center" wrapText="1"/>
      <protection/>
    </xf>
    <xf numFmtId="0" fontId="4" fillId="0" borderId="10" xfId="70" applyFont="1" applyFill="1" applyBorder="1" applyAlignment="1" quotePrefix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10" xfId="70" applyFont="1" applyFill="1" applyBorder="1" applyAlignment="1">
      <alignment horizontal="center" wrapText="1"/>
      <protection/>
    </xf>
    <xf numFmtId="0" fontId="22" fillId="0" borderId="10" xfId="70" applyFont="1" applyFill="1" applyBorder="1" applyAlignment="1">
      <alignment horizontal="center" wrapText="1"/>
      <protection/>
    </xf>
    <xf numFmtId="0" fontId="16" fillId="33" borderId="10" xfId="70" applyFont="1" applyFill="1" applyBorder="1" applyAlignment="1">
      <alignment horizontal="left" vertical="center" wrapText="1"/>
      <protection/>
    </xf>
    <xf numFmtId="0" fontId="22" fillId="0" borderId="10" xfId="70" applyFont="1" applyFill="1" applyBorder="1" applyAlignment="1">
      <alignment horizontal="center"/>
      <protection/>
    </xf>
    <xf numFmtId="0" fontId="4" fillId="0" borderId="10" xfId="70" applyFont="1" applyFill="1" applyBorder="1" applyAlignment="1" quotePrefix="1">
      <alignment horizontal="center"/>
      <protection/>
    </xf>
    <xf numFmtId="3" fontId="3" fillId="0" borderId="10" xfId="70" applyNumberFormat="1" applyFont="1" applyFill="1" applyBorder="1" applyAlignment="1">
      <alignment wrapText="1"/>
      <protection/>
    </xf>
    <xf numFmtId="0" fontId="4" fillId="0" borderId="10" xfId="70" applyFont="1" applyFill="1" applyBorder="1" applyAlignment="1" quotePrefix="1">
      <alignment horizontal="left" wrapText="1"/>
      <protection/>
    </xf>
    <xf numFmtId="0" fontId="94" fillId="0" borderId="10" xfId="70" applyFont="1" applyFill="1" applyBorder="1" applyAlignment="1" quotePrefix="1">
      <alignment wrapText="1"/>
      <protection/>
    </xf>
    <xf numFmtId="0" fontId="94" fillId="0" borderId="10" xfId="70" applyFont="1" applyFill="1" applyBorder="1" applyAlignment="1">
      <alignment wrapText="1"/>
      <protection/>
    </xf>
    <xf numFmtId="0" fontId="94" fillId="0" borderId="10" xfId="70" applyFont="1" applyFill="1" applyBorder="1" applyAlignment="1" quotePrefix="1">
      <alignment/>
      <protection/>
    </xf>
    <xf numFmtId="0" fontId="3" fillId="0" borderId="0" xfId="0" applyFont="1" applyAlignment="1">
      <alignment horizontal="center" wrapText="1"/>
    </xf>
    <xf numFmtId="0" fontId="95" fillId="0" borderId="10" xfId="70" applyFont="1" applyFill="1" applyBorder="1" applyAlignment="1" quotePrefix="1">
      <alignment wrapText="1"/>
      <protection/>
    </xf>
    <xf numFmtId="0" fontId="4" fillId="0" borderId="0" xfId="0" applyFont="1" applyAlignment="1">
      <alignment wrapText="1"/>
    </xf>
    <xf numFmtId="3" fontId="4" fillId="33" borderId="13" xfId="70" applyNumberFormat="1" applyFont="1" applyFill="1" applyBorder="1" applyAlignment="1">
      <alignment horizontal="right" vertical="center" wrapText="1"/>
      <protection/>
    </xf>
    <xf numFmtId="3" fontId="93" fillId="0" borderId="14" xfId="64" applyNumberFormat="1" applyFont="1" applyBorder="1" applyAlignment="1">
      <alignment horizontal="center" vertical="center" wrapText="1"/>
      <protection/>
    </xf>
    <xf numFmtId="0" fontId="95" fillId="0" borderId="0" xfId="0" applyFont="1" applyAlignment="1">
      <alignment/>
    </xf>
    <xf numFmtId="0" fontId="8" fillId="0" borderId="10" xfId="70" applyFont="1" applyFill="1" applyBorder="1" applyAlignment="1">
      <alignment vertical="center" wrapText="1"/>
      <protection/>
    </xf>
    <xf numFmtId="3" fontId="92" fillId="0" borderId="0" xfId="64" applyNumberFormat="1" applyFont="1" applyBorder="1" applyAlignment="1">
      <alignment horizontal="left" vertical="center" wrapText="1"/>
      <protection/>
    </xf>
    <xf numFmtId="3" fontId="92" fillId="0" borderId="0" xfId="64" applyNumberFormat="1" applyFont="1" applyBorder="1" applyAlignment="1">
      <alignment vertical="center" wrapText="1"/>
      <protection/>
    </xf>
    <xf numFmtId="0" fontId="4" fillId="33" borderId="10" xfId="70" applyFont="1" applyFill="1" applyBorder="1" applyAlignment="1" quotePrefix="1">
      <alignment horizontal="left" vertical="center" wrapText="1"/>
      <protection/>
    </xf>
    <xf numFmtId="0" fontId="16" fillId="0" borderId="10" xfId="70" applyFont="1" applyFill="1" applyBorder="1" applyAlignment="1" quotePrefix="1">
      <alignment wrapText="1"/>
      <protection/>
    </xf>
    <xf numFmtId="0" fontId="4" fillId="0" borderId="10" xfId="70" applyFont="1" applyFill="1" applyBorder="1" applyAlignment="1" quotePrefix="1">
      <alignment horizontal="left" wrapText="1" indent="2"/>
      <protection/>
    </xf>
    <xf numFmtId="0" fontId="4" fillId="0" borderId="10" xfId="70" applyFont="1" applyFill="1" applyBorder="1" applyAlignment="1" quotePrefix="1">
      <alignment horizontal="left" wrapText="1" indent="3"/>
      <protection/>
    </xf>
    <xf numFmtId="3" fontId="92" fillId="0" borderId="0" xfId="64" applyNumberFormat="1" applyFont="1" applyBorder="1" applyAlignment="1">
      <alignment horizontal="left" vertical="center" wrapText="1"/>
      <protection/>
    </xf>
    <xf numFmtId="3" fontId="96" fillId="0" borderId="11" xfId="64" applyNumberFormat="1" applyFont="1" applyBorder="1" applyAlignment="1">
      <alignment horizontal="right" vertical="center"/>
      <protection/>
    </xf>
    <xf numFmtId="0" fontId="21" fillId="0" borderId="10" xfId="70" applyFont="1" applyFill="1" applyBorder="1" applyAlignment="1">
      <alignment vertical="center" wrapText="1"/>
      <protection/>
    </xf>
    <xf numFmtId="3" fontId="95" fillId="0" borderId="10" xfId="0" applyNumberFormat="1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58" fillId="0" borderId="0" xfId="0" applyFont="1" applyAlignment="1">
      <alignment/>
    </xf>
    <xf numFmtId="0" fontId="4" fillId="0" borderId="10" xfId="70" applyFont="1" applyFill="1" applyBorder="1" applyAlignment="1">
      <alignment/>
      <protection/>
    </xf>
    <xf numFmtId="0" fontId="86" fillId="0" borderId="0" xfId="0" applyFont="1" applyAlignment="1">
      <alignment horizontal="center"/>
    </xf>
    <xf numFmtId="0" fontId="89" fillId="0" borderId="0" xfId="64" applyFont="1" applyAlignment="1">
      <alignment horizontal="right"/>
      <protection/>
    </xf>
    <xf numFmtId="3" fontId="97" fillId="0" borderId="10" xfId="0" applyNumberFormat="1" applyFont="1" applyFill="1" applyBorder="1" applyAlignment="1">
      <alignment vertical="center" wrapText="1"/>
    </xf>
    <xf numFmtId="3" fontId="98" fillId="0" borderId="10" xfId="70" applyNumberFormat="1" applyFont="1" applyFill="1" applyBorder="1" applyAlignment="1">
      <alignment wrapText="1"/>
      <protection/>
    </xf>
    <xf numFmtId="3" fontId="95" fillId="0" borderId="10" xfId="70" applyNumberFormat="1" applyFont="1" applyFill="1" applyBorder="1" applyAlignment="1">
      <alignment wrapText="1"/>
      <protection/>
    </xf>
    <xf numFmtId="0" fontId="4" fillId="0" borderId="15" xfId="70" applyFont="1" applyFill="1" applyBorder="1" applyAlignment="1">
      <alignment horizontal="center" vertical="center" wrapText="1"/>
      <protection/>
    </xf>
    <xf numFmtId="0" fontId="81" fillId="0" borderId="0" xfId="0" applyFont="1" applyFill="1" applyAlignment="1">
      <alignment/>
    </xf>
    <xf numFmtId="3" fontId="81" fillId="0" borderId="0" xfId="0" applyNumberFormat="1" applyFont="1" applyFill="1" applyAlignment="1">
      <alignment/>
    </xf>
    <xf numFmtId="0" fontId="86" fillId="0" borderId="0" xfId="0" applyFont="1" applyFill="1" applyAlignment="1">
      <alignment/>
    </xf>
    <xf numFmtId="0" fontId="81" fillId="0" borderId="0" xfId="0" applyFont="1" applyAlignment="1">
      <alignment/>
    </xf>
    <xf numFmtId="3" fontId="81" fillId="0" borderId="0" xfId="0" applyNumberFormat="1" applyFont="1" applyAlignment="1">
      <alignment/>
    </xf>
    <xf numFmtId="0" fontId="99" fillId="0" borderId="0" xfId="0" applyFont="1" applyAlignment="1">
      <alignment/>
    </xf>
    <xf numFmtId="0" fontId="81" fillId="0" borderId="0" xfId="0" applyFont="1" applyBorder="1" applyAlignment="1">
      <alignment/>
    </xf>
    <xf numFmtId="3" fontId="81" fillId="0" borderId="0" xfId="0" applyNumberFormat="1" applyFont="1" applyBorder="1" applyAlignment="1">
      <alignment/>
    </xf>
    <xf numFmtId="0" fontId="100" fillId="0" borderId="0" xfId="0" applyFont="1" applyAlignment="1">
      <alignment/>
    </xf>
    <xf numFmtId="0" fontId="101" fillId="0" borderId="0" xfId="0" applyFont="1" applyAlignment="1">
      <alignment/>
    </xf>
    <xf numFmtId="0" fontId="30" fillId="0" borderId="0" xfId="69" applyFont="1" applyFill="1" applyBorder="1" applyAlignment="1">
      <alignment horizontal="left" wrapText="1"/>
      <protection/>
    </xf>
    <xf numFmtId="16" fontId="0" fillId="0" borderId="0" xfId="0" applyNumberFormat="1" applyAlignment="1">
      <alignment/>
    </xf>
    <xf numFmtId="0" fontId="30" fillId="0" borderId="0" xfId="69" applyFont="1">
      <alignment/>
      <protection/>
    </xf>
    <xf numFmtId="0" fontId="22" fillId="0" borderId="0" xfId="69" applyFont="1" applyBorder="1">
      <alignment/>
      <protection/>
    </xf>
    <xf numFmtId="0" fontId="30" fillId="0" borderId="0" xfId="69" applyFont="1" applyBorder="1">
      <alignment/>
      <protection/>
    </xf>
    <xf numFmtId="3" fontId="30" fillId="0" borderId="0" xfId="69" applyNumberFormat="1" applyFont="1" applyBorder="1">
      <alignment/>
      <protection/>
    </xf>
    <xf numFmtId="0" fontId="31" fillId="0" borderId="0" xfId="69" applyFont="1" applyBorder="1">
      <alignment/>
      <protection/>
    </xf>
    <xf numFmtId="3" fontId="30" fillId="0" borderId="0" xfId="69" applyNumberFormat="1" applyFont="1" applyBorder="1" applyAlignment="1">
      <alignment/>
      <protection/>
    </xf>
    <xf numFmtId="0" fontId="31" fillId="0" borderId="0" xfId="69" applyFont="1" applyBorder="1" applyAlignment="1">
      <alignment horizontal="center"/>
      <protection/>
    </xf>
    <xf numFmtId="3" fontId="30" fillId="0" borderId="0" xfId="0" applyNumberFormat="1" applyFont="1" applyAlignment="1">
      <alignment/>
    </xf>
    <xf numFmtId="0" fontId="32" fillId="0" borderId="0" xfId="69" applyFont="1" applyAlignment="1">
      <alignment horizontal="center" vertical="center" wrapText="1"/>
      <protection/>
    </xf>
    <xf numFmtId="0" fontId="30" fillId="0" borderId="0" xfId="69" applyFont="1" applyFill="1">
      <alignment/>
      <protection/>
    </xf>
    <xf numFmtId="0" fontId="86" fillId="0" borderId="0" xfId="0" applyFont="1" applyFill="1" applyAlignment="1">
      <alignment horizontal="right"/>
    </xf>
    <xf numFmtId="0" fontId="30" fillId="0" borderId="0" xfId="69" applyFont="1" applyFill="1" applyBorder="1">
      <alignment/>
      <protection/>
    </xf>
    <xf numFmtId="0" fontId="102" fillId="0" borderId="0" xfId="0" applyFont="1" applyAlignment="1">
      <alignment/>
    </xf>
    <xf numFmtId="3" fontId="30" fillId="0" borderId="0" xfId="69" applyNumberFormat="1" applyFont="1" applyFill="1" applyBorder="1">
      <alignment/>
      <protection/>
    </xf>
    <xf numFmtId="0" fontId="31" fillId="0" borderId="0" xfId="69" applyFont="1" applyBorder="1" applyAlignment="1">
      <alignment/>
      <protection/>
    </xf>
    <xf numFmtId="0" fontId="4" fillId="0" borderId="0" xfId="69" applyFont="1" applyFill="1" applyBorder="1">
      <alignment/>
      <protection/>
    </xf>
    <xf numFmtId="3" fontId="86" fillId="0" borderId="0" xfId="0" applyNumberFormat="1" applyFont="1" applyBorder="1" applyAlignment="1">
      <alignment/>
    </xf>
    <xf numFmtId="0" fontId="91" fillId="0" borderId="0" xfId="0" applyFont="1" applyAlignment="1">
      <alignment/>
    </xf>
    <xf numFmtId="3" fontId="91" fillId="0" borderId="0" xfId="0" applyNumberFormat="1" applyFont="1" applyAlignment="1">
      <alignment/>
    </xf>
    <xf numFmtId="0" fontId="103" fillId="0" borderId="0" xfId="0" applyFont="1" applyAlignment="1">
      <alignment/>
    </xf>
    <xf numFmtId="3" fontId="103" fillId="0" borderId="0" xfId="0" applyNumberFormat="1" applyFont="1" applyAlignment="1">
      <alignment/>
    </xf>
    <xf numFmtId="3" fontId="4" fillId="0" borderId="0" xfId="69" applyNumberFormat="1" applyFont="1">
      <alignment/>
      <protection/>
    </xf>
    <xf numFmtId="0" fontId="86" fillId="0" borderId="0" xfId="0" applyFont="1" applyBorder="1" applyAlignment="1">
      <alignment/>
    </xf>
    <xf numFmtId="3" fontId="103" fillId="0" borderId="0" xfId="0" applyNumberFormat="1" applyFont="1" applyBorder="1" applyAlignment="1">
      <alignment/>
    </xf>
    <xf numFmtId="0" fontId="4" fillId="0" borderId="11" xfId="69" applyFont="1" applyFill="1" applyBorder="1">
      <alignment/>
      <protection/>
    </xf>
    <xf numFmtId="0" fontId="104" fillId="0" borderId="11" xfId="0" applyFont="1" applyBorder="1" applyAlignment="1">
      <alignment/>
    </xf>
    <xf numFmtId="3" fontId="4" fillId="0" borderId="11" xfId="69" applyNumberFormat="1" applyFont="1" applyFill="1" applyBorder="1">
      <alignment/>
      <protection/>
    </xf>
    <xf numFmtId="0" fontId="104" fillId="0" borderId="0" xfId="0" applyFont="1" applyAlignment="1">
      <alignment/>
    </xf>
    <xf numFmtId="3" fontId="4" fillId="0" borderId="0" xfId="69" applyNumberFormat="1" applyFont="1" applyFill="1" applyBorder="1" applyAlignment="1">
      <alignment/>
      <protection/>
    </xf>
    <xf numFmtId="0" fontId="103" fillId="0" borderId="0" xfId="0" applyFont="1" applyBorder="1" applyAlignment="1">
      <alignment/>
    </xf>
    <xf numFmtId="3" fontId="4" fillId="0" borderId="0" xfId="69" applyNumberFormat="1" applyFont="1" applyFill="1" applyBorder="1">
      <alignment/>
      <protection/>
    </xf>
    <xf numFmtId="3" fontId="86" fillId="0" borderId="11" xfId="0" applyNumberFormat="1" applyFont="1" applyBorder="1" applyAlignment="1">
      <alignment/>
    </xf>
    <xf numFmtId="0" fontId="81" fillId="0" borderId="0" xfId="0" applyFont="1" applyAlignment="1">
      <alignment/>
    </xf>
    <xf numFmtId="3" fontId="86" fillId="0" borderId="11" xfId="0" applyNumberFormat="1" applyFont="1" applyBorder="1" applyAlignment="1">
      <alignment vertical="center"/>
    </xf>
    <xf numFmtId="0" fontId="105" fillId="0" borderId="0" xfId="0" applyFont="1" applyAlignment="1">
      <alignment/>
    </xf>
    <xf numFmtId="0" fontId="86" fillId="0" borderId="11" xfId="0" applyFont="1" applyBorder="1" applyAlignment="1">
      <alignment/>
    </xf>
    <xf numFmtId="3" fontId="86" fillId="0" borderId="0" xfId="0" applyNumberFormat="1" applyFont="1" applyAlignment="1">
      <alignment/>
    </xf>
    <xf numFmtId="3" fontId="4" fillId="0" borderId="0" xfId="69" applyNumberFormat="1" applyFont="1" applyFill="1" applyBorder="1" applyAlignment="1">
      <alignment horizontal="left" wrapText="1"/>
      <protection/>
    </xf>
    <xf numFmtId="0" fontId="5" fillId="0" borderId="0" xfId="69" applyFont="1" applyFill="1" applyBorder="1">
      <alignment/>
      <protection/>
    </xf>
    <xf numFmtId="3" fontId="5" fillId="0" borderId="0" xfId="69" applyNumberFormat="1" applyFont="1" applyFill="1" applyBorder="1">
      <alignment/>
      <protection/>
    </xf>
    <xf numFmtId="3" fontId="5" fillId="0" borderId="0" xfId="69" applyNumberFormat="1" applyFont="1" applyFill="1" applyBorder="1" applyAlignment="1">
      <alignment horizontal="left" wrapText="1"/>
      <protection/>
    </xf>
    <xf numFmtId="3" fontId="4" fillId="0" borderId="11" xfId="69" applyNumberFormat="1" applyFont="1" applyFill="1" applyBorder="1" applyAlignment="1">
      <alignment horizontal="right" wrapText="1"/>
      <protection/>
    </xf>
    <xf numFmtId="3" fontId="4" fillId="0" borderId="0" xfId="69" applyNumberFormat="1" applyFont="1" applyFill="1" applyBorder="1" applyAlignment="1">
      <alignment horizontal="right" wrapText="1"/>
      <protection/>
    </xf>
    <xf numFmtId="0" fontId="106" fillId="0" borderId="0" xfId="0" applyFont="1" applyAlignment="1">
      <alignment/>
    </xf>
    <xf numFmtId="3" fontId="4" fillId="0" borderId="16" xfId="69" applyNumberFormat="1" applyFont="1" applyFill="1" applyBorder="1">
      <alignment/>
      <protection/>
    </xf>
    <xf numFmtId="3" fontId="4" fillId="0" borderId="16" xfId="69" applyNumberFormat="1" applyFont="1" applyFill="1" applyBorder="1" applyAlignment="1">
      <alignment horizontal="right" wrapText="1"/>
      <protection/>
    </xf>
    <xf numFmtId="0" fontId="86" fillId="0" borderId="16" xfId="0" applyFont="1" applyBorder="1" applyAlignment="1">
      <alignment/>
    </xf>
    <xf numFmtId="0" fontId="86" fillId="0" borderId="0" xfId="0" applyFont="1" applyAlignment="1">
      <alignment/>
    </xf>
    <xf numFmtId="0" fontId="4" fillId="0" borderId="0" xfId="69" applyFont="1">
      <alignment/>
      <protection/>
    </xf>
    <xf numFmtId="0" fontId="4" fillId="0" borderId="0" xfId="69" applyFont="1" applyBorder="1">
      <alignment/>
      <protection/>
    </xf>
    <xf numFmtId="3" fontId="4" fillId="0" borderId="0" xfId="69" applyNumberFormat="1" applyFont="1" applyBorder="1">
      <alignment/>
      <protection/>
    </xf>
    <xf numFmtId="0" fontId="3" fillId="0" borderId="0" xfId="69" applyFont="1" applyBorder="1">
      <alignment/>
      <protection/>
    </xf>
    <xf numFmtId="3" fontId="4" fillId="0" borderId="0" xfId="69" applyNumberFormat="1" applyFont="1" applyBorder="1" applyAlignment="1">
      <alignment/>
      <protection/>
    </xf>
    <xf numFmtId="0" fontId="3" fillId="0" borderId="0" xfId="69" applyFont="1" applyBorder="1" applyAlignment="1">
      <alignment horizontal="center"/>
      <protection/>
    </xf>
    <xf numFmtId="3" fontId="86" fillId="0" borderId="0" xfId="0" applyNumberFormat="1" applyFont="1" applyFill="1" applyAlignment="1">
      <alignment/>
    </xf>
    <xf numFmtId="0" fontId="91" fillId="0" borderId="0" xfId="0" applyFont="1" applyBorder="1" applyAlignment="1">
      <alignment/>
    </xf>
    <xf numFmtId="3" fontId="3" fillId="0" borderId="0" xfId="69" applyNumberFormat="1" applyFont="1" applyFill="1" applyBorder="1" applyAlignment="1">
      <alignment horizontal="right" wrapText="1"/>
      <protection/>
    </xf>
    <xf numFmtId="3" fontId="86" fillId="0" borderId="16" xfId="0" applyNumberFormat="1" applyFont="1" applyBorder="1" applyAlignment="1">
      <alignment/>
    </xf>
    <xf numFmtId="3" fontId="91" fillId="0" borderId="0" xfId="0" applyNumberFormat="1" applyFont="1" applyBorder="1" applyAlignment="1">
      <alignment/>
    </xf>
    <xf numFmtId="0" fontId="4" fillId="0" borderId="11" xfId="69" applyNumberFormat="1" applyFont="1" applyFill="1" applyBorder="1" applyAlignment="1">
      <alignment horizontal="left"/>
      <protection/>
    </xf>
    <xf numFmtId="0" fontId="4" fillId="0" borderId="16" xfId="69" applyFont="1" applyBorder="1">
      <alignment/>
      <protection/>
    </xf>
    <xf numFmtId="3" fontId="4" fillId="0" borderId="16" xfId="69" applyNumberFormat="1" applyFont="1" applyBorder="1" applyAlignment="1">
      <alignment/>
      <protection/>
    </xf>
    <xf numFmtId="0" fontId="4" fillId="0" borderId="11" xfId="69" applyFont="1" applyBorder="1">
      <alignment/>
      <protection/>
    </xf>
    <xf numFmtId="3" fontId="4" fillId="0" borderId="11" xfId="69" applyNumberFormat="1" applyFont="1" applyBorder="1" applyAlignment="1">
      <alignment/>
      <protection/>
    </xf>
    <xf numFmtId="0" fontId="4" fillId="0" borderId="11" xfId="69" applyFont="1" applyFill="1" applyBorder="1" applyAlignment="1">
      <alignment vertical="center"/>
      <protection/>
    </xf>
    <xf numFmtId="0" fontId="86" fillId="0" borderId="11" xfId="0" applyFont="1" applyBorder="1" applyAlignment="1">
      <alignment vertical="center"/>
    </xf>
    <xf numFmtId="3" fontId="4" fillId="0" borderId="11" xfId="69" applyNumberFormat="1" applyFont="1" applyFill="1" applyBorder="1" applyAlignment="1">
      <alignment vertical="center"/>
      <protection/>
    </xf>
    <xf numFmtId="3" fontId="4" fillId="0" borderId="0" xfId="69" applyNumberFormat="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86" fillId="0" borderId="0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86" fillId="0" borderId="0" xfId="0" applyFont="1" applyAlignment="1">
      <alignment horizontal="right"/>
    </xf>
    <xf numFmtId="3" fontId="4" fillId="33" borderId="11" xfId="70" applyNumberFormat="1" applyFont="1" applyFill="1" applyBorder="1" applyAlignment="1">
      <alignment horizontal="right" vertical="center" wrapText="1"/>
      <protection/>
    </xf>
    <xf numFmtId="0" fontId="32" fillId="0" borderId="0" xfId="69" applyFont="1" applyAlignment="1">
      <alignment horizontal="center" vertical="center" wrapText="1"/>
      <protection/>
    </xf>
    <xf numFmtId="0" fontId="4" fillId="0" borderId="0" xfId="69" applyFont="1" applyFill="1" applyBorder="1" applyAlignment="1">
      <alignment horizontal="left" wrapText="1"/>
      <protection/>
    </xf>
    <xf numFmtId="0" fontId="3" fillId="0" borderId="0" xfId="69" applyFont="1" applyBorder="1" applyAlignment="1">
      <alignment horizontal="center"/>
      <protection/>
    </xf>
    <xf numFmtId="0" fontId="4" fillId="0" borderId="0" xfId="69" applyFont="1" applyFill="1" applyBorder="1" applyAlignment="1">
      <alignment vertical="center" wrapText="1"/>
      <protection/>
    </xf>
    <xf numFmtId="0" fontId="4" fillId="0" borderId="11" xfId="69" applyFont="1" applyFill="1" applyBorder="1" applyAlignment="1" quotePrefix="1">
      <alignment vertical="center" wrapText="1"/>
      <protection/>
    </xf>
    <xf numFmtId="0" fontId="4" fillId="0" borderId="17" xfId="69" applyFont="1" applyFill="1" applyBorder="1" applyAlignment="1">
      <alignment vertical="center" wrapText="1"/>
      <protection/>
    </xf>
    <xf numFmtId="0" fontId="91" fillId="0" borderId="0" xfId="0" applyFont="1" applyFill="1" applyAlignment="1">
      <alignment horizontal="center"/>
    </xf>
    <xf numFmtId="0" fontId="4" fillId="0" borderId="11" xfId="69" applyFont="1" applyFill="1" applyBorder="1" applyAlignment="1">
      <alignment horizontal="left"/>
      <protection/>
    </xf>
    <xf numFmtId="0" fontId="4" fillId="0" borderId="11" xfId="69" applyFont="1" applyFill="1" applyBorder="1" applyAlignment="1">
      <alignment horizontal="left" vertical="center" wrapText="1"/>
      <protection/>
    </xf>
    <xf numFmtId="0" fontId="86" fillId="0" borderId="0" xfId="0" applyFont="1" applyBorder="1" applyAlignment="1">
      <alignment vertical="center" wrapText="1"/>
    </xf>
    <xf numFmtId="0" fontId="86" fillId="0" borderId="11" xfId="0" applyFont="1" applyBorder="1" applyAlignment="1" quotePrefix="1">
      <alignment vertical="center" wrapText="1"/>
    </xf>
    <xf numFmtId="0" fontId="31" fillId="0" borderId="0" xfId="69" applyFont="1" applyBorder="1" applyAlignment="1">
      <alignment horizontal="center"/>
      <protection/>
    </xf>
    <xf numFmtId="0" fontId="4" fillId="0" borderId="11" xfId="69" applyFont="1" applyFill="1" applyBorder="1" applyAlignment="1">
      <alignment horizontal="left" wrapText="1"/>
      <protection/>
    </xf>
    <xf numFmtId="0" fontId="107" fillId="0" borderId="0" xfId="0" applyFont="1" applyFill="1" applyAlignment="1">
      <alignment horizontal="center"/>
    </xf>
    <xf numFmtId="0" fontId="99" fillId="0" borderId="0" xfId="0" applyFont="1" applyFill="1" applyAlignment="1">
      <alignment horizontal="center"/>
    </xf>
    <xf numFmtId="0" fontId="30" fillId="0" borderId="0" xfId="69" applyFont="1" applyFill="1" applyBorder="1" applyAlignment="1">
      <alignment horizontal="left" wrapText="1"/>
      <protection/>
    </xf>
    <xf numFmtId="0" fontId="21" fillId="0" borderId="15" xfId="70" applyFont="1" applyFill="1" applyBorder="1" applyAlignment="1">
      <alignment vertical="center" wrapText="1"/>
      <protection/>
    </xf>
    <xf numFmtId="0" fontId="21" fillId="0" borderId="16" xfId="70" applyFont="1" applyFill="1" applyBorder="1" applyAlignment="1">
      <alignment vertical="center" wrapText="1"/>
      <protection/>
    </xf>
    <xf numFmtId="0" fontId="21" fillId="0" borderId="18" xfId="70" applyFont="1" applyFill="1" applyBorder="1" applyAlignment="1">
      <alignment vertical="center" wrapText="1"/>
      <protection/>
    </xf>
    <xf numFmtId="0" fontId="4" fillId="0" borderId="10" xfId="70" applyFont="1" applyFill="1" applyBorder="1" applyAlignment="1">
      <alignment horizontal="center" vertical="center"/>
      <protection/>
    </xf>
    <xf numFmtId="3" fontId="4" fillId="33" borderId="10" xfId="70" applyNumberFormat="1" applyFont="1" applyFill="1" applyBorder="1" applyAlignment="1">
      <alignment vertical="center" wrapText="1"/>
      <protection/>
    </xf>
    <xf numFmtId="0" fontId="4" fillId="0" borderId="15" xfId="70" applyFont="1" applyFill="1" applyBorder="1" applyAlignment="1">
      <alignment horizontal="center" vertical="center"/>
      <protection/>
    </xf>
    <xf numFmtId="0" fontId="4" fillId="0" borderId="16" xfId="70" applyFont="1" applyFill="1" applyBorder="1" applyAlignment="1">
      <alignment horizontal="center" vertical="center"/>
      <protection/>
    </xf>
    <xf numFmtId="0" fontId="4" fillId="0" borderId="18" xfId="70" applyFont="1" applyFill="1" applyBorder="1" applyAlignment="1">
      <alignment horizontal="center" vertical="center"/>
      <protection/>
    </xf>
    <xf numFmtId="0" fontId="21" fillId="0" borderId="15" xfId="70" applyFont="1" applyFill="1" applyBorder="1" applyAlignment="1">
      <alignment vertical="center"/>
      <protection/>
    </xf>
    <xf numFmtId="0" fontId="21" fillId="0" borderId="16" xfId="70" applyFont="1" applyFill="1" applyBorder="1" applyAlignment="1">
      <alignment vertical="center"/>
      <protection/>
    </xf>
    <xf numFmtId="0" fontId="21" fillId="0" borderId="18" xfId="70" applyFont="1" applyFill="1" applyBorder="1" applyAlignment="1">
      <alignment vertical="center"/>
      <protection/>
    </xf>
    <xf numFmtId="0" fontId="10" fillId="0" borderId="10" xfId="70" applyFont="1" applyFill="1" applyBorder="1" applyAlignment="1">
      <alignment wrapText="1"/>
      <protection/>
    </xf>
    <xf numFmtId="3" fontId="4" fillId="33" borderId="10" xfId="70" applyNumberFormat="1" applyFont="1" applyFill="1" applyBorder="1" applyAlignment="1">
      <alignment wrapText="1"/>
      <protection/>
    </xf>
    <xf numFmtId="0" fontId="91" fillId="0" borderId="0" xfId="0" applyFont="1" applyAlignment="1">
      <alignment horizontal="center"/>
    </xf>
    <xf numFmtId="0" fontId="4" fillId="0" borderId="10" xfId="70" applyFont="1" applyFill="1" applyBorder="1" applyAlignment="1">
      <alignment vertical="center" wrapText="1"/>
      <protection/>
    </xf>
    <xf numFmtId="0" fontId="21" fillId="0" borderId="10" xfId="70" applyFont="1" applyFill="1" applyBorder="1" applyAlignment="1">
      <alignment horizontal="left" vertical="center" wrapText="1"/>
      <protection/>
    </xf>
    <xf numFmtId="0" fontId="4" fillId="0" borderId="10" xfId="70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2" xfId="70" applyFont="1" applyFill="1" applyBorder="1" applyAlignment="1">
      <alignment horizontal="center" vertical="center"/>
      <protection/>
    </xf>
    <xf numFmtId="0" fontId="4" fillId="0" borderId="14" xfId="70" applyFont="1" applyFill="1" applyBorder="1" applyAlignment="1">
      <alignment horizontal="center" vertical="center"/>
      <protection/>
    </xf>
    <xf numFmtId="3" fontId="4" fillId="33" borderId="12" xfId="70" applyNumberFormat="1" applyFont="1" applyFill="1" applyBorder="1" applyAlignment="1">
      <alignment horizontal="center" vertical="center" wrapText="1"/>
      <protection/>
    </xf>
    <xf numFmtId="3" fontId="4" fillId="33" borderId="14" xfId="70" applyNumberFormat="1" applyFont="1" applyFill="1" applyBorder="1" applyAlignment="1">
      <alignment horizontal="center" vertical="center" wrapText="1"/>
      <protection/>
    </xf>
    <xf numFmtId="0" fontId="21" fillId="0" borderId="10" xfId="70" applyFont="1" applyFill="1" applyBorder="1" applyAlignment="1">
      <alignment vertical="center" wrapText="1"/>
      <protection/>
    </xf>
    <xf numFmtId="3" fontId="4" fillId="33" borderId="12" xfId="70" applyNumberFormat="1" applyFont="1" applyFill="1" applyBorder="1" applyAlignment="1">
      <alignment vertical="center" wrapText="1"/>
      <protection/>
    </xf>
    <xf numFmtId="3" fontId="4" fillId="33" borderId="14" xfId="70" applyNumberFormat="1" applyFont="1" applyFill="1" applyBorder="1" applyAlignment="1">
      <alignment vertical="center" wrapText="1"/>
      <protection/>
    </xf>
    <xf numFmtId="0" fontId="21" fillId="0" borderId="10" xfId="70" applyFont="1" applyFill="1" applyBorder="1" applyAlignment="1">
      <alignment vertical="center"/>
      <protection/>
    </xf>
    <xf numFmtId="0" fontId="91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5" fillId="0" borderId="0" xfId="68" applyFont="1" applyFill="1" applyAlignment="1">
      <alignment horizontal="center" vertical="center" wrapText="1"/>
      <protection/>
    </xf>
    <xf numFmtId="0" fontId="4" fillId="0" borderId="19" xfId="70" applyFont="1" applyFill="1" applyBorder="1" applyAlignment="1">
      <alignment horizontal="center" vertical="center"/>
      <protection/>
    </xf>
    <xf numFmtId="0" fontId="4" fillId="0" borderId="16" xfId="70" applyFont="1" applyFill="1" applyBorder="1" applyAlignment="1">
      <alignment horizontal="center" vertical="center" wrapText="1"/>
      <protection/>
    </xf>
    <xf numFmtId="0" fontId="4" fillId="0" borderId="18" xfId="70" applyFont="1" applyFill="1" applyBorder="1" applyAlignment="1">
      <alignment horizontal="center" vertical="center" wrapText="1"/>
      <protection/>
    </xf>
    <xf numFmtId="0" fontId="4" fillId="0" borderId="15" xfId="70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3" fontId="92" fillId="0" borderId="11" xfId="64" applyNumberFormat="1" applyFont="1" applyBorder="1" applyAlignment="1">
      <alignment horizontal="justify" vertical="center" wrapText="1"/>
      <protection/>
    </xf>
    <xf numFmtId="3" fontId="92" fillId="0" borderId="0" xfId="64" applyNumberFormat="1" applyFont="1" applyBorder="1" applyAlignment="1">
      <alignment horizontal="justify" vertical="center" wrapText="1"/>
      <protection/>
    </xf>
    <xf numFmtId="3" fontId="87" fillId="0" borderId="0" xfId="64" applyNumberFormat="1" applyFont="1" applyBorder="1" applyAlignment="1">
      <alignment vertical="center" wrapText="1"/>
      <protection/>
    </xf>
    <xf numFmtId="3" fontId="92" fillId="0" borderId="0" xfId="64" applyNumberFormat="1" applyFont="1" applyBorder="1" applyAlignment="1">
      <alignment horizontal="left" vertical="center" wrapText="1"/>
      <protection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3" xfId="50"/>
    <cellStyle name="Figyelmeztetés" xfId="51"/>
    <cellStyle name="Hivatkozott cella" xfId="52"/>
    <cellStyle name="Jegyzet" xfId="53"/>
    <cellStyle name="Jó" xfId="54"/>
    <cellStyle name="Kimenet" xfId="55"/>
    <cellStyle name="Magyarázó szöveg" xfId="56"/>
    <cellStyle name="Normál 2" xfId="57"/>
    <cellStyle name="Normál 2 2" xfId="58"/>
    <cellStyle name="Normál 2 3" xfId="59"/>
    <cellStyle name="Normál 2 5" xfId="60"/>
    <cellStyle name="Normál 3" xfId="61"/>
    <cellStyle name="Normál 3 2" xfId="62"/>
    <cellStyle name="Normál 4" xfId="63"/>
    <cellStyle name="Normál 5" xfId="64"/>
    <cellStyle name="Normál 5 2" xfId="65"/>
    <cellStyle name="Normál 6" xfId="66"/>
    <cellStyle name="Normál_Baglad 2007. költségvetés 2" xfId="67"/>
    <cellStyle name="Normál_ktgv2004" xfId="68"/>
    <cellStyle name="Normál_Ljakabfa 2008(1). év költségvetés mód 04.17." xfId="69"/>
    <cellStyle name="Normál_Munka1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  <cellStyle name="Százalék 2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3.421875" style="0" customWidth="1"/>
    <col min="2" max="2" width="4.8515625" style="0" customWidth="1"/>
    <col min="3" max="3" width="16.140625" style="0" customWidth="1"/>
    <col min="4" max="4" width="4.28125" style="0" customWidth="1"/>
    <col min="5" max="5" width="8.8515625" style="0" customWidth="1"/>
    <col min="6" max="6" width="4.57421875" style="0" customWidth="1"/>
    <col min="7" max="7" width="6.140625" style="42" customWidth="1"/>
    <col min="8" max="8" width="18.140625" style="0" customWidth="1"/>
    <col min="9" max="9" width="16.57421875" style="0" customWidth="1"/>
  </cols>
  <sheetData>
    <row r="1" spans="1:10" s="153" customFormat="1" ht="40.5" customHeight="1">
      <c r="A1" s="226" t="s">
        <v>651</v>
      </c>
      <c r="B1" s="226"/>
      <c r="C1" s="226"/>
      <c r="D1" s="226"/>
      <c r="E1" s="226"/>
      <c r="F1" s="226"/>
      <c r="G1" s="226"/>
      <c r="H1" s="226"/>
      <c r="I1" s="226"/>
      <c r="J1" s="226"/>
    </row>
    <row r="2" spans="1:10" s="153" customFormat="1" ht="18.75" customHeight="1">
      <c r="A2" s="161"/>
      <c r="B2" s="161"/>
      <c r="C2" s="161"/>
      <c r="D2" s="161"/>
      <c r="G2" s="161"/>
      <c r="H2" s="162"/>
      <c r="I2" s="163" t="s">
        <v>574</v>
      </c>
      <c r="J2" s="162"/>
    </row>
    <row r="3" spans="1:10" s="153" customFormat="1" ht="18.75" customHeight="1">
      <c r="A3" s="161"/>
      <c r="B3" s="161"/>
      <c r="C3" s="161"/>
      <c r="D3" s="161"/>
      <c r="E3" s="161"/>
      <c r="F3" s="163"/>
      <c r="G3" s="161"/>
      <c r="H3" s="162"/>
      <c r="I3" s="162"/>
      <c r="J3" s="162"/>
    </row>
    <row r="4" spans="1:12" s="165" customFormat="1" ht="15.75">
      <c r="A4" s="172" t="s">
        <v>575</v>
      </c>
      <c r="B4" s="172"/>
      <c r="C4" s="172"/>
      <c r="D4" s="172"/>
      <c r="E4" s="172"/>
      <c r="F4" s="173"/>
      <c r="G4" s="172"/>
      <c r="H4" s="172"/>
      <c r="I4" s="172"/>
      <c r="J4" s="173"/>
      <c r="K4" s="187"/>
      <c r="L4" s="187"/>
    </row>
    <row r="5" spans="1:12" ht="15.75">
      <c r="A5" s="2"/>
      <c r="B5" s="188" t="s">
        <v>629</v>
      </c>
      <c r="C5" s="188"/>
      <c r="D5" s="188"/>
      <c r="E5" s="188"/>
      <c r="F5" s="184"/>
      <c r="G5" s="184"/>
      <c r="H5" s="184"/>
      <c r="I5" s="184">
        <v>882500</v>
      </c>
      <c r="J5" s="189"/>
      <c r="K5" s="180"/>
      <c r="L5" s="180"/>
    </row>
    <row r="6" spans="1:12" ht="15.75">
      <c r="A6" s="2"/>
      <c r="B6" s="175"/>
      <c r="C6" s="208" t="s">
        <v>599</v>
      </c>
      <c r="D6" s="175"/>
      <c r="E6" s="175"/>
      <c r="F6" s="169"/>
      <c r="G6" s="169"/>
      <c r="H6" s="169"/>
      <c r="I6" s="211">
        <f>SUM(I5:I5)</f>
        <v>882500</v>
      </c>
      <c r="J6" s="189"/>
      <c r="K6" s="180"/>
      <c r="L6" s="180"/>
    </row>
    <row r="7" spans="1:12" s="144" customFormat="1" ht="18.75">
      <c r="A7" s="168"/>
      <c r="B7" s="175"/>
      <c r="C7" s="175"/>
      <c r="D7" s="175"/>
      <c r="E7" s="175"/>
      <c r="F7" s="183"/>
      <c r="G7" s="190"/>
      <c r="H7" s="2"/>
      <c r="I7" s="2"/>
      <c r="J7" s="169"/>
      <c r="K7" s="2"/>
      <c r="L7" s="2"/>
    </row>
    <row r="8" spans="1:12" s="149" customFormat="1" ht="19.5">
      <c r="A8" s="191" t="s">
        <v>576</v>
      </c>
      <c r="B8" s="182"/>
      <c r="C8" s="182"/>
      <c r="D8" s="182"/>
      <c r="E8" s="182"/>
      <c r="F8" s="192"/>
      <c r="G8" s="193"/>
      <c r="H8" s="172"/>
      <c r="I8" s="172"/>
      <c r="J8" s="176"/>
      <c r="K8" s="172"/>
      <c r="L8" s="172"/>
    </row>
    <row r="9" spans="1:12" s="144" customFormat="1" ht="18.75">
      <c r="A9" s="2"/>
      <c r="B9" s="168" t="s">
        <v>632</v>
      </c>
      <c r="C9" s="175"/>
      <c r="D9" s="175"/>
      <c r="E9" s="175"/>
      <c r="F9" s="183"/>
      <c r="G9" s="195"/>
      <c r="H9" s="195"/>
      <c r="I9" s="195"/>
      <c r="J9" s="169"/>
      <c r="K9" s="2"/>
      <c r="L9" s="2"/>
    </row>
    <row r="10" spans="1:12" s="144" customFormat="1" ht="18.75">
      <c r="A10" s="2"/>
      <c r="B10" s="168"/>
      <c r="C10" s="188" t="s">
        <v>591</v>
      </c>
      <c r="D10" s="188"/>
      <c r="E10" s="188"/>
      <c r="F10" s="179"/>
      <c r="G10" s="194"/>
      <c r="H10" s="194"/>
      <c r="I10" s="194">
        <v>20000</v>
      </c>
      <c r="J10" s="169"/>
      <c r="K10" s="2"/>
      <c r="L10" s="2"/>
    </row>
    <row r="11" spans="1:12" s="144" customFormat="1" ht="18.75">
      <c r="A11" s="2"/>
      <c r="B11" s="168"/>
      <c r="C11" s="199" t="s">
        <v>592</v>
      </c>
      <c r="D11" s="199"/>
      <c r="E11" s="199"/>
      <c r="F11" s="197"/>
      <c r="G11" s="198"/>
      <c r="H11" s="198"/>
      <c r="I11" s="198">
        <v>5400</v>
      </c>
      <c r="J11" s="169"/>
      <c r="K11" s="2"/>
      <c r="L11" s="2"/>
    </row>
    <row r="12" spans="1:12" s="144" customFormat="1" ht="18.75">
      <c r="A12" s="2"/>
      <c r="B12" s="168" t="s">
        <v>631</v>
      </c>
      <c r="C12" s="175"/>
      <c r="D12" s="175"/>
      <c r="E12" s="175"/>
      <c r="F12" s="183"/>
      <c r="G12" s="195"/>
      <c r="H12" s="195"/>
      <c r="I12" s="195"/>
      <c r="J12" s="169"/>
      <c r="K12" s="2"/>
      <c r="L12" s="2"/>
    </row>
    <row r="13" spans="1:12" s="144" customFormat="1" ht="18.75">
      <c r="A13" s="2"/>
      <c r="B13" s="168"/>
      <c r="C13" s="188" t="s">
        <v>593</v>
      </c>
      <c r="D13" s="188"/>
      <c r="E13" s="188"/>
      <c r="F13" s="179"/>
      <c r="G13" s="194"/>
      <c r="H13" s="194"/>
      <c r="I13" s="194">
        <v>230000</v>
      </c>
      <c r="J13" s="169"/>
      <c r="K13" s="2"/>
      <c r="L13" s="2"/>
    </row>
    <row r="14" spans="1:12" s="144" customFormat="1" ht="18.75">
      <c r="A14" s="2"/>
      <c r="B14" s="168" t="s">
        <v>633</v>
      </c>
      <c r="C14" s="175"/>
      <c r="D14" s="175"/>
      <c r="E14" s="175"/>
      <c r="F14" s="183"/>
      <c r="G14" s="195"/>
      <c r="H14" s="195"/>
      <c r="I14" s="195"/>
      <c r="J14" s="169"/>
      <c r="K14" s="2"/>
      <c r="L14" s="2"/>
    </row>
    <row r="15" spans="1:12" s="144" customFormat="1" ht="18.75">
      <c r="A15" s="2"/>
      <c r="B15" s="168"/>
      <c r="C15" s="188" t="s">
        <v>634</v>
      </c>
      <c r="D15" s="188"/>
      <c r="E15" s="188"/>
      <c r="F15" s="179"/>
      <c r="G15" s="194"/>
      <c r="H15" s="194"/>
      <c r="I15" s="225">
        <v>290000</v>
      </c>
      <c r="J15" s="169"/>
      <c r="K15" s="2"/>
      <c r="L15" s="2"/>
    </row>
    <row r="16" spans="1:12" s="144" customFormat="1" ht="18.75">
      <c r="A16" s="2"/>
      <c r="B16" s="168"/>
      <c r="C16" s="199" t="s">
        <v>635</v>
      </c>
      <c r="D16" s="199"/>
      <c r="E16" s="199"/>
      <c r="F16" s="197"/>
      <c r="G16" s="198"/>
      <c r="H16" s="194"/>
      <c r="I16" s="225">
        <v>203780</v>
      </c>
      <c r="J16" s="169"/>
      <c r="K16" s="2"/>
      <c r="L16" s="2"/>
    </row>
    <row r="17" spans="1:12" s="144" customFormat="1" ht="18.75">
      <c r="A17" s="2"/>
      <c r="B17" s="168"/>
      <c r="C17" s="199" t="s">
        <v>636</v>
      </c>
      <c r="D17" s="199"/>
      <c r="E17" s="199"/>
      <c r="F17" s="197"/>
      <c r="G17" s="198"/>
      <c r="H17" s="198"/>
      <c r="I17" s="198">
        <v>133320</v>
      </c>
      <c r="J17" s="169"/>
      <c r="K17" s="2"/>
      <c r="L17" s="2"/>
    </row>
    <row r="18" spans="1:12" s="144" customFormat="1" ht="18.75">
      <c r="A18" s="2"/>
      <c r="B18" s="168"/>
      <c r="C18" s="208" t="s">
        <v>582</v>
      </c>
      <c r="D18" s="175"/>
      <c r="E18" s="175"/>
      <c r="F18" s="183"/>
      <c r="G18" s="195"/>
      <c r="H18" s="195"/>
      <c r="I18" s="209">
        <f>SUM(I9:I17)</f>
        <v>882500</v>
      </c>
      <c r="J18" s="169"/>
      <c r="K18" s="2"/>
      <c r="L18" s="2"/>
    </row>
    <row r="19" spans="1:12" s="144" customFormat="1" ht="18.75">
      <c r="A19" s="2"/>
      <c r="B19" s="168"/>
      <c r="C19" s="175"/>
      <c r="D19" s="175"/>
      <c r="E19" s="175"/>
      <c r="F19" s="183"/>
      <c r="G19" s="195"/>
      <c r="H19" s="195"/>
      <c r="I19" s="195"/>
      <c r="J19" s="169"/>
      <c r="K19" s="2"/>
      <c r="L19" s="2"/>
    </row>
    <row r="20" spans="1:10" ht="15.75">
      <c r="A20" s="175"/>
      <c r="B20" s="175"/>
      <c r="C20" s="168"/>
      <c r="D20" s="168"/>
      <c r="E20" s="168"/>
      <c r="F20" s="183"/>
      <c r="G20" s="227"/>
      <c r="H20" s="227"/>
      <c r="I20" s="227"/>
      <c r="J20" s="169"/>
    </row>
    <row r="21" spans="1:10" s="144" customFormat="1" ht="18.75">
      <c r="A21" s="201" t="s">
        <v>652</v>
      </c>
      <c r="B21" s="202"/>
      <c r="C21" s="202"/>
      <c r="D21" s="202"/>
      <c r="E21" s="202"/>
      <c r="F21" s="203"/>
      <c r="G21" s="202"/>
      <c r="H21" s="204"/>
      <c r="I21" s="205"/>
      <c r="J21" s="169"/>
    </row>
    <row r="22" spans="6:10" ht="15">
      <c r="F22" s="42"/>
      <c r="G22"/>
      <c r="J22" s="42"/>
    </row>
    <row r="23" spans="1:10" ht="18.75">
      <c r="A23" s="153"/>
      <c r="B23" s="154"/>
      <c r="C23" s="155"/>
      <c r="D23" s="155"/>
      <c r="E23" s="155"/>
      <c r="F23" s="156"/>
      <c r="G23" s="167"/>
      <c r="H23" s="228" t="s">
        <v>581</v>
      </c>
      <c r="I23" s="228"/>
      <c r="J23" s="167"/>
    </row>
    <row r="24" spans="1:10" ht="18.75">
      <c r="A24" s="153"/>
      <c r="B24" s="154"/>
      <c r="C24" s="155"/>
      <c r="D24" s="155"/>
      <c r="E24" s="155"/>
      <c r="F24" s="156"/>
      <c r="G24" s="154"/>
      <c r="H24" s="228" t="s">
        <v>87</v>
      </c>
      <c r="I24" s="228"/>
      <c r="J24" s="42"/>
    </row>
    <row r="25" spans="1:10" ht="18.75">
      <c r="A25" s="153"/>
      <c r="B25" s="154"/>
      <c r="C25" s="155"/>
      <c r="D25" s="155"/>
      <c r="E25" s="155"/>
      <c r="F25" s="156"/>
      <c r="G25" s="154"/>
      <c r="H25" s="157"/>
      <c r="I25" s="158"/>
      <c r="J25" s="42"/>
    </row>
    <row r="26" spans="6:10" ht="15">
      <c r="F26" s="42"/>
      <c r="G26"/>
      <c r="J26" s="42"/>
    </row>
    <row r="27" spans="6:10" ht="15">
      <c r="F27" s="42"/>
      <c r="G27"/>
      <c r="J27" s="42"/>
    </row>
    <row r="28" spans="1:10" ht="18.75">
      <c r="A28" s="153"/>
      <c r="B28" s="154"/>
      <c r="C28" s="155"/>
      <c r="D28" s="155"/>
      <c r="E28" s="155"/>
      <c r="F28" s="159"/>
      <c r="G28" s="159"/>
      <c r="H28" s="159"/>
      <c r="J28" s="167"/>
    </row>
    <row r="29" spans="1:10" ht="18.75">
      <c r="A29" s="153"/>
      <c r="B29" s="154"/>
      <c r="C29" s="155"/>
      <c r="D29" s="155"/>
      <c r="E29" s="155"/>
      <c r="F29" s="159"/>
      <c r="G29" s="159"/>
      <c r="H29" s="159"/>
      <c r="J29" s="42"/>
    </row>
  </sheetData>
  <sheetProtection/>
  <mergeCells count="4">
    <mergeCell ref="A1:J1"/>
    <mergeCell ref="G20:I20"/>
    <mergeCell ref="H23:I23"/>
    <mergeCell ref="H24:I24"/>
  </mergeCells>
  <printOptions horizontalCentered="1"/>
  <pageMargins left="0.48" right="0.52" top="0.5511811023622047" bottom="0.28" header="0.31496062992125984" footer="0.18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28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5.7109375" style="0" customWidth="1"/>
    <col min="2" max="2" width="45.140625" style="0" customWidth="1"/>
    <col min="3" max="6" width="9.140625" style="0" customWidth="1"/>
  </cols>
  <sheetData>
    <row r="1" spans="1:6" s="2" customFormat="1" ht="35.25" customHeight="1">
      <c r="A1" s="269" t="s">
        <v>529</v>
      </c>
      <c r="B1" s="269"/>
      <c r="C1" s="269"/>
      <c r="D1" s="269"/>
      <c r="E1" s="269"/>
      <c r="F1" s="269"/>
    </row>
    <row r="2" s="2" customFormat="1" ht="15.75"/>
    <row r="3" spans="1:6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</row>
    <row r="4" spans="1:6" s="10" customFormat="1" ht="15.75">
      <c r="A4" s="1">
        <v>1</v>
      </c>
      <c r="B4" s="263" t="s">
        <v>9</v>
      </c>
      <c r="C4" s="6" t="s">
        <v>387</v>
      </c>
      <c r="D4" s="6" t="s">
        <v>410</v>
      </c>
      <c r="E4" s="6" t="s">
        <v>495</v>
      </c>
      <c r="F4" s="6" t="s">
        <v>554</v>
      </c>
    </row>
    <row r="5" spans="1:6" s="10" customFormat="1" ht="15.75">
      <c r="A5" s="1">
        <v>2</v>
      </c>
      <c r="B5" s="264"/>
      <c r="C5" s="6" t="s">
        <v>4</v>
      </c>
      <c r="D5" s="6" t="s">
        <v>4</v>
      </c>
      <c r="E5" s="6" t="s">
        <v>4</v>
      </c>
      <c r="F5" s="6" t="s">
        <v>4</v>
      </c>
    </row>
    <row r="6" spans="1:7" s="10" customFormat="1" ht="15.75">
      <c r="A6" s="1">
        <v>3</v>
      </c>
      <c r="B6" s="9" t="s">
        <v>84</v>
      </c>
      <c r="C6" s="63">
        <f>C7+C18</f>
        <v>0</v>
      </c>
      <c r="D6" s="63">
        <f>D7+D18</f>
        <v>0</v>
      </c>
      <c r="E6" s="63">
        <f>E7+E18</f>
        <v>0</v>
      </c>
      <c r="F6" s="63">
        <f>F7+F18</f>
        <v>0</v>
      </c>
      <c r="G6" s="12"/>
    </row>
    <row r="7" spans="1:7" s="10" customFormat="1" ht="31.5" hidden="1">
      <c r="A7" s="1">
        <v>4</v>
      </c>
      <c r="B7" s="8" t="s">
        <v>85</v>
      </c>
      <c r="C7" s="14">
        <f>SUM(C8:C17)</f>
        <v>0</v>
      </c>
      <c r="D7" s="14">
        <f>SUM(D8:D17)</f>
        <v>0</v>
      </c>
      <c r="E7" s="14">
        <f>SUM(E8:E17)</f>
        <v>0</v>
      </c>
      <c r="F7" s="14">
        <f>SUM(F8:F17)</f>
        <v>0</v>
      </c>
      <c r="G7" s="12"/>
    </row>
    <row r="8" spans="1:7" s="10" customFormat="1" ht="15.75" hidden="1">
      <c r="A8" s="1"/>
      <c r="B8" s="8"/>
      <c r="C8" s="14"/>
      <c r="D8" s="14"/>
      <c r="E8" s="14"/>
      <c r="F8" s="14"/>
      <c r="G8" s="12"/>
    </row>
    <row r="9" spans="1:7" s="10" customFormat="1" ht="15.75" hidden="1">
      <c r="A9" s="1"/>
      <c r="B9" s="8"/>
      <c r="C9" s="14"/>
      <c r="D9" s="14"/>
      <c r="E9" s="14"/>
      <c r="F9" s="14"/>
      <c r="G9" s="12"/>
    </row>
    <row r="10" spans="1:7" s="10" customFormat="1" ht="15.75" hidden="1">
      <c r="A10" s="1"/>
      <c r="B10" s="8"/>
      <c r="C10" s="14"/>
      <c r="D10" s="14"/>
      <c r="E10" s="14"/>
      <c r="F10" s="14"/>
      <c r="G10" s="12"/>
    </row>
    <row r="11" spans="1:7" s="10" customFormat="1" ht="15.75" hidden="1">
      <c r="A11" s="1"/>
      <c r="B11" s="8"/>
      <c r="C11" s="14"/>
      <c r="D11" s="14"/>
      <c r="E11" s="14"/>
      <c r="F11" s="14"/>
      <c r="G11" s="12"/>
    </row>
    <row r="12" spans="1:7" s="10" customFormat="1" ht="15.75" hidden="1">
      <c r="A12" s="1"/>
      <c r="B12" s="8"/>
      <c r="C12" s="14"/>
      <c r="D12" s="14"/>
      <c r="E12" s="14"/>
      <c r="F12" s="14"/>
      <c r="G12" s="12"/>
    </row>
    <row r="13" spans="1:7" s="10" customFormat="1" ht="15.75" hidden="1">
      <c r="A13" s="1"/>
      <c r="B13" s="8"/>
      <c r="C13" s="14"/>
      <c r="D13" s="14"/>
      <c r="E13" s="14"/>
      <c r="F13" s="14"/>
      <c r="G13" s="12"/>
    </row>
    <row r="14" spans="1:7" s="10" customFormat="1" ht="15.75" hidden="1">
      <c r="A14" s="1"/>
      <c r="B14" s="8"/>
      <c r="C14" s="14"/>
      <c r="D14" s="14"/>
      <c r="E14" s="14"/>
      <c r="F14" s="14"/>
      <c r="G14" s="12"/>
    </row>
    <row r="15" spans="1:7" s="10" customFormat="1" ht="15.75" hidden="1">
      <c r="A15" s="1"/>
      <c r="B15" s="8"/>
      <c r="C15" s="14"/>
      <c r="D15" s="14"/>
      <c r="E15" s="14"/>
      <c r="F15" s="14"/>
      <c r="G15" s="12"/>
    </row>
    <row r="16" spans="1:7" s="10" customFormat="1" ht="15.75" hidden="1">
      <c r="A16" s="1"/>
      <c r="B16" s="8"/>
      <c r="C16" s="14"/>
      <c r="D16" s="14"/>
      <c r="E16" s="14"/>
      <c r="F16" s="14"/>
      <c r="G16" s="12"/>
    </row>
    <row r="17" spans="1:7" s="10" customFormat="1" ht="15.75" hidden="1">
      <c r="A17" s="1"/>
      <c r="B17" s="8"/>
      <c r="C17" s="14"/>
      <c r="D17" s="14"/>
      <c r="E17" s="14"/>
      <c r="F17" s="14"/>
      <c r="G17" s="12"/>
    </row>
    <row r="18" spans="1:7" s="10" customFormat="1" ht="15.75" hidden="1">
      <c r="A18" s="1">
        <v>5</v>
      </c>
      <c r="B18" s="8" t="s">
        <v>86</v>
      </c>
      <c r="C18" s="14">
        <v>0</v>
      </c>
      <c r="D18" s="14">
        <v>0</v>
      </c>
      <c r="E18" s="14">
        <v>0</v>
      </c>
      <c r="F18" s="14">
        <v>0</v>
      </c>
      <c r="G18" s="12"/>
    </row>
    <row r="19" spans="1:7" s="10" customFormat="1" ht="15.75" hidden="1">
      <c r="A19" s="1"/>
      <c r="B19" s="8"/>
      <c r="C19" s="14"/>
      <c r="D19" s="14"/>
      <c r="E19" s="14"/>
      <c r="F19" s="14"/>
      <c r="G19" s="12"/>
    </row>
    <row r="20" spans="1:7" s="10" customFormat="1" ht="15.75" hidden="1">
      <c r="A20" s="1"/>
      <c r="B20" s="8"/>
      <c r="C20" s="14"/>
      <c r="D20" s="14"/>
      <c r="E20" s="14"/>
      <c r="F20" s="14"/>
      <c r="G20" s="12"/>
    </row>
    <row r="21" spans="1:7" s="10" customFormat="1" ht="15.75" hidden="1">
      <c r="A21" s="1"/>
      <c r="B21" s="8"/>
      <c r="C21" s="14"/>
      <c r="D21" s="14"/>
      <c r="E21" s="14"/>
      <c r="F21" s="14"/>
      <c r="G21" s="12"/>
    </row>
    <row r="22" spans="1:7" s="10" customFormat="1" ht="15.75" hidden="1">
      <c r="A22" s="1"/>
      <c r="B22" s="8"/>
      <c r="C22" s="14"/>
      <c r="D22" s="14"/>
      <c r="E22" s="14"/>
      <c r="F22" s="14"/>
      <c r="G22" s="12"/>
    </row>
    <row r="23" spans="1:7" s="10" customFormat="1" ht="15.75" hidden="1">
      <c r="A23" s="1"/>
      <c r="B23" s="8"/>
      <c r="C23" s="14"/>
      <c r="D23" s="14"/>
      <c r="E23" s="14"/>
      <c r="F23" s="14"/>
      <c r="G23" s="12"/>
    </row>
    <row r="24" spans="1:7" s="10" customFormat="1" ht="15.75" hidden="1">
      <c r="A24" s="1"/>
      <c r="B24" s="8"/>
      <c r="C24" s="14"/>
      <c r="D24" s="14"/>
      <c r="E24" s="14"/>
      <c r="F24" s="14"/>
      <c r="G24" s="12"/>
    </row>
    <row r="25" spans="1:7" s="10" customFormat="1" ht="15.75" hidden="1">
      <c r="A25" s="1"/>
      <c r="B25" s="8"/>
      <c r="C25" s="14"/>
      <c r="D25" s="14"/>
      <c r="E25" s="14"/>
      <c r="F25" s="14"/>
      <c r="G25" s="12"/>
    </row>
    <row r="26" spans="1:7" s="10" customFormat="1" ht="15.75" hidden="1">
      <c r="A26" s="1"/>
      <c r="B26" s="8"/>
      <c r="C26" s="14"/>
      <c r="D26" s="14"/>
      <c r="E26" s="14"/>
      <c r="F26" s="14"/>
      <c r="G26" s="12"/>
    </row>
    <row r="27" spans="1:7" s="10" customFormat="1" ht="15.75" hidden="1">
      <c r="A27" s="1"/>
      <c r="B27" s="8"/>
      <c r="C27" s="14"/>
      <c r="D27" s="14"/>
      <c r="E27" s="14"/>
      <c r="F27" s="14"/>
      <c r="G27" s="12"/>
    </row>
    <row r="28" spans="1:7" s="10" customFormat="1" ht="15.75" hidden="1">
      <c r="A28" s="1"/>
      <c r="B28" s="8"/>
      <c r="C28" s="14"/>
      <c r="D28" s="14"/>
      <c r="E28" s="14"/>
      <c r="F28" s="14"/>
      <c r="G28" s="12"/>
    </row>
  </sheetData>
  <sheetProtection/>
  <mergeCells count="2">
    <mergeCell ref="A1:F1"/>
    <mergeCell ref="B4:B5"/>
  </mergeCells>
  <printOptions horizontalCentered="1"/>
  <pageMargins left="0.4724409448818898" right="0.35433070866141736" top="0.7480314960629921" bottom="0.7480314960629921" header="0.31496062992125984" footer="0.31496062992125984"/>
  <pageSetup horizontalDpi="600" verticalDpi="600" orientation="landscape" paperSize="9" r:id="rId1"/>
  <headerFooter>
    <oddHeader>&amp;R3. kimutatás</oddHeader>
    <oddFooter>&amp;C&amp;P. oldal, összesen: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H2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8.28125" style="56" customWidth="1"/>
    <col min="2" max="2" width="15.421875" style="56" customWidth="1"/>
    <col min="3" max="3" width="16.140625" style="56" hidden="1" customWidth="1"/>
    <col min="4" max="138" width="9.140625" style="55" customWidth="1"/>
    <col min="139" max="16384" width="9.140625" style="56" customWidth="1"/>
  </cols>
  <sheetData>
    <row r="1" spans="1:138" s="52" customFormat="1" ht="33" customHeight="1">
      <c r="A1" s="271" t="s">
        <v>565</v>
      </c>
      <c r="B1" s="271"/>
      <c r="C1" s="27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</row>
    <row r="2" spans="2:138" s="53" customFormat="1" ht="21.75" customHeight="1">
      <c r="B2" s="54"/>
      <c r="C2" s="54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</row>
    <row r="3" spans="1:138" s="58" customFormat="1" ht="30" customHeight="1">
      <c r="A3" s="76" t="s">
        <v>65</v>
      </c>
      <c r="B3" s="57" t="s">
        <v>66</v>
      </c>
      <c r="C3" s="57" t="s">
        <v>538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</row>
    <row r="4" spans="1:138" s="58" customFormat="1" ht="31.5">
      <c r="A4" s="77" t="s">
        <v>67</v>
      </c>
      <c r="B4" s="59">
        <f>SUM(B5:B6)</f>
        <v>0</v>
      </c>
      <c r="C4" s="59">
        <f>SUM(C5:C6)</f>
        <v>0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</row>
    <row r="5" spans="1:138" s="58" customFormat="1" ht="18">
      <c r="A5" s="78" t="s">
        <v>68</v>
      </c>
      <c r="B5" s="59">
        <v>0</v>
      </c>
      <c r="C5" s="59">
        <v>0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</row>
    <row r="6" spans="1:138" s="58" customFormat="1" ht="18">
      <c r="A6" s="78" t="s">
        <v>69</v>
      </c>
      <c r="B6" s="59">
        <v>0</v>
      </c>
      <c r="C6" s="59">
        <v>0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</row>
    <row r="7" spans="1:3" ht="31.5">
      <c r="A7" s="77" t="s">
        <v>70</v>
      </c>
      <c r="B7" s="59">
        <v>0</v>
      </c>
      <c r="C7" s="59">
        <v>0</v>
      </c>
    </row>
    <row r="8" spans="1:3" ht="31.5">
      <c r="A8" s="79" t="s">
        <v>71</v>
      </c>
      <c r="B8" s="60">
        <f>SUM(B9:B10)</f>
        <v>0</v>
      </c>
      <c r="C8" s="60">
        <f>SUM(C9:C10)</f>
        <v>0</v>
      </c>
    </row>
    <row r="9" spans="1:138" s="58" customFormat="1" ht="30">
      <c r="A9" s="80" t="s">
        <v>72</v>
      </c>
      <c r="B9" s="61">
        <v>0</v>
      </c>
      <c r="C9" s="61">
        <v>0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</row>
    <row r="10" spans="1:138" s="58" customFormat="1" ht="30">
      <c r="A10" s="80" t="s">
        <v>73</v>
      </c>
      <c r="B10" s="61">
        <v>0</v>
      </c>
      <c r="C10" s="61">
        <v>0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</row>
    <row r="11" spans="1:138" s="58" customFormat="1" ht="31.5">
      <c r="A11" s="79" t="s">
        <v>74</v>
      </c>
      <c r="B11" s="60">
        <v>0</v>
      </c>
      <c r="C11" s="60">
        <v>0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</row>
    <row r="12" spans="1:138" s="58" customFormat="1" ht="31.5">
      <c r="A12" s="79" t="s">
        <v>75</v>
      </c>
      <c r="B12" s="60">
        <f>SUM(B13,B16,B19,B25,B22)</f>
        <v>328292</v>
      </c>
      <c r="C12" s="60">
        <f>SUM(C13,C16,C19,C25,C22)</f>
        <v>245700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</row>
    <row r="13" spans="1:3" ht="18">
      <c r="A13" s="80" t="s">
        <v>76</v>
      </c>
      <c r="B13" s="61">
        <v>0</v>
      </c>
      <c r="C13" s="61">
        <v>0</v>
      </c>
    </row>
    <row r="14" spans="1:138" s="58" customFormat="1" ht="18">
      <c r="A14" s="81" t="s">
        <v>77</v>
      </c>
      <c r="B14" s="62">
        <v>0</v>
      </c>
      <c r="C14" s="62">
        <v>0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</row>
    <row r="15" spans="1:138" s="58" customFormat="1" ht="25.5">
      <c r="A15" s="81" t="s">
        <v>78</v>
      </c>
      <c r="B15" s="62">
        <v>0</v>
      </c>
      <c r="C15" s="62">
        <v>0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</row>
    <row r="16" spans="1:138" s="58" customFormat="1" ht="30">
      <c r="A16" s="80" t="s">
        <v>79</v>
      </c>
      <c r="B16" s="61">
        <f>SUM(B17:B18)</f>
        <v>316700</v>
      </c>
      <c r="C16" s="61">
        <f>SUM(C17:C18)</f>
        <v>237000</v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</row>
    <row r="17" spans="1:138" s="58" customFormat="1" ht="18">
      <c r="A17" s="81" t="s">
        <v>77</v>
      </c>
      <c r="B17" s="62">
        <v>316700</v>
      </c>
      <c r="C17" s="62">
        <v>237000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</row>
    <row r="18" spans="1:138" s="58" customFormat="1" ht="25.5">
      <c r="A18" s="81" t="s">
        <v>78</v>
      </c>
      <c r="B18" s="62">
        <v>0</v>
      </c>
      <c r="C18" s="62">
        <v>0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</row>
    <row r="19" spans="1:138" s="58" customFormat="1" ht="18">
      <c r="A19" s="80" t="s">
        <v>126</v>
      </c>
      <c r="B19" s="61">
        <f>SUM(B20:B21)</f>
        <v>0</v>
      </c>
      <c r="C19" s="61">
        <f>SUM(C20:C21)</f>
        <v>0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</row>
    <row r="20" spans="1:3" ht="18">
      <c r="A20" s="81" t="s">
        <v>77</v>
      </c>
      <c r="B20" s="62">
        <v>0</v>
      </c>
      <c r="C20" s="62">
        <v>0</v>
      </c>
    </row>
    <row r="21" spans="1:138" s="58" customFormat="1" ht="25.5">
      <c r="A21" s="81" t="s">
        <v>78</v>
      </c>
      <c r="B21" s="62">
        <v>0</v>
      </c>
      <c r="C21" s="62">
        <v>0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</row>
    <row r="22" spans="1:138" s="58" customFormat="1" ht="18">
      <c r="A22" s="80" t="s">
        <v>80</v>
      </c>
      <c r="B22" s="61">
        <f>SUM(B23:B24)</f>
        <v>0</v>
      </c>
      <c r="C22" s="61">
        <f>SUM(C23:C24)</f>
        <v>0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</row>
    <row r="23" spans="1:3" ht="18">
      <c r="A23" s="81" t="s">
        <v>77</v>
      </c>
      <c r="B23" s="62">
        <v>0</v>
      </c>
      <c r="C23" s="62">
        <v>0</v>
      </c>
    </row>
    <row r="24" spans="1:3" ht="25.5">
      <c r="A24" s="81" t="s">
        <v>78</v>
      </c>
      <c r="B24" s="62">
        <v>0</v>
      </c>
      <c r="C24" s="62">
        <v>0</v>
      </c>
    </row>
    <row r="25" spans="1:3" ht="18">
      <c r="A25" s="80" t="s">
        <v>81</v>
      </c>
      <c r="B25" s="61">
        <f>SUM(B26:B27)</f>
        <v>11592</v>
      </c>
      <c r="C25" s="61">
        <f>SUM(C26:C27)</f>
        <v>8700</v>
      </c>
    </row>
    <row r="26" spans="1:3" ht="18">
      <c r="A26" s="81" t="s">
        <v>77</v>
      </c>
      <c r="B26" s="62">
        <v>11592</v>
      </c>
      <c r="C26" s="62">
        <v>8700</v>
      </c>
    </row>
    <row r="27" spans="1:3" ht="25.5">
      <c r="A27" s="81" t="s">
        <v>78</v>
      </c>
      <c r="B27" s="62">
        <v>0</v>
      </c>
      <c r="C27" s="62">
        <v>0</v>
      </c>
    </row>
    <row r="28" spans="1:3" ht="31.5">
      <c r="A28" s="79" t="s">
        <v>82</v>
      </c>
      <c r="B28" s="60">
        <v>0</v>
      </c>
      <c r="C28" s="60">
        <v>0</v>
      </c>
    </row>
    <row r="29" spans="1:3" ht="18">
      <c r="A29" s="82" t="s">
        <v>83</v>
      </c>
      <c r="B29" s="60">
        <f>SUM(B8,B11,B12,B28,B4,B7)</f>
        <v>328292</v>
      </c>
      <c r="C29" s="60">
        <f>SUM(C8,C11,C12,C28,C4,C7)</f>
        <v>245700</v>
      </c>
    </row>
  </sheetData>
  <sheetProtection/>
  <mergeCells count="1">
    <mergeCell ref="A1:C1"/>
  </mergeCells>
  <printOptions horizontalCentered="1"/>
  <pageMargins left="0.5905511811023623" right="0.35433070866141736" top="0.7480314960629921" bottom="0.5118110236220472" header="0.5118110236220472" footer="0.5118110236220472"/>
  <pageSetup horizontalDpi="600" verticalDpi="600" orientation="portrait" paperSize="9" r:id="rId1"/>
  <headerFooter alignWithMargins="0">
    <oddHeader>&amp;R&amp;"Arial,Normál"&amp;10 4. kimutatás
</oddHeader>
    <oddFooter>&amp;C&amp;P. oldal, összesen: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L33"/>
  <sheetViews>
    <sheetView zoomScalePageLayoutView="0" workbookViewId="0" topLeftCell="A1">
      <selection activeCell="A28" sqref="A28:IV33"/>
    </sheetView>
  </sheetViews>
  <sheetFormatPr defaultColWidth="9.140625" defaultRowHeight="15"/>
  <cols>
    <col min="1" max="1" width="5.7109375" style="21" customWidth="1"/>
    <col min="2" max="2" width="36.7109375" style="22" customWidth="1"/>
    <col min="3" max="12" width="12.7109375" style="22" customWidth="1"/>
    <col min="13" max="16384" width="9.140625" style="22" customWidth="1"/>
  </cols>
  <sheetData>
    <row r="1" spans="1:12" s="16" customFormat="1" ht="15.75">
      <c r="A1" s="259" t="s">
        <v>528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</row>
    <row r="2" spans="1:12" s="16" customFormat="1" ht="15.75">
      <c r="A2" s="260" t="s">
        <v>395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</row>
    <row r="3" spans="1:12" s="16" customFormat="1" ht="15.75">
      <c r="A3" s="260" t="s">
        <v>394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</row>
    <row r="4" spans="1:12" ht="15.75">
      <c r="A4" s="260" t="s">
        <v>570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</row>
    <row r="5" spans="1:12" ht="15.75">
      <c r="A5" s="44"/>
      <c r="B5" s="44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s="3" customFormat="1" ht="15.75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6</v>
      </c>
      <c r="G6" s="1" t="s">
        <v>56</v>
      </c>
      <c r="H6" s="1" t="s">
        <v>57</v>
      </c>
      <c r="I6" s="1" t="s">
        <v>58</v>
      </c>
      <c r="J6" s="1" t="s">
        <v>103</v>
      </c>
      <c r="K6" s="1" t="s">
        <v>104</v>
      </c>
      <c r="L6" s="1" t="s">
        <v>59</v>
      </c>
    </row>
    <row r="7" spans="1:12" s="3" customFormat="1" ht="15.75">
      <c r="A7" s="1">
        <v>1</v>
      </c>
      <c r="B7" s="261" t="s">
        <v>9</v>
      </c>
      <c r="C7" s="273" t="s">
        <v>410</v>
      </c>
      <c r="D7" s="273"/>
      <c r="E7" s="273"/>
      <c r="F7" s="274"/>
      <c r="G7" s="275" t="s">
        <v>495</v>
      </c>
      <c r="H7" s="273"/>
      <c r="I7" s="273"/>
      <c r="J7" s="274"/>
      <c r="K7" s="273" t="s">
        <v>554</v>
      </c>
      <c r="L7" s="274"/>
    </row>
    <row r="8" spans="1:12" s="3" customFormat="1" ht="31.5">
      <c r="A8" s="1"/>
      <c r="B8" s="272"/>
      <c r="C8" s="4" t="s">
        <v>499</v>
      </c>
      <c r="D8" s="4" t="s">
        <v>500</v>
      </c>
      <c r="E8" s="4" t="s">
        <v>568</v>
      </c>
      <c r="F8" s="4" t="s">
        <v>569</v>
      </c>
      <c r="G8" s="4" t="s">
        <v>499</v>
      </c>
      <c r="H8" s="4" t="s">
        <v>500</v>
      </c>
      <c r="I8" s="4" t="s">
        <v>568</v>
      </c>
      <c r="J8" s="4" t="s">
        <v>569</v>
      </c>
      <c r="K8" s="4" t="s">
        <v>568</v>
      </c>
      <c r="L8" s="4" t="s">
        <v>569</v>
      </c>
    </row>
    <row r="9" spans="1:12" s="3" customFormat="1" ht="15.75">
      <c r="A9" s="1">
        <v>2</v>
      </c>
      <c r="B9" s="262"/>
      <c r="C9" s="6" t="s">
        <v>396</v>
      </c>
      <c r="D9" s="6" t="s">
        <v>396</v>
      </c>
      <c r="E9" s="6" t="s">
        <v>4</v>
      </c>
      <c r="F9" s="6" t="s">
        <v>4</v>
      </c>
      <c r="G9" s="6" t="s">
        <v>396</v>
      </c>
      <c r="H9" s="6" t="s">
        <v>396</v>
      </c>
      <c r="I9" s="6" t="s">
        <v>4</v>
      </c>
      <c r="J9" s="6" t="s">
        <v>4</v>
      </c>
      <c r="K9" s="6" t="s">
        <v>4</v>
      </c>
      <c r="L9" s="6" t="s">
        <v>4</v>
      </c>
    </row>
    <row r="10" spans="1:12" ht="15.75">
      <c r="A10" s="1">
        <v>3</v>
      </c>
      <c r="B10" s="47" t="s">
        <v>405</v>
      </c>
      <c r="C10" s="15">
        <v>1070000</v>
      </c>
      <c r="D10" s="15">
        <v>1070000</v>
      </c>
      <c r="E10" s="15">
        <v>1070000</v>
      </c>
      <c r="F10" s="15">
        <v>1070000</v>
      </c>
      <c r="G10" s="15">
        <v>950000</v>
      </c>
      <c r="H10" s="15">
        <v>950000</v>
      </c>
      <c r="I10" s="15">
        <v>950000</v>
      </c>
      <c r="J10" s="15">
        <v>950000</v>
      </c>
      <c r="K10" s="15">
        <v>950000</v>
      </c>
      <c r="L10" s="15">
        <v>950000</v>
      </c>
    </row>
    <row r="11" spans="1:12" ht="30">
      <c r="A11" s="1">
        <v>4</v>
      </c>
      <c r="B11" s="47" t="s">
        <v>406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</row>
    <row r="12" spans="1:12" ht="15.75">
      <c r="A12" s="1">
        <v>5</v>
      </c>
      <c r="B12" s="47" t="s">
        <v>31</v>
      </c>
      <c r="C12" s="15">
        <v>3000</v>
      </c>
      <c r="D12" s="15">
        <v>3000</v>
      </c>
      <c r="E12" s="15">
        <v>3000</v>
      </c>
      <c r="F12" s="15">
        <v>3000</v>
      </c>
      <c r="G12" s="15">
        <v>3000</v>
      </c>
      <c r="H12" s="15">
        <v>3000</v>
      </c>
      <c r="I12" s="15">
        <v>3000</v>
      </c>
      <c r="J12" s="15">
        <v>3000</v>
      </c>
      <c r="K12" s="15">
        <v>3000</v>
      </c>
      <c r="L12" s="15">
        <v>3000</v>
      </c>
    </row>
    <row r="13" spans="1:12" ht="45">
      <c r="A13" s="1">
        <v>6</v>
      </c>
      <c r="B13" s="47" t="s">
        <v>32</v>
      </c>
      <c r="C13" s="15">
        <v>120000</v>
      </c>
      <c r="D13" s="15">
        <v>120000</v>
      </c>
      <c r="E13" s="15">
        <v>120000</v>
      </c>
      <c r="F13" s="15">
        <v>120000</v>
      </c>
      <c r="G13" s="15">
        <v>115000</v>
      </c>
      <c r="H13" s="15">
        <v>115000</v>
      </c>
      <c r="I13" s="15">
        <v>115000</v>
      </c>
      <c r="J13" s="15">
        <v>115000</v>
      </c>
      <c r="K13" s="15">
        <v>115000</v>
      </c>
      <c r="L13" s="15">
        <v>115000</v>
      </c>
    </row>
    <row r="14" spans="1:12" ht="15.75">
      <c r="A14" s="1">
        <v>7</v>
      </c>
      <c r="B14" s="47" t="s">
        <v>33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</row>
    <row r="15" spans="1:12" ht="30">
      <c r="A15" s="1">
        <v>8</v>
      </c>
      <c r="B15" s="47" t="s">
        <v>34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</row>
    <row r="16" spans="1:12" ht="30">
      <c r="A16" s="1">
        <v>9</v>
      </c>
      <c r="B16" s="47" t="s">
        <v>407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</row>
    <row r="17" spans="1:12" s="24" customFormat="1" ht="15.75">
      <c r="A17" s="1">
        <v>10</v>
      </c>
      <c r="B17" s="49" t="s">
        <v>60</v>
      </c>
      <c r="C17" s="18">
        <f>SUM(C10:C16)</f>
        <v>1193000</v>
      </c>
      <c r="D17" s="18">
        <f>SUM(D10:D16)</f>
        <v>1193000</v>
      </c>
      <c r="E17" s="18">
        <f aca="true" t="shared" si="0" ref="E17:K17">SUM(E10:E16)</f>
        <v>1193000</v>
      </c>
      <c r="F17" s="18">
        <f>SUM(F10:F16)</f>
        <v>1193000</v>
      </c>
      <c r="G17" s="18">
        <f t="shared" si="0"/>
        <v>1068000</v>
      </c>
      <c r="H17" s="18">
        <f>SUM(H10:H16)</f>
        <v>1068000</v>
      </c>
      <c r="I17" s="18">
        <f t="shared" si="0"/>
        <v>1068000</v>
      </c>
      <c r="J17" s="18">
        <f>SUM(J10:J16)</f>
        <v>1068000</v>
      </c>
      <c r="K17" s="18">
        <f t="shared" si="0"/>
        <v>1068000</v>
      </c>
      <c r="L17" s="18">
        <f>SUM(L10:L16)</f>
        <v>1068000</v>
      </c>
    </row>
    <row r="18" spans="1:12" ht="15.75">
      <c r="A18" s="1">
        <v>11</v>
      </c>
      <c r="B18" s="49" t="s">
        <v>61</v>
      </c>
      <c r="C18" s="18">
        <f>ROUNDDOWN(C17*0.5,0)</f>
        <v>596500</v>
      </c>
      <c r="D18" s="18">
        <f>ROUNDDOWN(D17*0.5,0)</f>
        <v>596500</v>
      </c>
      <c r="E18" s="18">
        <f aca="true" t="shared" si="1" ref="E18:K18">ROUNDDOWN(E17*0.5,0)</f>
        <v>596500</v>
      </c>
      <c r="F18" s="18">
        <f>ROUNDDOWN(F17*0.5,0)</f>
        <v>596500</v>
      </c>
      <c r="G18" s="18">
        <f t="shared" si="1"/>
        <v>534000</v>
      </c>
      <c r="H18" s="18">
        <f>ROUNDDOWN(H17*0.5,0)</f>
        <v>534000</v>
      </c>
      <c r="I18" s="18">
        <f t="shared" si="1"/>
        <v>534000</v>
      </c>
      <c r="J18" s="18">
        <f>ROUNDDOWN(J17*0.5,0)</f>
        <v>534000</v>
      </c>
      <c r="K18" s="18">
        <f t="shared" si="1"/>
        <v>534000</v>
      </c>
      <c r="L18" s="18">
        <f>ROUNDDOWN(L17*0.5,0)</f>
        <v>534000</v>
      </c>
    </row>
    <row r="19" spans="1:12" ht="30">
      <c r="A19" s="1">
        <v>12</v>
      </c>
      <c r="B19" s="47" t="s">
        <v>36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</row>
    <row r="20" spans="1:12" ht="30">
      <c r="A20" s="1">
        <v>13</v>
      </c>
      <c r="B20" s="47" t="s">
        <v>43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</row>
    <row r="21" spans="1:12" ht="15.75">
      <c r="A21" s="1">
        <v>14</v>
      </c>
      <c r="B21" s="47" t="s">
        <v>38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</row>
    <row r="22" spans="1:12" ht="15.75">
      <c r="A22" s="1">
        <v>15</v>
      </c>
      <c r="B22" s="47" t="s">
        <v>39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</row>
    <row r="23" spans="1:12" ht="15.75">
      <c r="A23" s="1">
        <v>16</v>
      </c>
      <c r="B23" s="47" t="s">
        <v>40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</row>
    <row r="24" spans="1:12" ht="15.75">
      <c r="A24" s="1">
        <v>17</v>
      </c>
      <c r="B24" s="47" t="s">
        <v>44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</row>
    <row r="25" spans="1:12" ht="30">
      <c r="A25" s="1">
        <v>18</v>
      </c>
      <c r="B25" s="47" t="s">
        <v>99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</row>
    <row r="26" spans="1:12" s="24" customFormat="1" ht="15.75">
      <c r="A26" s="1">
        <v>19</v>
      </c>
      <c r="B26" s="49" t="s">
        <v>62</v>
      </c>
      <c r="C26" s="18">
        <f aca="true" t="shared" si="2" ref="C26:L26">SUM(C19:C25)</f>
        <v>0</v>
      </c>
      <c r="D26" s="18">
        <f t="shared" si="2"/>
        <v>0</v>
      </c>
      <c r="E26" s="18">
        <f t="shared" si="2"/>
        <v>0</v>
      </c>
      <c r="F26" s="18">
        <f t="shared" si="2"/>
        <v>0</v>
      </c>
      <c r="G26" s="18">
        <f t="shared" si="2"/>
        <v>0</v>
      </c>
      <c r="H26" s="18">
        <f t="shared" si="2"/>
        <v>0</v>
      </c>
      <c r="I26" s="18">
        <f t="shared" si="2"/>
        <v>0</v>
      </c>
      <c r="J26" s="18">
        <f t="shared" si="2"/>
        <v>0</v>
      </c>
      <c r="K26" s="18">
        <f t="shared" si="2"/>
        <v>0</v>
      </c>
      <c r="L26" s="18">
        <f t="shared" si="2"/>
        <v>0</v>
      </c>
    </row>
    <row r="27" spans="1:12" s="24" customFormat="1" ht="29.25">
      <c r="A27" s="1">
        <v>20</v>
      </c>
      <c r="B27" s="49" t="s">
        <v>63</v>
      </c>
      <c r="C27" s="18">
        <f aca="true" t="shared" si="3" ref="C27:L27">C18-C26</f>
        <v>596500</v>
      </c>
      <c r="D27" s="18">
        <f t="shared" si="3"/>
        <v>596500</v>
      </c>
      <c r="E27" s="18">
        <f t="shared" si="3"/>
        <v>596500</v>
      </c>
      <c r="F27" s="18">
        <f t="shared" si="3"/>
        <v>596500</v>
      </c>
      <c r="G27" s="18">
        <f t="shared" si="3"/>
        <v>534000</v>
      </c>
      <c r="H27" s="18">
        <f t="shared" si="3"/>
        <v>534000</v>
      </c>
      <c r="I27" s="18">
        <f t="shared" si="3"/>
        <v>534000</v>
      </c>
      <c r="J27" s="18">
        <f t="shared" si="3"/>
        <v>534000</v>
      </c>
      <c r="K27" s="18">
        <f t="shared" si="3"/>
        <v>534000</v>
      </c>
      <c r="L27" s="18">
        <f t="shared" si="3"/>
        <v>534000</v>
      </c>
    </row>
    <row r="28" spans="1:12" s="24" customFormat="1" ht="42.75">
      <c r="A28" s="1">
        <v>21</v>
      </c>
      <c r="B28" s="50" t="s">
        <v>402</v>
      </c>
      <c r="C28" s="18">
        <f aca="true" t="shared" si="4" ref="C28:K28">SUM(C29:C33)</f>
        <v>0</v>
      </c>
      <c r="D28" s="18">
        <f>SUM(D29:D33)</f>
        <v>0</v>
      </c>
      <c r="E28" s="18">
        <f>SUM(E29:E33)</f>
        <v>0</v>
      </c>
      <c r="F28" s="18">
        <f t="shared" si="4"/>
        <v>0</v>
      </c>
      <c r="G28" s="18">
        <f t="shared" si="4"/>
        <v>0</v>
      </c>
      <c r="H28" s="18">
        <f t="shared" si="4"/>
        <v>0</v>
      </c>
      <c r="I28" s="18">
        <f t="shared" si="4"/>
        <v>0</v>
      </c>
      <c r="J28" s="18">
        <f t="shared" si="4"/>
        <v>0</v>
      </c>
      <c r="K28" s="18">
        <f t="shared" si="4"/>
        <v>0</v>
      </c>
      <c r="L28" s="18">
        <f>SUM(L29:L33)</f>
        <v>0</v>
      </c>
    </row>
    <row r="29" spans="1:12" ht="15.75">
      <c r="A29" s="1">
        <v>22</v>
      </c>
      <c r="B29" s="47" t="s">
        <v>571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f aca="true" t="shared" si="5" ref="K29:L33">C29+F29+G29+H29</f>
        <v>0</v>
      </c>
      <c r="L29" s="15">
        <f t="shared" si="5"/>
        <v>0</v>
      </c>
    </row>
    <row r="30" spans="1:12" ht="45">
      <c r="A30" s="1">
        <v>23</v>
      </c>
      <c r="B30" s="47" t="s">
        <v>134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f t="shared" si="5"/>
        <v>0</v>
      </c>
    </row>
    <row r="31" spans="1:12" ht="30">
      <c r="A31" s="1">
        <v>24</v>
      </c>
      <c r="B31" s="47" t="s">
        <v>101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f t="shared" si="5"/>
        <v>0</v>
      </c>
      <c r="L31" s="15">
        <f t="shared" si="5"/>
        <v>0</v>
      </c>
    </row>
    <row r="32" spans="1:12" ht="15.75">
      <c r="A32" s="1">
        <v>25</v>
      </c>
      <c r="B32" s="47" t="s">
        <v>98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f t="shared" si="5"/>
        <v>0</v>
      </c>
      <c r="L32" s="15">
        <f t="shared" si="5"/>
        <v>0</v>
      </c>
    </row>
    <row r="33" spans="1:12" ht="45">
      <c r="A33" s="1">
        <v>26</v>
      </c>
      <c r="B33" s="47" t="s">
        <v>401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f t="shared" si="5"/>
        <v>0</v>
      </c>
      <c r="L33" s="15">
        <f t="shared" si="5"/>
        <v>0</v>
      </c>
    </row>
  </sheetData>
  <sheetProtection/>
  <mergeCells count="8">
    <mergeCell ref="A1:L1"/>
    <mergeCell ref="A2:L2"/>
    <mergeCell ref="A3:L3"/>
    <mergeCell ref="A4:L4"/>
    <mergeCell ref="B7:B9"/>
    <mergeCell ref="C7:F7"/>
    <mergeCell ref="G7:J7"/>
    <mergeCell ref="K7:L7"/>
  </mergeCells>
  <printOptions horizontalCentered="1"/>
  <pageMargins left="0.5118110236220472" right="0.31496062992125984" top="0.7480314960629921" bottom="0.4724409448818898" header="0.31496062992125984" footer="0.31496062992125984"/>
  <pageSetup fitToHeight="1" fitToWidth="1" horizontalDpi="600" verticalDpi="600" orientation="landscape" paperSize="9" scale="56" r:id="rId1"/>
  <headerFooter>
    <oddHeader>&amp;R&amp;"Arial,Normál"&amp;10 5. kimutatás</oddHeader>
    <oddFooter>&amp;C&amp;P. oldal, összesen: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F308"/>
  <sheetViews>
    <sheetView zoomScalePageLayoutView="0" workbookViewId="0" topLeftCell="A1">
      <selection activeCell="O6" sqref="O6:AA6"/>
    </sheetView>
  </sheetViews>
  <sheetFormatPr defaultColWidth="9.140625" defaultRowHeight="15"/>
  <cols>
    <col min="1" max="1" width="54.7109375" style="115" customWidth="1"/>
    <col min="2" max="2" width="5.7109375" style="16" customWidth="1"/>
    <col min="3" max="3" width="12.28125" style="41" customWidth="1"/>
    <col min="4" max="5" width="12.28125" style="16" customWidth="1"/>
    <col min="6" max="16384" width="9.140625" style="16" customWidth="1"/>
  </cols>
  <sheetData>
    <row r="1" spans="1:4" ht="15.75">
      <c r="A1" s="276" t="s">
        <v>549</v>
      </c>
      <c r="B1" s="276"/>
      <c r="C1" s="276"/>
      <c r="D1" s="276"/>
    </row>
    <row r="2" spans="1:4" ht="15.75">
      <c r="A2" s="260" t="s">
        <v>518</v>
      </c>
      <c r="B2" s="260"/>
      <c r="C2" s="260"/>
      <c r="D2" s="260"/>
    </row>
    <row r="3" spans="1:3" ht="15.75">
      <c r="A3" s="113"/>
      <c r="B3" s="45"/>
      <c r="C3" s="45"/>
    </row>
    <row r="4" spans="1:5" s="10" customFormat="1" ht="31.5">
      <c r="A4" s="103" t="s">
        <v>9</v>
      </c>
      <c r="B4" s="17" t="s">
        <v>153</v>
      </c>
      <c r="C4" s="40" t="s">
        <v>4</v>
      </c>
      <c r="D4" s="40" t="s">
        <v>617</v>
      </c>
      <c r="E4" s="40" t="s">
        <v>642</v>
      </c>
    </row>
    <row r="5" spans="1:5" s="10" customFormat="1" ht="16.5">
      <c r="A5" s="69" t="s">
        <v>94</v>
      </c>
      <c r="B5" s="106"/>
      <c r="C5" s="84"/>
      <c r="D5" s="84"/>
      <c r="E5" s="84"/>
    </row>
    <row r="6" spans="1:5" s="10" customFormat="1" ht="18" customHeight="1">
      <c r="A6" s="68" t="s">
        <v>278</v>
      </c>
      <c r="B6" s="17"/>
      <c r="C6" s="84"/>
      <c r="D6" s="84"/>
      <c r="E6" s="84"/>
    </row>
    <row r="7" spans="1:5" s="10" customFormat="1" ht="15.75" hidden="1">
      <c r="A7" s="88" t="s">
        <v>162</v>
      </c>
      <c r="B7" s="17">
        <v>2</v>
      </c>
      <c r="C7" s="84"/>
      <c r="D7" s="84"/>
      <c r="E7" s="84"/>
    </row>
    <row r="8" spans="1:6" s="10" customFormat="1" ht="15.75">
      <c r="A8" s="88" t="s">
        <v>163</v>
      </c>
      <c r="B8" s="17">
        <v>2</v>
      </c>
      <c r="C8" s="84">
        <v>1043640</v>
      </c>
      <c r="D8" s="84">
        <v>1043640</v>
      </c>
      <c r="E8" s="84">
        <v>1043640</v>
      </c>
      <c r="F8" s="12"/>
    </row>
    <row r="9" spans="1:6" s="10" customFormat="1" ht="15.75">
      <c r="A9" s="88" t="s">
        <v>164</v>
      </c>
      <c r="B9" s="17">
        <v>2</v>
      </c>
      <c r="C9" s="84">
        <v>1472000</v>
      </c>
      <c r="D9" s="84">
        <v>1472000</v>
      </c>
      <c r="E9" s="84">
        <v>1472000</v>
      </c>
      <c r="F9" s="12"/>
    </row>
    <row r="10" spans="1:6" s="10" customFormat="1" ht="15.75">
      <c r="A10" s="88" t="s">
        <v>165</v>
      </c>
      <c r="B10" s="17">
        <v>2</v>
      </c>
      <c r="C10" s="84">
        <v>136758</v>
      </c>
      <c r="D10" s="84">
        <v>136758</v>
      </c>
      <c r="E10" s="84">
        <v>136758</v>
      </c>
      <c r="F10" s="12"/>
    </row>
    <row r="11" spans="1:6" s="10" customFormat="1" ht="15.75">
      <c r="A11" s="88" t="s">
        <v>166</v>
      </c>
      <c r="B11" s="17">
        <v>2</v>
      </c>
      <c r="C11" s="84">
        <v>279210</v>
      </c>
      <c r="D11" s="84">
        <v>279210</v>
      </c>
      <c r="E11" s="84">
        <v>279210</v>
      </c>
      <c r="F11" s="12"/>
    </row>
    <row r="12" spans="1:6" s="10" customFormat="1" ht="15.75">
      <c r="A12" s="88" t="s">
        <v>280</v>
      </c>
      <c r="B12" s="17">
        <v>2</v>
      </c>
      <c r="C12" s="84">
        <v>5000000</v>
      </c>
      <c r="D12" s="84">
        <v>5000000</v>
      </c>
      <c r="E12" s="84">
        <v>5000000</v>
      </c>
      <c r="F12" s="12"/>
    </row>
    <row r="13" spans="1:6" s="10" customFormat="1" ht="31.5" hidden="1">
      <c r="A13" s="88" t="s">
        <v>281</v>
      </c>
      <c r="B13" s="17">
        <v>2</v>
      </c>
      <c r="C13" s="84"/>
      <c r="D13" s="84"/>
      <c r="E13" s="84"/>
      <c r="F13" s="12"/>
    </row>
    <row r="14" spans="1:6" s="10" customFormat="1" ht="15.75">
      <c r="A14" s="114" t="s">
        <v>486</v>
      </c>
      <c r="B14" s="17">
        <v>2</v>
      </c>
      <c r="C14" s="84">
        <v>-51477</v>
      </c>
      <c r="D14" s="84">
        <v>-51477</v>
      </c>
      <c r="E14" s="84">
        <v>-51477</v>
      </c>
      <c r="F14" s="12"/>
    </row>
    <row r="15" spans="1:6" s="10" customFormat="1" ht="15.75" hidden="1">
      <c r="A15" s="88" t="s">
        <v>300</v>
      </c>
      <c r="B15" s="17">
        <v>2</v>
      </c>
      <c r="C15" s="84"/>
      <c r="D15" s="84"/>
      <c r="E15" s="84"/>
      <c r="F15" s="12"/>
    </row>
    <row r="16" spans="1:6" s="10" customFormat="1" ht="15.75" hidden="1">
      <c r="A16" s="88" t="s">
        <v>299</v>
      </c>
      <c r="B16" s="17">
        <v>2</v>
      </c>
      <c r="C16" s="84"/>
      <c r="D16" s="84"/>
      <c r="E16" s="84"/>
      <c r="F16" s="12"/>
    </row>
    <row r="17" spans="1:6" s="10" customFormat="1" ht="31.5">
      <c r="A17" s="111" t="s">
        <v>279</v>
      </c>
      <c r="B17" s="17"/>
      <c r="C17" s="84">
        <f>SUM(C7:C16)</f>
        <v>7880131</v>
      </c>
      <c r="D17" s="84">
        <f>SUM(D7:D16)</f>
        <v>7880131</v>
      </c>
      <c r="E17" s="84">
        <f>SUM(E7:E16)</f>
        <v>7880131</v>
      </c>
      <c r="F17" s="12"/>
    </row>
    <row r="18" spans="1:6" s="10" customFormat="1" ht="15.75" hidden="1">
      <c r="A18" s="88" t="s">
        <v>283</v>
      </c>
      <c r="B18" s="17">
        <v>2</v>
      </c>
      <c r="C18" s="84"/>
      <c r="D18" s="84"/>
      <c r="E18" s="84"/>
      <c r="F18" s="12"/>
    </row>
    <row r="19" spans="1:6" s="10" customFormat="1" ht="15.75" hidden="1">
      <c r="A19" s="88" t="s">
        <v>284</v>
      </c>
      <c r="B19" s="17">
        <v>2</v>
      </c>
      <c r="C19" s="84"/>
      <c r="D19" s="84"/>
      <c r="E19" s="84"/>
      <c r="F19" s="12"/>
    </row>
    <row r="20" spans="1:6" s="10" customFormat="1" ht="31.5" hidden="1">
      <c r="A20" s="111" t="s">
        <v>282</v>
      </c>
      <c r="B20" s="17"/>
      <c r="C20" s="84">
        <f>SUM(C18:C19)</f>
        <v>0</v>
      </c>
      <c r="D20" s="84">
        <f>SUM(D18:D19)</f>
        <v>0</v>
      </c>
      <c r="E20" s="84">
        <f>SUM(E18:E19)</f>
        <v>0</v>
      </c>
      <c r="F20" s="12"/>
    </row>
    <row r="21" spans="1:6" s="10" customFormat="1" ht="15.75" hidden="1">
      <c r="A21" s="88" t="s">
        <v>285</v>
      </c>
      <c r="B21" s="17">
        <v>2</v>
      </c>
      <c r="C21" s="84"/>
      <c r="D21" s="84"/>
      <c r="E21" s="84"/>
      <c r="F21" s="12"/>
    </row>
    <row r="22" spans="1:6" s="10" customFormat="1" ht="15.75" hidden="1">
      <c r="A22" s="88" t="s">
        <v>286</v>
      </c>
      <c r="B22" s="17">
        <v>2</v>
      </c>
      <c r="C22" s="129"/>
      <c r="D22" s="129"/>
      <c r="E22" s="129"/>
      <c r="F22" s="12"/>
    </row>
    <row r="23" spans="1:6" s="10" customFormat="1" ht="15.75" hidden="1">
      <c r="A23" s="114" t="s">
        <v>486</v>
      </c>
      <c r="B23" s="17">
        <v>2</v>
      </c>
      <c r="C23" s="84"/>
      <c r="D23" s="84"/>
      <c r="E23" s="84"/>
      <c r="F23" s="12"/>
    </row>
    <row r="24" spans="1:6" s="10" customFormat="1" ht="15.75">
      <c r="A24" s="88" t="s">
        <v>289</v>
      </c>
      <c r="B24" s="17">
        <v>2</v>
      </c>
      <c r="C24" s="84">
        <v>221440</v>
      </c>
      <c r="D24" s="84">
        <v>221440</v>
      </c>
      <c r="E24" s="84">
        <v>221440</v>
      </c>
      <c r="F24" s="12"/>
    </row>
    <row r="25" spans="1:6" s="10" customFormat="1" ht="15.75" hidden="1">
      <c r="A25" s="88" t="s">
        <v>290</v>
      </c>
      <c r="B25" s="17">
        <v>2</v>
      </c>
      <c r="C25" s="129"/>
      <c r="D25" s="129"/>
      <c r="E25" s="129"/>
      <c r="F25" s="12"/>
    </row>
    <row r="26" spans="1:6" s="10" customFormat="1" ht="31.5">
      <c r="A26" s="88" t="s">
        <v>487</v>
      </c>
      <c r="B26" s="17">
        <v>2</v>
      </c>
      <c r="C26" s="84">
        <v>556000</v>
      </c>
      <c r="D26" s="84">
        <v>556000</v>
      </c>
      <c r="E26" s="84">
        <v>556000</v>
      </c>
      <c r="F26" s="12"/>
    </row>
    <row r="27" spans="1:6" s="10" customFormat="1" ht="15.75" hidden="1">
      <c r="A27" s="88" t="s">
        <v>287</v>
      </c>
      <c r="B27" s="17">
        <v>2</v>
      </c>
      <c r="C27" s="129"/>
      <c r="D27" s="129"/>
      <c r="E27" s="129"/>
      <c r="F27" s="12"/>
    </row>
    <row r="28" spans="1:6" s="10" customFormat="1" ht="15.75" hidden="1">
      <c r="A28" s="88" t="s">
        <v>509</v>
      </c>
      <c r="B28" s="17">
        <v>2</v>
      </c>
      <c r="C28" s="129"/>
      <c r="D28" s="129"/>
      <c r="E28" s="129"/>
      <c r="F28" s="12"/>
    </row>
    <row r="29" spans="1:6" s="10" customFormat="1" ht="47.25">
      <c r="A29" s="111" t="s">
        <v>288</v>
      </c>
      <c r="B29" s="17"/>
      <c r="C29" s="84">
        <f>SUM(C21:C28)</f>
        <v>777440</v>
      </c>
      <c r="D29" s="84">
        <f>SUM(D21:D28)</f>
        <v>777440</v>
      </c>
      <c r="E29" s="84">
        <f>SUM(E21:E28)</f>
        <v>777440</v>
      </c>
      <c r="F29" s="12"/>
    </row>
    <row r="30" spans="1:6" s="10" customFormat="1" ht="47.25">
      <c r="A30" s="88" t="s">
        <v>291</v>
      </c>
      <c r="B30" s="17">
        <v>2</v>
      </c>
      <c r="C30" s="84">
        <v>1200000</v>
      </c>
      <c r="D30" s="84">
        <v>1200000</v>
      </c>
      <c r="E30" s="84">
        <v>1200000</v>
      </c>
      <c r="F30" s="12"/>
    </row>
    <row r="31" spans="1:6" s="10" customFormat="1" ht="31.5">
      <c r="A31" s="111" t="s">
        <v>292</v>
      </c>
      <c r="B31" s="17"/>
      <c r="C31" s="84">
        <f>SUM(C30)</f>
        <v>1200000</v>
      </c>
      <c r="D31" s="84">
        <f>SUM(D30)</f>
        <v>1200000</v>
      </c>
      <c r="E31" s="84">
        <f>SUM(E30)</f>
        <v>1200000</v>
      </c>
      <c r="F31" s="12"/>
    </row>
    <row r="32" spans="1:6" s="10" customFormat="1" ht="15.75" hidden="1">
      <c r="A32" s="88" t="s">
        <v>293</v>
      </c>
      <c r="B32" s="17">
        <v>2</v>
      </c>
      <c r="C32" s="129"/>
      <c r="D32" s="129"/>
      <c r="E32" s="129"/>
      <c r="F32" s="12"/>
    </row>
    <row r="33" spans="1:6" s="10" customFormat="1" ht="15.75" hidden="1">
      <c r="A33" s="88" t="s">
        <v>294</v>
      </c>
      <c r="B33" s="17">
        <v>2</v>
      </c>
      <c r="C33" s="129"/>
      <c r="D33" s="129"/>
      <c r="E33" s="129"/>
      <c r="F33" s="12"/>
    </row>
    <row r="34" spans="1:6" s="10" customFormat="1" ht="15.75" hidden="1">
      <c r="A34" s="88" t="s">
        <v>295</v>
      </c>
      <c r="B34" s="17">
        <v>2</v>
      </c>
      <c r="C34" s="129"/>
      <c r="D34" s="129"/>
      <c r="E34" s="129"/>
      <c r="F34" s="12"/>
    </row>
    <row r="35" spans="1:6" s="10" customFormat="1" ht="31.5" hidden="1">
      <c r="A35" s="88" t="s">
        <v>296</v>
      </c>
      <c r="B35" s="17">
        <v>2</v>
      </c>
      <c r="C35" s="129"/>
      <c r="D35" s="129"/>
      <c r="E35" s="129"/>
      <c r="F35" s="12"/>
    </row>
    <row r="36" spans="1:6" s="10" customFormat="1" ht="15.75" hidden="1">
      <c r="A36" s="88" t="s">
        <v>297</v>
      </c>
      <c r="B36" s="17">
        <v>2</v>
      </c>
      <c r="C36" s="129"/>
      <c r="D36" s="129"/>
      <c r="E36" s="129"/>
      <c r="F36" s="12"/>
    </row>
    <row r="37" spans="1:6" s="10" customFormat="1" ht="15.75" hidden="1">
      <c r="A37" s="88" t="s">
        <v>298</v>
      </c>
      <c r="B37" s="17">
        <v>2</v>
      </c>
      <c r="C37" s="129"/>
      <c r="D37" s="129"/>
      <c r="E37" s="129"/>
      <c r="F37" s="12"/>
    </row>
    <row r="38" spans="1:6" s="10" customFormat="1" ht="15.75" hidden="1">
      <c r="A38" s="88" t="s">
        <v>505</v>
      </c>
      <c r="B38" s="17">
        <v>2</v>
      </c>
      <c r="C38" s="129"/>
      <c r="D38" s="129"/>
      <c r="E38" s="129"/>
      <c r="F38" s="12"/>
    </row>
    <row r="39" spans="1:6" s="10" customFormat="1" ht="15.75" hidden="1">
      <c r="A39" s="88" t="s">
        <v>299</v>
      </c>
      <c r="B39" s="17">
        <v>2</v>
      </c>
      <c r="C39" s="129"/>
      <c r="D39" s="129"/>
      <c r="E39" s="129"/>
      <c r="F39" s="12"/>
    </row>
    <row r="40" spans="1:6" s="10" customFormat="1" ht="15.75" hidden="1">
      <c r="A40" s="88" t="s">
        <v>443</v>
      </c>
      <c r="B40" s="17">
        <v>2</v>
      </c>
      <c r="C40" s="129"/>
      <c r="D40" s="129"/>
      <c r="E40" s="129"/>
      <c r="F40" s="12"/>
    </row>
    <row r="41" spans="1:6" s="10" customFormat="1" ht="15.75" hidden="1">
      <c r="A41" s="88" t="s">
        <v>488</v>
      </c>
      <c r="B41" s="17">
        <v>2</v>
      </c>
      <c r="C41" s="129"/>
      <c r="D41" s="129"/>
      <c r="E41" s="129"/>
      <c r="F41" s="12"/>
    </row>
    <row r="42" spans="1:6" s="10" customFormat="1" ht="15.75" hidden="1">
      <c r="A42" s="88" t="s">
        <v>489</v>
      </c>
      <c r="B42" s="17">
        <v>2</v>
      </c>
      <c r="C42" s="129"/>
      <c r="D42" s="129"/>
      <c r="E42" s="129"/>
      <c r="F42" s="12"/>
    </row>
    <row r="43" spans="1:6" s="10" customFormat="1" ht="15.75" hidden="1">
      <c r="A43" s="88" t="s">
        <v>300</v>
      </c>
      <c r="B43" s="17">
        <v>2</v>
      </c>
      <c r="C43" s="129"/>
      <c r="D43" s="129"/>
      <c r="E43" s="129"/>
      <c r="F43" s="12"/>
    </row>
    <row r="44" spans="1:6" s="10" customFormat="1" ht="31.5">
      <c r="A44" s="88" t="s">
        <v>630</v>
      </c>
      <c r="B44" s="17">
        <v>2</v>
      </c>
      <c r="C44" s="129"/>
      <c r="D44" s="129"/>
      <c r="E44" s="129">
        <v>882500</v>
      </c>
      <c r="F44" s="12"/>
    </row>
    <row r="45" spans="1:6" s="10" customFormat="1" ht="31.5">
      <c r="A45" s="111" t="s">
        <v>444</v>
      </c>
      <c r="B45" s="17"/>
      <c r="C45" s="84">
        <f>SUM(C32:C44)</f>
        <v>0</v>
      </c>
      <c r="D45" s="84">
        <f>SUM(D32:D44)</f>
        <v>0</v>
      </c>
      <c r="E45" s="84">
        <f>SUM(E32:E44)</f>
        <v>882500</v>
      </c>
      <c r="F45" s="12"/>
    </row>
    <row r="46" spans="1:6" s="10" customFormat="1" ht="15.75" hidden="1">
      <c r="A46" s="88"/>
      <c r="B46" s="17"/>
      <c r="C46" s="129"/>
      <c r="D46" s="129"/>
      <c r="E46" s="129"/>
      <c r="F46" s="12"/>
    </row>
    <row r="47" spans="1:6" s="10" customFormat="1" ht="15.75" hidden="1">
      <c r="A47" s="111" t="s">
        <v>445</v>
      </c>
      <c r="B47" s="17"/>
      <c r="C47" s="129">
        <f>SUM(C46)</f>
        <v>0</v>
      </c>
      <c r="D47" s="129">
        <f>SUM(D46)</f>
        <v>0</v>
      </c>
      <c r="E47" s="129">
        <f>SUM(E46)</f>
        <v>0</v>
      </c>
      <c r="F47" s="12"/>
    </row>
    <row r="48" spans="1:6" s="10" customFormat="1" ht="15.75" hidden="1">
      <c r="A48" s="64"/>
      <c r="B48" s="17"/>
      <c r="C48" s="129"/>
      <c r="D48" s="129"/>
      <c r="E48" s="129"/>
      <c r="F48" s="12"/>
    </row>
    <row r="49" spans="1:6" s="10" customFormat="1" ht="15.75" hidden="1">
      <c r="A49" s="64" t="s">
        <v>302</v>
      </c>
      <c r="B49" s="17"/>
      <c r="C49" s="129"/>
      <c r="D49" s="129"/>
      <c r="E49" s="129"/>
      <c r="F49" s="12"/>
    </row>
    <row r="50" spans="1:6" s="10" customFormat="1" ht="15.75" hidden="1">
      <c r="A50" s="64"/>
      <c r="B50" s="17"/>
      <c r="C50" s="129"/>
      <c r="D50" s="129"/>
      <c r="E50" s="129"/>
      <c r="F50" s="12"/>
    </row>
    <row r="51" spans="1:6" s="10" customFormat="1" ht="31.5" hidden="1">
      <c r="A51" s="64" t="s">
        <v>305</v>
      </c>
      <c r="B51" s="17"/>
      <c r="C51" s="129"/>
      <c r="D51" s="129"/>
      <c r="E51" s="129"/>
      <c r="F51" s="12"/>
    </row>
    <row r="52" spans="1:6" s="10" customFormat="1" ht="15.75" hidden="1">
      <c r="A52" s="64"/>
      <c r="B52" s="17"/>
      <c r="C52" s="129"/>
      <c r="D52" s="129"/>
      <c r="E52" s="129"/>
      <c r="F52" s="12"/>
    </row>
    <row r="53" spans="1:6" s="10" customFormat="1" ht="31.5" hidden="1">
      <c r="A53" s="64" t="s">
        <v>304</v>
      </c>
      <c r="B53" s="17"/>
      <c r="C53" s="129"/>
      <c r="D53" s="129"/>
      <c r="E53" s="129"/>
      <c r="F53" s="12"/>
    </row>
    <row r="54" spans="1:6" s="10" customFormat="1" ht="15.75" hidden="1">
      <c r="A54" s="64"/>
      <c r="B54" s="17"/>
      <c r="C54" s="129"/>
      <c r="D54" s="129"/>
      <c r="E54" s="129"/>
      <c r="F54" s="12"/>
    </row>
    <row r="55" spans="1:6" s="10" customFormat="1" ht="31.5" hidden="1">
      <c r="A55" s="64" t="s">
        <v>303</v>
      </c>
      <c r="B55" s="17"/>
      <c r="C55" s="129"/>
      <c r="D55" s="129"/>
      <c r="E55" s="129"/>
      <c r="F55" s="12"/>
    </row>
    <row r="56" spans="1:6" s="10" customFormat="1" ht="15.75" hidden="1">
      <c r="A56" s="88" t="s">
        <v>503</v>
      </c>
      <c r="B56" s="17">
        <v>2</v>
      </c>
      <c r="C56" s="129"/>
      <c r="D56" s="129"/>
      <c r="E56" s="129"/>
      <c r="F56" s="12"/>
    </row>
    <row r="57" spans="1:6" s="10" customFormat="1" ht="15.75" hidden="1">
      <c r="A57" s="88"/>
      <c r="B57" s="17"/>
      <c r="C57" s="129"/>
      <c r="D57" s="129"/>
      <c r="E57" s="129"/>
      <c r="F57" s="12"/>
    </row>
    <row r="58" spans="1:6" s="10" customFormat="1" ht="15.75" hidden="1">
      <c r="A58" s="88"/>
      <c r="B58" s="17"/>
      <c r="C58" s="129"/>
      <c r="D58" s="129"/>
      <c r="E58" s="129"/>
      <c r="F58" s="12"/>
    </row>
    <row r="59" spans="1:6" s="10" customFormat="1" ht="15.75" hidden="1">
      <c r="A59" s="88" t="s">
        <v>504</v>
      </c>
      <c r="B59" s="17">
        <v>2</v>
      </c>
      <c r="C59" s="129"/>
      <c r="D59" s="129"/>
      <c r="E59" s="129"/>
      <c r="F59" s="12"/>
    </row>
    <row r="60" spans="1:6" s="10" customFormat="1" ht="15.75" hidden="1">
      <c r="A60" s="110" t="s">
        <v>480</v>
      </c>
      <c r="B60" s="101"/>
      <c r="C60" s="84">
        <f>SUM(C56:C59)</f>
        <v>0</v>
      </c>
      <c r="D60" s="84">
        <f>SUM(D56:D59)</f>
        <v>0</v>
      </c>
      <c r="E60" s="84">
        <f>SUM(E56:E59)</f>
        <v>0</v>
      </c>
      <c r="F60" s="12"/>
    </row>
    <row r="61" spans="1:6" s="10" customFormat="1" ht="15.75" hidden="1">
      <c r="A61" s="88" t="s">
        <v>167</v>
      </c>
      <c r="B61" s="101">
        <v>2</v>
      </c>
      <c r="C61" s="129"/>
      <c r="D61" s="129"/>
      <c r="E61" s="129"/>
      <c r="F61" s="12"/>
    </row>
    <row r="62" spans="1:6" s="10" customFormat="1" ht="15.75" hidden="1">
      <c r="A62" s="88" t="s">
        <v>306</v>
      </c>
      <c r="B62" s="101">
        <v>2</v>
      </c>
      <c r="C62" s="129"/>
      <c r="D62" s="129"/>
      <c r="E62" s="129"/>
      <c r="F62" s="12"/>
    </row>
    <row r="63" spans="1:6" s="10" customFormat="1" ht="15.75" hidden="1">
      <c r="A63" s="88" t="s">
        <v>168</v>
      </c>
      <c r="B63" s="101">
        <v>2</v>
      </c>
      <c r="C63" s="129"/>
      <c r="D63" s="129"/>
      <c r="E63" s="129"/>
      <c r="F63" s="12"/>
    </row>
    <row r="64" spans="1:6" s="10" customFormat="1" ht="15.75" hidden="1">
      <c r="A64" s="110" t="s">
        <v>170</v>
      </c>
      <c r="B64" s="101"/>
      <c r="C64" s="129">
        <f>SUM(C61:C63)</f>
        <v>0</v>
      </c>
      <c r="D64" s="129">
        <f>SUM(D61:D63)</f>
        <v>0</v>
      </c>
      <c r="E64" s="129">
        <f>SUM(E61:E63)</f>
        <v>0</v>
      </c>
      <c r="F64" s="12"/>
    </row>
    <row r="65" spans="1:6" s="10" customFormat="1" ht="31.5">
      <c r="A65" s="88" t="s">
        <v>595</v>
      </c>
      <c r="B65" s="101">
        <v>2</v>
      </c>
      <c r="C65" s="84">
        <v>824742</v>
      </c>
      <c r="D65" s="84">
        <v>824742</v>
      </c>
      <c r="E65" s="84">
        <v>824742</v>
      </c>
      <c r="F65" s="12"/>
    </row>
    <row r="66" spans="1:6" s="10" customFormat="1" ht="15.75" hidden="1">
      <c r="A66" s="88" t="s">
        <v>516</v>
      </c>
      <c r="B66" s="101">
        <v>3</v>
      </c>
      <c r="C66" s="129"/>
      <c r="D66" s="129"/>
      <c r="E66" s="129"/>
      <c r="F66" s="12"/>
    </row>
    <row r="67" spans="1:6" s="10" customFormat="1" ht="15.75" hidden="1">
      <c r="A67" s="88" t="s">
        <v>516</v>
      </c>
      <c r="B67" s="101">
        <v>4</v>
      </c>
      <c r="C67" s="129"/>
      <c r="D67" s="129"/>
      <c r="E67" s="129"/>
      <c r="F67" s="12"/>
    </row>
    <row r="68" spans="1:6" s="10" customFormat="1" ht="15.75" hidden="1">
      <c r="A68" s="88" t="s">
        <v>516</v>
      </c>
      <c r="B68" s="101">
        <v>5</v>
      </c>
      <c r="C68" s="129"/>
      <c r="D68" s="129"/>
      <c r="E68" s="129"/>
      <c r="F68" s="12"/>
    </row>
    <row r="69" spans="1:6" s="10" customFormat="1" ht="15.75">
      <c r="A69" s="88" t="s">
        <v>516</v>
      </c>
      <c r="B69" s="101">
        <v>2</v>
      </c>
      <c r="C69" s="129"/>
      <c r="D69" s="84">
        <v>1314188</v>
      </c>
      <c r="E69" s="84">
        <v>1314188</v>
      </c>
      <c r="F69" s="12"/>
    </row>
    <row r="70" spans="1:6" s="10" customFormat="1" ht="15.75">
      <c r="A70" s="110" t="s">
        <v>171</v>
      </c>
      <c r="B70" s="101"/>
      <c r="C70" s="84">
        <f>SUM(C65:C68)</f>
        <v>824742</v>
      </c>
      <c r="D70" s="84">
        <f>SUM(D65:D68)</f>
        <v>824742</v>
      </c>
      <c r="E70" s="84">
        <f>SUM(E65:E68)</f>
        <v>824742</v>
      </c>
      <c r="F70" s="12"/>
    </row>
    <row r="71" spans="1:6" s="10" customFormat="1" ht="15.75" hidden="1">
      <c r="A71" s="88" t="s">
        <v>142</v>
      </c>
      <c r="B71" s="17">
        <v>2</v>
      </c>
      <c r="C71" s="129"/>
      <c r="D71" s="129"/>
      <c r="E71" s="129"/>
      <c r="F71" s="12"/>
    </row>
    <row r="72" spans="1:6" s="10" customFormat="1" ht="15.75" hidden="1">
      <c r="A72" s="88" t="s">
        <v>459</v>
      </c>
      <c r="B72" s="103">
        <v>2</v>
      </c>
      <c r="C72" s="129"/>
      <c r="D72" s="129"/>
      <c r="E72" s="129"/>
      <c r="F72" s="12"/>
    </row>
    <row r="73" spans="1:6" s="10" customFormat="1" ht="15.75">
      <c r="A73" s="88" t="s">
        <v>550</v>
      </c>
      <c r="B73" s="103">
        <v>2</v>
      </c>
      <c r="C73" s="84">
        <v>7120</v>
      </c>
      <c r="D73" s="84">
        <v>7120</v>
      </c>
      <c r="E73" s="84">
        <v>7120</v>
      </c>
      <c r="F73" s="12"/>
    </row>
    <row r="74" spans="1:6" s="10" customFormat="1" ht="15.75" hidden="1">
      <c r="A74" s="88" t="s">
        <v>460</v>
      </c>
      <c r="B74" s="103">
        <v>2</v>
      </c>
      <c r="C74" s="84"/>
      <c r="D74" s="84"/>
      <c r="E74" s="84"/>
      <c r="F74" s="12"/>
    </row>
    <row r="75" spans="1:6" s="10" customFormat="1" ht="15.75">
      <c r="A75" s="88" t="s">
        <v>551</v>
      </c>
      <c r="B75" s="103">
        <v>2</v>
      </c>
      <c r="C75" s="84">
        <v>3032</v>
      </c>
      <c r="D75" s="84">
        <v>3032</v>
      </c>
      <c r="E75" s="84">
        <v>3032</v>
      </c>
      <c r="F75" s="12"/>
    </row>
    <row r="76" spans="1:6" s="10" customFormat="1" ht="15.75" hidden="1">
      <c r="A76" s="88" t="s">
        <v>461</v>
      </c>
      <c r="B76" s="103">
        <v>2</v>
      </c>
      <c r="C76" s="84"/>
      <c r="D76" s="84"/>
      <c r="E76" s="84"/>
      <c r="F76" s="12"/>
    </row>
    <row r="77" spans="1:6" s="10" customFormat="1" ht="15.75">
      <c r="A77" s="88" t="s">
        <v>468</v>
      </c>
      <c r="B77" s="103">
        <v>2</v>
      </c>
      <c r="C77" s="84">
        <v>21122</v>
      </c>
      <c r="D77" s="84">
        <v>21122</v>
      </c>
      <c r="E77" s="84">
        <v>21122</v>
      </c>
      <c r="F77" s="12"/>
    </row>
    <row r="78" spans="1:6" s="10" customFormat="1" ht="15.75" hidden="1">
      <c r="A78" s="88" t="s">
        <v>131</v>
      </c>
      <c r="B78" s="17"/>
      <c r="C78" s="84"/>
      <c r="D78" s="84"/>
      <c r="E78" s="84"/>
      <c r="F78" s="12"/>
    </row>
    <row r="79" spans="1:6" s="10" customFormat="1" ht="15.75" hidden="1">
      <c r="A79" s="88" t="s">
        <v>131</v>
      </c>
      <c r="B79" s="17"/>
      <c r="C79" s="129"/>
      <c r="D79" s="129"/>
      <c r="E79" s="129"/>
      <c r="F79" s="12"/>
    </row>
    <row r="80" spans="1:6" s="10" customFormat="1" ht="31.5">
      <c r="A80" s="110" t="s">
        <v>172</v>
      </c>
      <c r="B80" s="17"/>
      <c r="C80" s="84">
        <f>SUM(C71:C79)</f>
        <v>31274</v>
      </c>
      <c r="D80" s="84">
        <f>SUM(D71:D79)</f>
        <v>31274</v>
      </c>
      <c r="E80" s="84">
        <f>SUM(E71:E79)</f>
        <v>31274</v>
      </c>
      <c r="F80" s="12"/>
    </row>
    <row r="81" spans="1:6" s="10" customFormat="1" ht="15.75" hidden="1">
      <c r="A81" s="88" t="s">
        <v>469</v>
      </c>
      <c r="B81" s="103">
        <v>2</v>
      </c>
      <c r="C81" s="129"/>
      <c r="D81" s="129"/>
      <c r="E81" s="129"/>
      <c r="F81" s="12"/>
    </row>
    <row r="82" spans="1:6" s="10" customFormat="1" ht="15.75" hidden="1">
      <c r="A82" s="88" t="s">
        <v>470</v>
      </c>
      <c r="B82" s="103">
        <v>2</v>
      </c>
      <c r="C82" s="129"/>
      <c r="D82" s="129"/>
      <c r="E82" s="129"/>
      <c r="F82" s="12"/>
    </row>
    <row r="83" spans="1:6" s="10" customFormat="1" ht="15.75" hidden="1">
      <c r="A83" s="88" t="s">
        <v>471</v>
      </c>
      <c r="B83" s="103">
        <v>2</v>
      </c>
      <c r="C83" s="129"/>
      <c r="D83" s="129"/>
      <c r="E83" s="129"/>
      <c r="F83" s="12"/>
    </row>
    <row r="84" spans="1:6" s="10" customFormat="1" ht="15.75" hidden="1">
      <c r="A84" s="88" t="s">
        <v>472</v>
      </c>
      <c r="B84" s="103">
        <v>2</v>
      </c>
      <c r="C84" s="129"/>
      <c r="D84" s="129"/>
      <c r="E84" s="129"/>
      <c r="F84" s="12"/>
    </row>
    <row r="85" spans="1:6" s="10" customFormat="1" ht="15.75" hidden="1">
      <c r="A85" s="88" t="s">
        <v>473</v>
      </c>
      <c r="B85" s="103">
        <v>2</v>
      </c>
      <c r="C85" s="129"/>
      <c r="D85" s="129"/>
      <c r="E85" s="129"/>
      <c r="F85" s="12"/>
    </row>
    <row r="86" spans="1:6" s="10" customFormat="1" ht="15.75" hidden="1">
      <c r="A86" s="88" t="s">
        <v>474</v>
      </c>
      <c r="B86" s="103">
        <v>2</v>
      </c>
      <c r="C86" s="129"/>
      <c r="D86" s="129"/>
      <c r="E86" s="129"/>
      <c r="F86" s="12"/>
    </row>
    <row r="87" spans="1:6" s="10" customFormat="1" ht="15.75" hidden="1">
      <c r="A87" s="88" t="s">
        <v>475</v>
      </c>
      <c r="B87" s="17">
        <v>2</v>
      </c>
      <c r="C87" s="129"/>
      <c r="D87" s="129"/>
      <c r="E87" s="129"/>
      <c r="F87" s="12"/>
    </row>
    <row r="88" spans="1:6" s="10" customFormat="1" ht="15.75" hidden="1">
      <c r="A88" s="88" t="s">
        <v>476</v>
      </c>
      <c r="B88" s="17">
        <v>2</v>
      </c>
      <c r="C88" s="129"/>
      <c r="D88" s="129"/>
      <c r="E88" s="129"/>
      <c r="F88" s="12"/>
    </row>
    <row r="89" spans="1:6" s="10" customFormat="1" ht="15.75" hidden="1">
      <c r="A89" s="88" t="s">
        <v>131</v>
      </c>
      <c r="B89" s="17"/>
      <c r="C89" s="129"/>
      <c r="D89" s="129"/>
      <c r="E89" s="129"/>
      <c r="F89" s="12"/>
    </row>
    <row r="90" spans="1:6" s="10" customFormat="1" ht="15.75" hidden="1">
      <c r="A90" s="88" t="s">
        <v>131</v>
      </c>
      <c r="B90" s="17"/>
      <c r="C90" s="129"/>
      <c r="D90" s="129"/>
      <c r="E90" s="129"/>
      <c r="F90" s="12"/>
    </row>
    <row r="91" spans="1:6" s="10" customFormat="1" ht="15.75" hidden="1">
      <c r="A91" s="110" t="s">
        <v>307</v>
      </c>
      <c r="B91" s="17"/>
      <c r="C91" s="129">
        <f>SUM(C81:C90)</f>
        <v>0</v>
      </c>
      <c r="D91" s="129">
        <f>SUM(D81:D90)</f>
        <v>0</v>
      </c>
      <c r="E91" s="129">
        <f>SUM(E81:E90)</f>
        <v>0</v>
      </c>
      <c r="F91" s="12"/>
    </row>
    <row r="92" spans="1:6" s="10" customFormat="1" ht="15.75" hidden="1">
      <c r="A92" s="64"/>
      <c r="B92" s="17"/>
      <c r="C92" s="129"/>
      <c r="D92" s="129"/>
      <c r="E92" s="129"/>
      <c r="F92" s="12"/>
    </row>
    <row r="93" spans="1:6" s="10" customFormat="1" ht="15.75" hidden="1">
      <c r="A93" s="64"/>
      <c r="B93" s="17"/>
      <c r="C93" s="129"/>
      <c r="D93" s="129"/>
      <c r="E93" s="129"/>
      <c r="F93" s="12"/>
    </row>
    <row r="94" spans="1:6" s="10" customFormat="1" ht="31.5">
      <c r="A94" s="111" t="s">
        <v>308</v>
      </c>
      <c r="B94" s="17"/>
      <c r="C94" s="84">
        <f>C60+C64+C70+C80+C91</f>
        <v>856016</v>
      </c>
      <c r="D94" s="84">
        <f>D60+D64+D70+D80+D91</f>
        <v>856016</v>
      </c>
      <c r="E94" s="84">
        <f>E60+E64+E70+E80+E91</f>
        <v>856016</v>
      </c>
      <c r="F94" s="12"/>
    </row>
    <row r="95" spans="1:6" s="10" customFormat="1" ht="31.5">
      <c r="A95" s="43" t="s">
        <v>278</v>
      </c>
      <c r="B95" s="103"/>
      <c r="C95" s="85">
        <f>SUM(C96:C96:C98)</f>
        <v>10713587</v>
      </c>
      <c r="D95" s="85">
        <f>SUM(D96:D96:D98)</f>
        <v>12027775</v>
      </c>
      <c r="E95" s="85">
        <f>SUM(E96:E96:E98)</f>
        <v>12910275</v>
      </c>
      <c r="F95" s="12"/>
    </row>
    <row r="96" spans="1:6" s="10" customFormat="1" ht="15.75">
      <c r="A96" s="88" t="s">
        <v>404</v>
      </c>
      <c r="B96" s="101">
        <v>1</v>
      </c>
      <c r="C96" s="84">
        <f>SUMIF($B$6:$B$95,"1",C$6:C$95)</f>
        <v>0</v>
      </c>
      <c r="D96" s="84">
        <f>SUMIF($B$6:$B$95,"1",D$6:D$95)</f>
        <v>0</v>
      </c>
      <c r="E96" s="84">
        <f>SUMIF($B$6:$B$95,"1",E$6:E$95)</f>
        <v>0</v>
      </c>
      <c r="F96" s="12"/>
    </row>
    <row r="97" spans="1:6" s="10" customFormat="1" ht="15.75">
      <c r="A97" s="88" t="s">
        <v>245</v>
      </c>
      <c r="B97" s="101">
        <v>2</v>
      </c>
      <c r="C97" s="84">
        <f>SUMIF($B$6:$B$95,"2",C$6:C$95)</f>
        <v>10713587</v>
      </c>
      <c r="D97" s="84">
        <f>SUMIF($B$6:$B$95,"2",D$6:D$95)</f>
        <v>12027775</v>
      </c>
      <c r="E97" s="84">
        <f>SUMIF($B$6:$B$95,"2",E$6:E$95)</f>
        <v>12910275</v>
      </c>
      <c r="F97" s="12"/>
    </row>
    <row r="98" spans="1:6" s="10" customFormat="1" ht="15.75">
      <c r="A98" s="88" t="s">
        <v>137</v>
      </c>
      <c r="B98" s="101">
        <v>3</v>
      </c>
      <c r="C98" s="84">
        <f>SUMIF($B$6:$B$95,"3",C$6:C$95)</f>
        <v>0</v>
      </c>
      <c r="D98" s="84">
        <f>SUMIF($B$6:$B$95,"3",D$6:D$95)</f>
        <v>0</v>
      </c>
      <c r="E98" s="84">
        <f>SUMIF($B$6:$B$95,"3",E$6:E$95)</f>
        <v>0</v>
      </c>
      <c r="F98" s="12"/>
    </row>
    <row r="99" spans="1:6" s="10" customFormat="1" ht="31.5" hidden="1">
      <c r="A99" s="68" t="s">
        <v>309</v>
      </c>
      <c r="B99" s="17"/>
      <c r="C99" s="137"/>
      <c r="D99" s="137"/>
      <c r="E99" s="137"/>
      <c r="F99" s="12"/>
    </row>
    <row r="100" spans="1:6" s="10" customFormat="1" ht="15.75" hidden="1">
      <c r="A100" s="88" t="s">
        <v>169</v>
      </c>
      <c r="B100" s="17">
        <v>2</v>
      </c>
      <c r="C100" s="129"/>
      <c r="D100" s="129"/>
      <c r="E100" s="129"/>
      <c r="F100" s="12"/>
    </row>
    <row r="101" spans="1:6" s="10" customFormat="1" ht="15.75" hidden="1">
      <c r="A101" s="88" t="s">
        <v>311</v>
      </c>
      <c r="B101" s="17">
        <v>2</v>
      </c>
      <c r="C101" s="129"/>
      <c r="D101" s="129"/>
      <c r="E101" s="129"/>
      <c r="F101" s="12"/>
    </row>
    <row r="102" spans="1:6" s="10" customFormat="1" ht="31.5" hidden="1">
      <c r="A102" s="88" t="s">
        <v>312</v>
      </c>
      <c r="B102" s="17">
        <v>2</v>
      </c>
      <c r="C102" s="129"/>
      <c r="D102" s="129"/>
      <c r="E102" s="129"/>
      <c r="F102" s="12"/>
    </row>
    <row r="103" spans="1:6" s="10" customFormat="1" ht="31.5" hidden="1">
      <c r="A103" s="88" t="s">
        <v>313</v>
      </c>
      <c r="B103" s="17">
        <v>2</v>
      </c>
      <c r="C103" s="129"/>
      <c r="D103" s="129"/>
      <c r="E103" s="129"/>
      <c r="F103" s="12"/>
    </row>
    <row r="104" spans="1:6" s="10" customFormat="1" ht="31.5" hidden="1">
      <c r="A104" s="88" t="s">
        <v>314</v>
      </c>
      <c r="B104" s="17">
        <v>2</v>
      </c>
      <c r="C104" s="129"/>
      <c r="D104" s="129"/>
      <c r="E104" s="129"/>
      <c r="F104" s="12"/>
    </row>
    <row r="105" spans="1:6" s="10" customFormat="1" ht="31.5" hidden="1">
      <c r="A105" s="88" t="s">
        <v>315</v>
      </c>
      <c r="B105" s="17">
        <v>2</v>
      </c>
      <c r="C105" s="129"/>
      <c r="D105" s="129"/>
      <c r="E105" s="129"/>
      <c r="F105" s="12"/>
    </row>
    <row r="106" spans="1:6" s="10" customFormat="1" ht="15.75" hidden="1">
      <c r="A106" s="110" t="s">
        <v>316</v>
      </c>
      <c r="B106" s="17"/>
      <c r="C106" s="129">
        <f>SUM(C100:C105)</f>
        <v>0</v>
      </c>
      <c r="D106" s="129">
        <f>SUM(D100:D105)</f>
        <v>0</v>
      </c>
      <c r="E106" s="129">
        <f>SUM(E100:E105)</f>
        <v>0</v>
      </c>
      <c r="F106" s="12"/>
    </row>
    <row r="107" spans="1:6" s="10" customFormat="1" ht="15.75" hidden="1">
      <c r="A107" s="88"/>
      <c r="B107" s="17"/>
      <c r="C107" s="129"/>
      <c r="D107" s="129"/>
      <c r="E107" s="129"/>
      <c r="F107" s="12"/>
    </row>
    <row r="108" spans="1:6" s="10" customFormat="1" ht="15.75" hidden="1">
      <c r="A108" s="88"/>
      <c r="B108" s="17"/>
      <c r="C108" s="129"/>
      <c r="D108" s="129"/>
      <c r="E108" s="129"/>
      <c r="F108" s="12"/>
    </row>
    <row r="109" spans="1:6" s="10" customFormat="1" ht="15.75" hidden="1">
      <c r="A109" s="110" t="s">
        <v>317</v>
      </c>
      <c r="B109" s="17"/>
      <c r="C109" s="129">
        <f>SUM(C107:C108)</f>
        <v>0</v>
      </c>
      <c r="D109" s="129">
        <f>SUM(D107:D108)</f>
        <v>0</v>
      </c>
      <c r="E109" s="129">
        <f>SUM(E107:E108)</f>
        <v>0</v>
      </c>
      <c r="F109" s="12"/>
    </row>
    <row r="110" spans="1:6" s="10" customFormat="1" ht="15.75" hidden="1">
      <c r="A110" s="111" t="s">
        <v>318</v>
      </c>
      <c r="B110" s="17"/>
      <c r="C110" s="129">
        <f>C106+C109</f>
        <v>0</v>
      </c>
      <c r="D110" s="129">
        <f>D106+D109</f>
        <v>0</v>
      </c>
      <c r="E110" s="129">
        <f>E106+E109</f>
        <v>0</v>
      </c>
      <c r="F110" s="12"/>
    </row>
    <row r="111" spans="1:6" s="10" customFormat="1" ht="15.75" hidden="1">
      <c r="A111" s="64"/>
      <c r="B111" s="17"/>
      <c r="C111" s="129"/>
      <c r="D111" s="129"/>
      <c r="E111" s="129"/>
      <c r="F111" s="12"/>
    </row>
    <row r="112" spans="1:6" s="10" customFormat="1" ht="31.5" hidden="1">
      <c r="A112" s="64" t="s">
        <v>319</v>
      </c>
      <c r="B112" s="17"/>
      <c r="C112" s="129"/>
      <c r="D112" s="129"/>
      <c r="E112" s="129"/>
      <c r="F112" s="12"/>
    </row>
    <row r="113" spans="1:6" s="10" customFormat="1" ht="15.75" hidden="1">
      <c r="A113" s="64"/>
      <c r="B113" s="17"/>
      <c r="C113" s="129"/>
      <c r="D113" s="129"/>
      <c r="E113" s="129"/>
      <c r="F113" s="12"/>
    </row>
    <row r="114" spans="1:6" s="10" customFormat="1" ht="31.5" hidden="1">
      <c r="A114" s="64" t="s">
        <v>320</v>
      </c>
      <c r="B114" s="17"/>
      <c r="C114" s="129"/>
      <c r="D114" s="129"/>
      <c r="E114" s="129"/>
      <c r="F114" s="12"/>
    </row>
    <row r="115" spans="1:6" s="10" customFormat="1" ht="15.75" hidden="1">
      <c r="A115" s="64"/>
      <c r="B115" s="17"/>
      <c r="C115" s="129"/>
      <c r="D115" s="129"/>
      <c r="E115" s="129"/>
      <c r="F115" s="12"/>
    </row>
    <row r="116" spans="1:6" s="10" customFormat="1" ht="31.5" hidden="1">
      <c r="A116" s="64" t="s">
        <v>321</v>
      </c>
      <c r="B116" s="17"/>
      <c r="C116" s="129"/>
      <c r="D116" s="129"/>
      <c r="E116" s="129"/>
      <c r="F116" s="12"/>
    </row>
    <row r="117" spans="1:6" s="10" customFormat="1" ht="31.5" hidden="1">
      <c r="A117" s="88" t="s">
        <v>491</v>
      </c>
      <c r="B117" s="17">
        <v>2</v>
      </c>
      <c r="C117" s="129"/>
      <c r="D117" s="129"/>
      <c r="E117" s="129"/>
      <c r="F117" s="12"/>
    </row>
    <row r="118" spans="1:6" s="10" customFormat="1" ht="15.75" hidden="1">
      <c r="A118" s="110" t="s">
        <v>492</v>
      </c>
      <c r="B118" s="17"/>
      <c r="C118" s="84">
        <f>SUM(C116:C117)</f>
        <v>0</v>
      </c>
      <c r="D118" s="84">
        <f>SUM(D116:D117)</f>
        <v>0</v>
      </c>
      <c r="E118" s="84">
        <f>SUM(E116:E117)</f>
        <v>0</v>
      </c>
      <c r="F118" s="12"/>
    </row>
    <row r="119" spans="1:6" s="10" customFormat="1" ht="15.75" hidden="1">
      <c r="A119" s="64"/>
      <c r="B119" s="17"/>
      <c r="C119" s="129"/>
      <c r="D119" s="129"/>
      <c r="E119" s="129"/>
      <c r="F119" s="12"/>
    </row>
    <row r="120" spans="1:6" s="10" customFormat="1" ht="31.5" hidden="1">
      <c r="A120" s="110" t="s">
        <v>510</v>
      </c>
      <c r="B120" s="17"/>
      <c r="C120" s="129">
        <f>SUM(C119)</f>
        <v>0</v>
      </c>
      <c r="D120" s="129">
        <f>SUM(D119)</f>
        <v>0</v>
      </c>
      <c r="E120" s="129">
        <f>SUM(E119)</f>
        <v>0</v>
      </c>
      <c r="F120" s="12"/>
    </row>
    <row r="121" spans="1:6" s="10" customFormat="1" ht="15.75" hidden="1">
      <c r="A121" s="110"/>
      <c r="B121" s="17"/>
      <c r="C121" s="129"/>
      <c r="D121" s="129"/>
      <c r="E121" s="129"/>
      <c r="F121" s="12"/>
    </row>
    <row r="122" spans="1:6" s="10" customFormat="1" ht="15.75" hidden="1">
      <c r="A122" s="88"/>
      <c r="B122" s="17"/>
      <c r="C122" s="129"/>
      <c r="D122" s="129"/>
      <c r="E122" s="129"/>
      <c r="F122" s="12"/>
    </row>
    <row r="123" spans="1:6" s="10" customFormat="1" ht="15.75" hidden="1">
      <c r="A123" s="110" t="s">
        <v>171</v>
      </c>
      <c r="B123" s="17"/>
      <c r="C123" s="129">
        <f>SUM(C121:C122)</f>
        <v>0</v>
      </c>
      <c r="D123" s="129">
        <f>SUM(D121:D122)</f>
        <v>0</v>
      </c>
      <c r="E123" s="129">
        <f>SUM(E121:E122)</f>
        <v>0</v>
      </c>
      <c r="F123" s="12"/>
    </row>
    <row r="124" spans="1:6" s="10" customFormat="1" ht="15.75" hidden="1">
      <c r="A124" s="110"/>
      <c r="B124" s="17"/>
      <c r="C124" s="129"/>
      <c r="D124" s="129"/>
      <c r="E124" s="129"/>
      <c r="F124" s="12"/>
    </row>
    <row r="125" spans="1:6" s="10" customFormat="1" ht="15.75" hidden="1">
      <c r="A125" s="125"/>
      <c r="B125" s="17"/>
      <c r="C125" s="129"/>
      <c r="D125" s="129"/>
      <c r="E125" s="129"/>
      <c r="F125" s="12"/>
    </row>
    <row r="126" spans="1:6" s="10" customFormat="1" ht="15.75" hidden="1">
      <c r="A126" s="125"/>
      <c r="B126" s="17"/>
      <c r="C126" s="129"/>
      <c r="D126" s="129"/>
      <c r="E126" s="129"/>
      <c r="F126" s="12"/>
    </row>
    <row r="127" spans="1:6" s="10" customFormat="1" ht="15.75" hidden="1">
      <c r="A127" s="110" t="s">
        <v>172</v>
      </c>
      <c r="B127" s="17"/>
      <c r="C127" s="129">
        <f>SUM(C125:C126)</f>
        <v>0</v>
      </c>
      <c r="D127" s="129">
        <f>SUM(D125:D126)</f>
        <v>0</v>
      </c>
      <c r="E127" s="129">
        <f>SUM(E125:E126)</f>
        <v>0</v>
      </c>
      <c r="F127" s="12"/>
    </row>
    <row r="128" spans="1:6" s="10" customFormat="1" ht="31.5" hidden="1">
      <c r="A128" s="64" t="s">
        <v>322</v>
      </c>
      <c r="B128" s="17"/>
      <c r="C128" s="84">
        <f>C118+C127+C120+C123</f>
        <v>0</v>
      </c>
      <c r="D128" s="84">
        <f>D118+D127+D120+D123</f>
        <v>0</v>
      </c>
      <c r="E128" s="84">
        <f>E118+E127+E120+E123</f>
        <v>0</v>
      </c>
      <c r="F128" s="12"/>
    </row>
    <row r="129" spans="1:6" s="10" customFormat="1" ht="31.5" hidden="1">
      <c r="A129" s="43" t="s">
        <v>309</v>
      </c>
      <c r="B129" s="103"/>
      <c r="C129" s="85">
        <f>SUM(C130:C130:C132)</f>
        <v>0</v>
      </c>
      <c r="D129" s="85">
        <f>SUM(D130:D130:D132)</f>
        <v>0</v>
      </c>
      <c r="E129" s="85">
        <f>SUM(E130:E130:E132)</f>
        <v>0</v>
      </c>
      <c r="F129" s="12"/>
    </row>
    <row r="130" spans="1:6" s="10" customFormat="1" ht="15.75" hidden="1">
      <c r="A130" s="88" t="s">
        <v>404</v>
      </c>
      <c r="B130" s="101">
        <v>1</v>
      </c>
      <c r="C130" s="84">
        <f>SUMIF($B$99:$B$129,"1",C$99:C$129)</f>
        <v>0</v>
      </c>
      <c r="D130" s="84">
        <f>SUMIF($B$99:$B$129,"1",D$99:D$129)</f>
        <v>0</v>
      </c>
      <c r="E130" s="84">
        <f>SUMIF($B$99:$B$129,"1",E$99:E$129)</f>
        <v>0</v>
      </c>
      <c r="F130" s="12"/>
    </row>
    <row r="131" spans="1:6" s="10" customFormat="1" ht="15.75" hidden="1">
      <c r="A131" s="88" t="s">
        <v>245</v>
      </c>
      <c r="B131" s="101">
        <v>2</v>
      </c>
      <c r="C131" s="84">
        <f>SUMIF($B$99:$B$129,"2",C$99:C$129)</f>
        <v>0</v>
      </c>
      <c r="D131" s="84">
        <f>SUMIF($B$99:$B$129,"2",D$99:D$129)</f>
        <v>0</v>
      </c>
      <c r="E131" s="84">
        <f>SUMIF($B$99:$B$129,"2",E$99:E$129)</f>
        <v>0</v>
      </c>
      <c r="F131" s="12"/>
    </row>
    <row r="132" spans="1:6" s="10" customFormat="1" ht="15.75" hidden="1">
      <c r="A132" s="88" t="s">
        <v>137</v>
      </c>
      <c r="B132" s="101">
        <v>3</v>
      </c>
      <c r="C132" s="84">
        <f>SUMIF($B$99:$B$129,"3",C$99:C$129)</f>
        <v>0</v>
      </c>
      <c r="D132" s="84">
        <f>SUMIF($B$99:$B$129,"3",D$99:D$129)</f>
        <v>0</v>
      </c>
      <c r="E132" s="84">
        <f>SUMIF($B$99:$B$129,"3",E$99:E$129)</f>
        <v>0</v>
      </c>
      <c r="F132" s="12"/>
    </row>
    <row r="133" spans="1:6" s="10" customFormat="1" ht="15.75">
      <c r="A133" s="68" t="s">
        <v>324</v>
      </c>
      <c r="B133" s="17"/>
      <c r="C133" s="137"/>
      <c r="D133" s="137"/>
      <c r="E133" s="137"/>
      <c r="F133" s="12"/>
    </row>
    <row r="134" spans="1:6" s="10" customFormat="1" ht="31.5" hidden="1">
      <c r="A134" s="88" t="s">
        <v>326</v>
      </c>
      <c r="B134" s="17">
        <v>2</v>
      </c>
      <c r="C134" s="129"/>
      <c r="D134" s="129"/>
      <c r="E134" s="129"/>
      <c r="F134" s="12"/>
    </row>
    <row r="135" spans="1:6" s="10" customFormat="1" ht="15.75" hidden="1">
      <c r="A135" s="111" t="s">
        <v>325</v>
      </c>
      <c r="B135" s="17"/>
      <c r="C135" s="129">
        <f>SUM(C134)</f>
        <v>0</v>
      </c>
      <c r="D135" s="129">
        <f>SUM(D134)</f>
        <v>0</v>
      </c>
      <c r="E135" s="129">
        <f>SUM(E134)</f>
        <v>0</v>
      </c>
      <c r="F135" s="12"/>
    </row>
    <row r="136" spans="1:6" s="10" customFormat="1" ht="15.75" hidden="1">
      <c r="A136" s="88" t="s">
        <v>129</v>
      </c>
      <c r="B136" s="17">
        <v>3</v>
      </c>
      <c r="C136" s="129"/>
      <c r="D136" s="129"/>
      <c r="E136" s="129"/>
      <c r="F136" s="12"/>
    </row>
    <row r="137" spans="1:6" s="10" customFormat="1" ht="15.75">
      <c r="A137" s="88" t="s">
        <v>128</v>
      </c>
      <c r="B137" s="17">
        <v>3</v>
      </c>
      <c r="C137" s="84">
        <v>227000</v>
      </c>
      <c r="D137" s="84">
        <v>227000</v>
      </c>
      <c r="E137" s="84">
        <v>227000</v>
      </c>
      <c r="F137" s="12"/>
    </row>
    <row r="138" spans="1:6" s="10" customFormat="1" ht="15.75">
      <c r="A138" s="111" t="s">
        <v>327</v>
      </c>
      <c r="B138" s="17"/>
      <c r="C138" s="84">
        <f>SUM(C136:C137)</f>
        <v>227000</v>
      </c>
      <c r="D138" s="84">
        <f>SUM(D136:D137)</f>
        <v>227000</v>
      </c>
      <c r="E138" s="84">
        <f>SUM(E136:E137)</f>
        <v>227000</v>
      </c>
      <c r="F138" s="12"/>
    </row>
    <row r="139" spans="1:6" s="10" customFormat="1" ht="31.5">
      <c r="A139" s="88" t="s">
        <v>328</v>
      </c>
      <c r="B139" s="17">
        <v>3</v>
      </c>
      <c r="C139" s="84">
        <v>1214000</v>
      </c>
      <c r="D139" s="84">
        <v>1214000</v>
      </c>
      <c r="E139" s="84">
        <v>1214000</v>
      </c>
      <c r="F139" s="12"/>
    </row>
    <row r="140" spans="1:6" s="10" customFormat="1" ht="31.5" hidden="1">
      <c r="A140" s="88" t="s">
        <v>329</v>
      </c>
      <c r="B140" s="17">
        <v>3</v>
      </c>
      <c r="C140" s="129"/>
      <c r="D140" s="129"/>
      <c r="E140" s="129"/>
      <c r="F140" s="12"/>
    </row>
    <row r="141" spans="1:6" s="10" customFormat="1" ht="15.75">
      <c r="A141" s="111" t="s">
        <v>330</v>
      </c>
      <c r="B141" s="17"/>
      <c r="C141" s="84">
        <f>SUM(C139:C140)</f>
        <v>1214000</v>
      </c>
      <c r="D141" s="84">
        <f>SUM(D139:D140)</f>
        <v>1214000</v>
      </c>
      <c r="E141" s="84">
        <f>SUM(E139:E140)</f>
        <v>1214000</v>
      </c>
      <c r="F141" s="12"/>
    </row>
    <row r="142" spans="1:6" s="10" customFormat="1" ht="31.5">
      <c r="A142" s="88" t="s">
        <v>331</v>
      </c>
      <c r="B142" s="17">
        <v>2</v>
      </c>
      <c r="C142" s="84">
        <v>85000</v>
      </c>
      <c r="D142" s="84">
        <v>85000</v>
      </c>
      <c r="E142" s="84">
        <v>85000</v>
      </c>
      <c r="F142" s="12"/>
    </row>
    <row r="143" spans="1:6" s="10" customFormat="1" ht="15.75" hidden="1">
      <c r="A143" s="88" t="s">
        <v>332</v>
      </c>
      <c r="B143" s="17">
        <v>2</v>
      </c>
      <c r="C143" s="129"/>
      <c r="D143" s="129"/>
      <c r="E143" s="129"/>
      <c r="F143" s="12"/>
    </row>
    <row r="144" spans="1:6" s="10" customFormat="1" ht="15.75">
      <c r="A144" s="64" t="s">
        <v>333</v>
      </c>
      <c r="B144" s="17"/>
      <c r="C144" s="84">
        <f>SUM(C142:C143)</f>
        <v>85000</v>
      </c>
      <c r="D144" s="84">
        <f>SUM(D142:D143)</f>
        <v>85000</v>
      </c>
      <c r="E144" s="84">
        <f>SUM(E142:E143)</f>
        <v>85000</v>
      </c>
      <c r="F144" s="12"/>
    </row>
    <row r="145" spans="1:6" s="10" customFormat="1" ht="15.75">
      <c r="A145" s="88" t="s">
        <v>334</v>
      </c>
      <c r="B145" s="17">
        <v>3</v>
      </c>
      <c r="C145" s="84">
        <v>14000</v>
      </c>
      <c r="D145" s="84">
        <v>14000</v>
      </c>
      <c r="E145" s="84">
        <v>14000</v>
      </c>
      <c r="F145" s="12"/>
    </row>
    <row r="146" spans="1:6" s="10" customFormat="1" ht="15.75" hidden="1">
      <c r="A146" s="88" t="s">
        <v>335</v>
      </c>
      <c r="B146" s="17">
        <v>2</v>
      </c>
      <c r="C146" s="129"/>
      <c r="D146" s="129"/>
      <c r="E146" s="129"/>
      <c r="F146" s="12"/>
    </row>
    <row r="147" spans="1:6" s="10" customFormat="1" ht="31.5">
      <c r="A147" s="111" t="s">
        <v>336</v>
      </c>
      <c r="B147" s="17"/>
      <c r="C147" s="84">
        <f>SUM(C145:C146)</f>
        <v>14000</v>
      </c>
      <c r="D147" s="84">
        <f>SUM(D145:D146)</f>
        <v>14000</v>
      </c>
      <c r="E147" s="84">
        <f>SUM(E145:E146)</f>
        <v>14000</v>
      </c>
      <c r="F147" s="12"/>
    </row>
    <row r="148" spans="1:6" s="10" customFormat="1" ht="15.75" hidden="1">
      <c r="A148" s="88" t="s">
        <v>337</v>
      </c>
      <c r="B148" s="17">
        <v>2</v>
      </c>
      <c r="C148" s="129"/>
      <c r="D148" s="129"/>
      <c r="E148" s="129"/>
      <c r="F148" s="12"/>
    </row>
    <row r="149" spans="1:6" s="10" customFormat="1" ht="15.75" hidden="1">
      <c r="A149" s="88" t="s">
        <v>338</v>
      </c>
      <c r="B149" s="17">
        <v>2</v>
      </c>
      <c r="C149" s="129"/>
      <c r="D149" s="129"/>
      <c r="E149" s="129"/>
      <c r="F149" s="12"/>
    </row>
    <row r="150" spans="1:6" s="10" customFormat="1" ht="15.75" hidden="1">
      <c r="A150" s="88" t="s">
        <v>159</v>
      </c>
      <c r="B150" s="17">
        <v>2</v>
      </c>
      <c r="C150" s="129"/>
      <c r="D150" s="129"/>
      <c r="E150" s="129"/>
      <c r="F150" s="12"/>
    </row>
    <row r="151" spans="1:6" s="10" customFormat="1" ht="15.75" hidden="1">
      <c r="A151" s="88" t="s">
        <v>160</v>
      </c>
      <c r="B151" s="17">
        <v>2</v>
      </c>
      <c r="C151" s="129"/>
      <c r="D151" s="129"/>
      <c r="E151" s="129"/>
      <c r="F151" s="12"/>
    </row>
    <row r="152" spans="1:6" s="10" customFormat="1" ht="15.75" hidden="1">
      <c r="A152" s="88" t="s">
        <v>161</v>
      </c>
      <c r="B152" s="17">
        <v>2</v>
      </c>
      <c r="C152" s="129"/>
      <c r="D152" s="129"/>
      <c r="E152" s="129"/>
      <c r="F152" s="12"/>
    </row>
    <row r="153" spans="1:6" s="10" customFormat="1" ht="47.25" hidden="1">
      <c r="A153" s="88" t="s">
        <v>339</v>
      </c>
      <c r="B153" s="17">
        <v>2</v>
      </c>
      <c r="C153" s="129"/>
      <c r="D153" s="129"/>
      <c r="E153" s="129"/>
      <c r="F153" s="12"/>
    </row>
    <row r="154" spans="1:6" s="10" customFormat="1" ht="15.75" hidden="1">
      <c r="A154" s="88" t="s">
        <v>340</v>
      </c>
      <c r="B154" s="17">
        <v>2</v>
      </c>
      <c r="C154" s="129"/>
      <c r="D154" s="129"/>
      <c r="E154" s="129"/>
      <c r="F154" s="12"/>
    </row>
    <row r="155" spans="1:6" s="10" customFormat="1" ht="15.75">
      <c r="A155" s="88" t="s">
        <v>341</v>
      </c>
      <c r="B155" s="17">
        <v>2</v>
      </c>
      <c r="C155" s="84">
        <v>3000</v>
      </c>
      <c r="D155" s="84">
        <v>3000</v>
      </c>
      <c r="E155" s="84">
        <v>3000</v>
      </c>
      <c r="F155" s="12"/>
    </row>
    <row r="156" spans="1:6" s="10" customFormat="1" ht="31.5">
      <c r="A156" s="110" t="s">
        <v>342</v>
      </c>
      <c r="B156" s="17"/>
      <c r="C156" s="84">
        <f>SUM(C155)</f>
        <v>3000</v>
      </c>
      <c r="D156" s="84">
        <f>SUM(D155)</f>
        <v>3000</v>
      </c>
      <c r="E156" s="84">
        <f>SUM(E155)</f>
        <v>3000</v>
      </c>
      <c r="F156" s="12"/>
    </row>
    <row r="157" spans="1:6" s="10" customFormat="1" ht="15.75">
      <c r="A157" s="111" t="s">
        <v>343</v>
      </c>
      <c r="B157" s="17"/>
      <c r="C157" s="84">
        <f>SUM(C148:C154)+C156</f>
        <v>3000</v>
      </c>
      <c r="D157" s="84">
        <f>SUM(D148:D154)+D156</f>
        <v>3000</v>
      </c>
      <c r="E157" s="84">
        <f>SUM(E148:E154)+E156</f>
        <v>3000</v>
      </c>
      <c r="F157" s="12"/>
    </row>
    <row r="158" spans="1:6" s="10" customFormat="1" ht="15.75">
      <c r="A158" s="43" t="s">
        <v>324</v>
      </c>
      <c r="B158" s="103"/>
      <c r="C158" s="85">
        <f>SUM(C159:C159:C161)</f>
        <v>1543000</v>
      </c>
      <c r="D158" s="85">
        <f>SUM(D159:D159:D161)</f>
        <v>1543000</v>
      </c>
      <c r="E158" s="85">
        <f>SUM(E159:E159:E161)</f>
        <v>1543000</v>
      </c>
      <c r="F158" s="12"/>
    </row>
    <row r="159" spans="1:6" s="10" customFormat="1" ht="15.75">
      <c r="A159" s="88" t="s">
        <v>404</v>
      </c>
      <c r="B159" s="101">
        <v>1</v>
      </c>
      <c r="C159" s="84">
        <f>SUMIF($B$133:$B$158,"1",C$133:C$158)</f>
        <v>0</v>
      </c>
      <c r="D159" s="84">
        <f>SUMIF($B$133:$B$158,"1",D$133:D$158)</f>
        <v>0</v>
      </c>
      <c r="E159" s="84">
        <f>SUMIF($B$133:$B$158,"1",E$133:E$158)</f>
        <v>0</v>
      </c>
      <c r="F159" s="12"/>
    </row>
    <row r="160" spans="1:6" s="10" customFormat="1" ht="15.75">
      <c r="A160" s="88" t="s">
        <v>245</v>
      </c>
      <c r="B160" s="101">
        <v>2</v>
      </c>
      <c r="C160" s="84">
        <f>SUMIF($B$133:$B$158,"2",C$133:C$158)</f>
        <v>88000</v>
      </c>
      <c r="D160" s="84">
        <f>SUMIF($B$133:$B$158,"2",D$133:D$158)</f>
        <v>88000</v>
      </c>
      <c r="E160" s="84">
        <f>SUMIF($B$133:$B$158,"2",E$133:E$158)</f>
        <v>88000</v>
      </c>
      <c r="F160" s="12"/>
    </row>
    <row r="161" spans="1:6" s="10" customFormat="1" ht="15.75">
      <c r="A161" s="88" t="s">
        <v>137</v>
      </c>
      <c r="B161" s="101">
        <v>3</v>
      </c>
      <c r="C161" s="84">
        <f>SUMIF($B$133:$B$158,"3",C$133:C$158)</f>
        <v>1455000</v>
      </c>
      <c r="D161" s="84">
        <f>SUMIF($B$133:$B$158,"3",D$133:D$158)</f>
        <v>1455000</v>
      </c>
      <c r="E161" s="84">
        <f>SUMIF($B$133:$B$158,"3",E$133:E$158)</f>
        <v>1455000</v>
      </c>
      <c r="F161" s="12"/>
    </row>
    <row r="162" spans="1:6" s="10" customFormat="1" ht="15.75">
      <c r="A162" s="68" t="s">
        <v>348</v>
      </c>
      <c r="B162" s="17"/>
      <c r="C162" s="137"/>
      <c r="D162" s="137"/>
      <c r="E162" s="137"/>
      <c r="F162" s="12"/>
    </row>
    <row r="163" spans="1:6" s="10" customFormat="1" ht="15.75" hidden="1">
      <c r="A163" s="88"/>
      <c r="B163" s="17"/>
      <c r="C163" s="129"/>
      <c r="D163" s="129"/>
      <c r="E163" s="129"/>
      <c r="F163" s="12"/>
    </row>
    <row r="164" spans="1:6" s="10" customFormat="1" ht="15.75" hidden="1">
      <c r="A164" s="88" t="s">
        <v>131</v>
      </c>
      <c r="B164" s="17"/>
      <c r="C164" s="129"/>
      <c r="D164" s="129"/>
      <c r="E164" s="129"/>
      <c r="F164" s="12"/>
    </row>
    <row r="165" spans="1:6" s="10" customFormat="1" ht="15.75" hidden="1">
      <c r="A165" s="110" t="s">
        <v>344</v>
      </c>
      <c r="B165" s="17"/>
      <c r="C165" s="129">
        <f>SUM(C163:C164)</f>
        <v>0</v>
      </c>
      <c r="D165" s="129">
        <f>SUM(D163:D164)</f>
        <v>0</v>
      </c>
      <c r="E165" s="129">
        <f>SUM(E163:E164)</f>
        <v>0</v>
      </c>
      <c r="F165" s="12"/>
    </row>
    <row r="166" spans="1:6" s="10" customFormat="1" ht="31.5">
      <c r="A166" s="88" t="s">
        <v>345</v>
      </c>
      <c r="B166" s="17"/>
      <c r="C166" s="84">
        <f>SUM(C167:C171)</f>
        <v>4000</v>
      </c>
      <c r="D166" s="84">
        <f>SUM(D167:D171)</f>
        <v>4000</v>
      </c>
      <c r="E166" s="84">
        <f>SUM(E167:E171)</f>
        <v>4000</v>
      </c>
      <c r="F166" s="12"/>
    </row>
    <row r="167" spans="1:6" s="10" customFormat="1" ht="15.75">
      <c r="A167" s="124" t="s">
        <v>456</v>
      </c>
      <c r="B167" s="17">
        <v>2</v>
      </c>
      <c r="C167" s="84">
        <v>4000</v>
      </c>
      <c r="D167" s="84">
        <v>4000</v>
      </c>
      <c r="E167" s="84">
        <v>4000</v>
      </c>
      <c r="F167" s="12"/>
    </row>
    <row r="168" spans="1:6" s="10" customFormat="1" ht="15.75" hidden="1">
      <c r="A168" s="124" t="s">
        <v>517</v>
      </c>
      <c r="B168" s="17">
        <v>2</v>
      </c>
      <c r="C168" s="129"/>
      <c r="D168" s="129"/>
      <c r="E168" s="129"/>
      <c r="F168" s="12"/>
    </row>
    <row r="169" spans="1:6" s="10" customFormat="1" ht="15.75" hidden="1">
      <c r="A169" s="124" t="s">
        <v>511</v>
      </c>
      <c r="B169" s="17">
        <v>2</v>
      </c>
      <c r="C169" s="129"/>
      <c r="D169" s="129"/>
      <c r="E169" s="129"/>
      <c r="F169" s="12"/>
    </row>
    <row r="170" spans="1:6" s="10" customFormat="1" ht="15.75" hidden="1">
      <c r="A170" s="124" t="s">
        <v>512</v>
      </c>
      <c r="B170" s="17">
        <v>2</v>
      </c>
      <c r="C170" s="129"/>
      <c r="D170" s="129"/>
      <c r="E170" s="129"/>
      <c r="F170" s="12"/>
    </row>
    <row r="171" spans="1:6" s="10" customFormat="1" ht="15.75" hidden="1">
      <c r="A171" s="124" t="s">
        <v>513</v>
      </c>
      <c r="B171" s="17">
        <v>2</v>
      </c>
      <c r="C171" s="129"/>
      <c r="D171" s="129"/>
      <c r="E171" s="129"/>
      <c r="F171" s="12"/>
    </row>
    <row r="172" spans="1:6" s="10" customFormat="1" ht="31.5" hidden="1">
      <c r="A172" s="88" t="s">
        <v>346</v>
      </c>
      <c r="B172" s="17">
        <v>2</v>
      </c>
      <c r="C172" s="129"/>
      <c r="D172" s="129"/>
      <c r="E172" s="129"/>
      <c r="F172" s="12"/>
    </row>
    <row r="173" spans="1:6" s="10" customFormat="1" ht="15.75">
      <c r="A173" s="88" t="s">
        <v>527</v>
      </c>
      <c r="B173" s="17">
        <v>2</v>
      </c>
      <c r="C173" s="84">
        <v>400000</v>
      </c>
      <c r="D173" s="84">
        <v>400000</v>
      </c>
      <c r="E173" s="84">
        <v>400000</v>
      </c>
      <c r="F173" s="12"/>
    </row>
    <row r="174" spans="1:6" s="10" customFormat="1" ht="15.75">
      <c r="A174" s="111" t="s">
        <v>347</v>
      </c>
      <c r="B174" s="17"/>
      <c r="C174" s="84">
        <f>SUM(C167:C173)</f>
        <v>404000</v>
      </c>
      <c r="D174" s="84">
        <f>SUM(D167:D173)</f>
        <v>404000</v>
      </c>
      <c r="E174" s="84">
        <f>SUM(E167:E173)</f>
        <v>404000</v>
      </c>
      <c r="F174" s="12"/>
    </row>
    <row r="175" spans="1:6" s="10" customFormat="1" ht="15.75" hidden="1">
      <c r="A175" s="88" t="s">
        <v>131</v>
      </c>
      <c r="B175" s="17"/>
      <c r="C175" s="129"/>
      <c r="D175" s="129"/>
      <c r="E175" s="129"/>
      <c r="F175" s="12"/>
    </row>
    <row r="176" spans="1:6" s="10" customFormat="1" ht="15.75" hidden="1">
      <c r="A176" s="88" t="s">
        <v>131</v>
      </c>
      <c r="B176" s="17"/>
      <c r="C176" s="129"/>
      <c r="D176" s="129"/>
      <c r="E176" s="129"/>
      <c r="F176" s="12"/>
    </row>
    <row r="177" spans="1:6" s="10" customFormat="1" ht="15.75" hidden="1">
      <c r="A177" s="110" t="s">
        <v>349</v>
      </c>
      <c r="B177" s="17"/>
      <c r="C177" s="129">
        <f>SUM(C175:C176)</f>
        <v>0</v>
      </c>
      <c r="D177" s="129">
        <f>SUM(D175:D176)</f>
        <v>0</v>
      </c>
      <c r="E177" s="129">
        <f>SUM(E175:E176)</f>
        <v>0</v>
      </c>
      <c r="F177" s="12"/>
    </row>
    <row r="178" spans="1:6" s="10" customFormat="1" ht="15.75" hidden="1">
      <c r="A178" s="88" t="s">
        <v>131</v>
      </c>
      <c r="B178" s="17"/>
      <c r="C178" s="129"/>
      <c r="D178" s="129"/>
      <c r="E178" s="129"/>
      <c r="F178" s="12"/>
    </row>
    <row r="179" spans="1:6" s="10" customFormat="1" ht="15.75" hidden="1">
      <c r="A179" s="88"/>
      <c r="B179" s="17"/>
      <c r="C179" s="129"/>
      <c r="D179" s="129"/>
      <c r="E179" s="129"/>
      <c r="F179" s="12"/>
    </row>
    <row r="180" spans="1:6" s="10" customFormat="1" ht="15.75" hidden="1">
      <c r="A180" s="110" t="s">
        <v>350</v>
      </c>
      <c r="B180" s="17"/>
      <c r="C180" s="129">
        <f>SUM(C178:C179)</f>
        <v>0</v>
      </c>
      <c r="D180" s="129">
        <f>SUM(D178:D179)</f>
        <v>0</v>
      </c>
      <c r="E180" s="129">
        <f>SUM(E178:E179)</f>
        <v>0</v>
      </c>
      <c r="F180" s="12"/>
    </row>
    <row r="181" spans="1:6" s="10" customFormat="1" ht="15.75" hidden="1">
      <c r="A181" s="64" t="s">
        <v>351</v>
      </c>
      <c r="B181" s="17"/>
      <c r="C181" s="129">
        <f>C177+C180</f>
        <v>0</v>
      </c>
      <c r="D181" s="129">
        <f>D177+D180</f>
        <v>0</v>
      </c>
      <c r="E181" s="129">
        <f>E177+E180</f>
        <v>0</v>
      </c>
      <c r="F181" s="12"/>
    </row>
    <row r="182" spans="1:6" s="10" customFormat="1" ht="15.75" hidden="1">
      <c r="A182" s="88" t="s">
        <v>352</v>
      </c>
      <c r="B182" s="17">
        <v>2</v>
      </c>
      <c r="C182" s="129"/>
      <c r="D182" s="129"/>
      <c r="E182" s="129"/>
      <c r="F182" s="12"/>
    </row>
    <row r="183" spans="1:6" s="10" customFormat="1" ht="31.5">
      <c r="A183" s="88" t="s">
        <v>353</v>
      </c>
      <c r="B183" s="17">
        <v>2</v>
      </c>
      <c r="C183" s="84">
        <v>100000</v>
      </c>
      <c r="D183" s="84">
        <v>100000</v>
      </c>
      <c r="E183" s="84">
        <v>100000</v>
      </c>
      <c r="F183" s="12"/>
    </row>
    <row r="184" spans="1:6" s="10" customFormat="1" ht="31.5" hidden="1">
      <c r="A184" s="88" t="s">
        <v>354</v>
      </c>
      <c r="B184" s="17">
        <v>2</v>
      </c>
      <c r="C184" s="129"/>
      <c r="D184" s="129"/>
      <c r="E184" s="129"/>
      <c r="F184" s="12"/>
    </row>
    <row r="185" spans="1:6" s="10" customFormat="1" ht="15.75" hidden="1">
      <c r="A185" s="88" t="s">
        <v>356</v>
      </c>
      <c r="B185" s="17">
        <v>2</v>
      </c>
      <c r="C185" s="129"/>
      <c r="D185" s="129"/>
      <c r="E185" s="129"/>
      <c r="F185" s="12"/>
    </row>
    <row r="186" spans="1:6" s="10" customFormat="1" ht="31.5" hidden="1">
      <c r="A186" s="88" t="s">
        <v>355</v>
      </c>
      <c r="B186" s="17">
        <v>2</v>
      </c>
      <c r="C186" s="129"/>
      <c r="D186" s="129"/>
      <c r="E186" s="129"/>
      <c r="F186" s="12"/>
    </row>
    <row r="187" spans="1:6" s="10" customFormat="1" ht="15.75" hidden="1">
      <c r="A187" s="88" t="s">
        <v>357</v>
      </c>
      <c r="B187" s="17">
        <v>2</v>
      </c>
      <c r="C187" s="129"/>
      <c r="D187" s="129"/>
      <c r="E187" s="129"/>
      <c r="F187" s="12"/>
    </row>
    <row r="188" spans="1:6" s="10" customFormat="1" ht="15.75" hidden="1">
      <c r="A188" s="88" t="s">
        <v>131</v>
      </c>
      <c r="B188" s="17">
        <v>2</v>
      </c>
      <c r="C188" s="129"/>
      <c r="D188" s="129"/>
      <c r="E188" s="129"/>
      <c r="F188" s="12"/>
    </row>
    <row r="189" spans="1:6" s="10" customFormat="1" ht="15.75" hidden="1">
      <c r="A189" s="88" t="s">
        <v>131</v>
      </c>
      <c r="B189" s="17">
        <v>2</v>
      </c>
      <c r="C189" s="129"/>
      <c r="D189" s="129"/>
      <c r="E189" s="129"/>
      <c r="F189" s="12"/>
    </row>
    <row r="190" spans="1:6" s="10" customFormat="1" ht="15.75" hidden="1">
      <c r="A190" s="88" t="s">
        <v>131</v>
      </c>
      <c r="B190" s="17">
        <v>2</v>
      </c>
      <c r="C190" s="129"/>
      <c r="D190" s="129"/>
      <c r="E190" s="129"/>
      <c r="F190" s="12"/>
    </row>
    <row r="191" spans="1:6" s="10" customFormat="1" ht="15.75" hidden="1">
      <c r="A191" s="88" t="s">
        <v>131</v>
      </c>
      <c r="B191" s="17">
        <v>2</v>
      </c>
      <c r="C191" s="129"/>
      <c r="D191" s="129"/>
      <c r="E191" s="129"/>
      <c r="F191" s="12"/>
    </row>
    <row r="192" spans="1:6" s="10" customFormat="1" ht="15.75" hidden="1">
      <c r="A192" s="110" t="s">
        <v>358</v>
      </c>
      <c r="B192" s="17"/>
      <c r="C192" s="129">
        <f>SUM(C188:C191)</f>
        <v>0</v>
      </c>
      <c r="D192" s="129">
        <f>SUM(D188:D191)</f>
        <v>0</v>
      </c>
      <c r="E192" s="129">
        <f>SUM(E188:E191)</f>
        <v>0</v>
      </c>
      <c r="F192" s="12"/>
    </row>
    <row r="193" spans="1:6" s="10" customFormat="1" ht="15.75">
      <c r="A193" s="64" t="s">
        <v>359</v>
      </c>
      <c r="B193" s="17"/>
      <c r="C193" s="84">
        <f>SUM(C182:C187)+C192</f>
        <v>100000</v>
      </c>
      <c r="D193" s="84">
        <f>SUM(D182:D187)+D192</f>
        <v>100000</v>
      </c>
      <c r="E193" s="84">
        <f>SUM(E182:E187)+E192</f>
        <v>100000</v>
      </c>
      <c r="F193" s="12"/>
    </row>
    <row r="194" spans="1:6" s="10" customFormat="1" ht="15.75">
      <c r="A194" s="88" t="s">
        <v>388</v>
      </c>
      <c r="B194" s="17">
        <v>2</v>
      </c>
      <c r="C194" s="84">
        <v>411640</v>
      </c>
      <c r="D194" s="84">
        <v>411640</v>
      </c>
      <c r="E194" s="84">
        <v>411640</v>
      </c>
      <c r="F194" s="12"/>
    </row>
    <row r="195" spans="1:6" s="10" customFormat="1" ht="15.75" hidden="1">
      <c r="A195" s="88" t="s">
        <v>360</v>
      </c>
      <c r="B195" s="17">
        <v>2</v>
      </c>
      <c r="C195" s="129"/>
      <c r="D195" s="129"/>
      <c r="E195" s="129"/>
      <c r="F195" s="12"/>
    </row>
    <row r="196" spans="1:6" s="10" customFormat="1" ht="15.75" hidden="1">
      <c r="A196" s="88" t="s">
        <v>361</v>
      </c>
      <c r="B196" s="17">
        <v>2</v>
      </c>
      <c r="C196" s="129"/>
      <c r="D196" s="129"/>
      <c r="E196" s="129"/>
      <c r="F196" s="12"/>
    </row>
    <row r="197" spans="1:6" s="10" customFormat="1" ht="15.75">
      <c r="A197" s="111" t="s">
        <v>362</v>
      </c>
      <c r="B197" s="17"/>
      <c r="C197" s="84">
        <f>SUM(C194:C196)</f>
        <v>411640</v>
      </c>
      <c r="D197" s="84">
        <f>SUM(D194:D196)</f>
        <v>411640</v>
      </c>
      <c r="E197" s="84">
        <f>SUM(E194:E196)</f>
        <v>411640</v>
      </c>
      <c r="F197" s="12"/>
    </row>
    <row r="198" spans="1:6" s="10" customFormat="1" ht="15.75" hidden="1">
      <c r="A198" s="64" t="s">
        <v>363</v>
      </c>
      <c r="B198" s="17"/>
      <c r="C198" s="129"/>
      <c r="D198" s="129"/>
      <c r="E198" s="129"/>
      <c r="F198" s="12"/>
    </row>
    <row r="199" spans="1:6" s="10" customFormat="1" ht="15.75" hidden="1">
      <c r="A199" s="64" t="s">
        <v>364</v>
      </c>
      <c r="B199" s="17"/>
      <c r="C199" s="129"/>
      <c r="D199" s="129"/>
      <c r="E199" s="129"/>
      <c r="F199" s="12"/>
    </row>
    <row r="200" spans="1:6" s="10" customFormat="1" ht="15.75" hidden="1">
      <c r="A200" s="88" t="s">
        <v>482</v>
      </c>
      <c r="B200" s="17">
        <v>2</v>
      </c>
      <c r="C200" s="129"/>
      <c r="D200" s="129"/>
      <c r="E200" s="129"/>
      <c r="F200" s="12"/>
    </row>
    <row r="201" spans="1:6" s="10" customFormat="1" ht="31.5">
      <c r="A201" s="88" t="s">
        <v>483</v>
      </c>
      <c r="B201" s="17">
        <v>2</v>
      </c>
      <c r="C201" s="84">
        <v>20000</v>
      </c>
      <c r="D201" s="84">
        <v>20000</v>
      </c>
      <c r="E201" s="84">
        <v>20000</v>
      </c>
      <c r="F201" s="12"/>
    </row>
    <row r="202" spans="1:6" s="10" customFormat="1" ht="31.5">
      <c r="A202" s="64" t="s">
        <v>481</v>
      </c>
      <c r="B202" s="17"/>
      <c r="C202" s="84">
        <f>SUM(C200:C201)</f>
        <v>20000</v>
      </c>
      <c r="D202" s="84">
        <f>SUM(D200:D201)</f>
        <v>20000</v>
      </c>
      <c r="E202" s="84">
        <f>SUM(E200:E201)</f>
        <v>20000</v>
      </c>
      <c r="F202" s="12"/>
    </row>
    <row r="203" spans="1:6" s="10" customFormat="1" ht="15.75" hidden="1">
      <c r="A203" s="88" t="s">
        <v>484</v>
      </c>
      <c r="B203" s="17">
        <v>2</v>
      </c>
      <c r="C203" s="129"/>
      <c r="D203" s="129"/>
      <c r="E203" s="129"/>
      <c r="F203" s="12"/>
    </row>
    <row r="204" spans="1:6" s="10" customFormat="1" ht="15.75" hidden="1">
      <c r="A204" s="88" t="s">
        <v>485</v>
      </c>
      <c r="B204" s="17">
        <v>2</v>
      </c>
      <c r="C204" s="129"/>
      <c r="D204" s="129"/>
      <c r="E204" s="129"/>
      <c r="F204" s="12"/>
    </row>
    <row r="205" spans="1:6" s="10" customFormat="1" ht="15.75" hidden="1">
      <c r="A205" s="64" t="s">
        <v>365</v>
      </c>
      <c r="B205" s="107"/>
      <c r="C205" s="129">
        <f>SUM(C203:C204)</f>
        <v>0</v>
      </c>
      <c r="D205" s="129">
        <f>SUM(D203:D204)</f>
        <v>0</v>
      </c>
      <c r="E205" s="129">
        <f>SUM(E203:E204)</f>
        <v>0</v>
      </c>
      <c r="F205" s="12"/>
    </row>
    <row r="206" spans="1:6" s="10" customFormat="1" ht="15.75" hidden="1">
      <c r="A206" s="88" t="s">
        <v>446</v>
      </c>
      <c r="B206" s="107">
        <v>2</v>
      </c>
      <c r="C206" s="129"/>
      <c r="D206" s="129"/>
      <c r="E206" s="129"/>
      <c r="F206" s="12"/>
    </row>
    <row r="207" spans="1:6" s="10" customFormat="1" ht="63" hidden="1">
      <c r="A207" s="88" t="s">
        <v>366</v>
      </c>
      <c r="B207" s="107"/>
      <c r="C207" s="129"/>
      <c r="D207" s="129"/>
      <c r="E207" s="129"/>
      <c r="F207" s="12"/>
    </row>
    <row r="208" spans="1:6" s="10" customFormat="1" ht="31.5" hidden="1">
      <c r="A208" s="88" t="s">
        <v>368</v>
      </c>
      <c r="B208" s="107">
        <v>2</v>
      </c>
      <c r="C208" s="129"/>
      <c r="D208" s="129"/>
      <c r="E208" s="129"/>
      <c r="F208" s="12"/>
    </row>
    <row r="209" spans="1:6" s="10" customFormat="1" ht="15.75" hidden="1">
      <c r="A209" s="88" t="s">
        <v>369</v>
      </c>
      <c r="B209" s="107"/>
      <c r="C209" s="129"/>
      <c r="D209" s="129"/>
      <c r="E209" s="129"/>
      <c r="F209" s="12"/>
    </row>
    <row r="210" spans="1:6" s="10" customFormat="1" ht="15.75" hidden="1">
      <c r="A210" s="110" t="s">
        <v>367</v>
      </c>
      <c r="B210" s="107"/>
      <c r="C210" s="129">
        <f>SUM(C208:C209)</f>
        <v>0</v>
      </c>
      <c r="D210" s="129">
        <f>SUM(D208:D209)</f>
        <v>0</v>
      </c>
      <c r="E210" s="129">
        <f>SUM(E208:E209)</f>
        <v>0</v>
      </c>
      <c r="F210" s="12"/>
    </row>
    <row r="211" spans="1:6" s="10" customFormat="1" ht="15.75" hidden="1">
      <c r="A211" s="88" t="s">
        <v>131</v>
      </c>
      <c r="B211" s="107"/>
      <c r="C211" s="129"/>
      <c r="D211" s="129"/>
      <c r="E211" s="129"/>
      <c r="F211" s="12"/>
    </row>
    <row r="212" spans="1:6" s="10" customFormat="1" ht="15.75" hidden="1">
      <c r="A212" s="88" t="s">
        <v>536</v>
      </c>
      <c r="B212" s="107">
        <v>2</v>
      </c>
      <c r="C212" s="129"/>
      <c r="D212" s="129"/>
      <c r="E212" s="129"/>
      <c r="F212" s="12"/>
    </row>
    <row r="213" spans="1:6" s="10" customFormat="1" ht="15" customHeight="1" hidden="1">
      <c r="A213" s="110" t="s">
        <v>370</v>
      </c>
      <c r="B213" s="107"/>
      <c r="C213" s="84">
        <f>SUM(C211:C212)</f>
        <v>0</v>
      </c>
      <c r="D213" s="84">
        <f>SUM(D211:D212)</f>
        <v>0</v>
      </c>
      <c r="E213" s="84">
        <f>SUM(E211:E212)</f>
        <v>0</v>
      </c>
      <c r="F213" s="12"/>
    </row>
    <row r="214" spans="1:6" s="10" customFormat="1" ht="15.75" hidden="1">
      <c r="A214" s="64" t="s">
        <v>447</v>
      </c>
      <c r="B214" s="107"/>
      <c r="C214" s="84">
        <f>SUM(C207)+C210+C213</f>
        <v>0</v>
      </c>
      <c r="D214" s="84">
        <f>SUM(D207)+D210+D213</f>
        <v>0</v>
      </c>
      <c r="E214" s="84">
        <f>SUM(E207)+E210+E213</f>
        <v>0</v>
      </c>
      <c r="F214" s="12"/>
    </row>
    <row r="215" spans="1:6" s="10" customFormat="1" ht="15.75">
      <c r="A215" s="43" t="s">
        <v>348</v>
      </c>
      <c r="B215" s="103"/>
      <c r="C215" s="85">
        <f>SUM(C216:C216:C218)</f>
        <v>935640</v>
      </c>
      <c r="D215" s="85">
        <f>SUM(D216:D216:D218)</f>
        <v>935640</v>
      </c>
      <c r="E215" s="85">
        <f>SUM(E216:E216:E218)</f>
        <v>935640</v>
      </c>
      <c r="F215" s="12"/>
    </row>
    <row r="216" spans="1:6" s="10" customFormat="1" ht="15.75">
      <c r="A216" s="88" t="s">
        <v>404</v>
      </c>
      <c r="B216" s="101">
        <v>1</v>
      </c>
      <c r="C216" s="84">
        <f>SUMIF($B$162:$B$215,"1",C$162:C$215)</f>
        <v>0</v>
      </c>
      <c r="D216" s="84">
        <f>SUMIF($B$162:$B$215,"1",D$162:D$215)</f>
        <v>0</v>
      </c>
      <c r="E216" s="84">
        <f>SUMIF($B$162:$B$215,"1",E$162:E$215)</f>
        <v>0</v>
      </c>
      <c r="F216" s="12"/>
    </row>
    <row r="217" spans="1:6" s="10" customFormat="1" ht="15.75">
      <c r="A217" s="88" t="s">
        <v>245</v>
      </c>
      <c r="B217" s="101">
        <v>2</v>
      </c>
      <c r="C217" s="84">
        <f>SUMIF($B$162:$B$215,"2",C$162:C$215)</f>
        <v>935640</v>
      </c>
      <c r="D217" s="84">
        <f>SUMIF($B$162:$B$215,"2",D$162:D$215)</f>
        <v>935640</v>
      </c>
      <c r="E217" s="84">
        <f>SUMIF($B$162:$B$215,"2",E$162:E$215)</f>
        <v>935640</v>
      </c>
      <c r="F217" s="12"/>
    </row>
    <row r="218" spans="1:6" s="10" customFormat="1" ht="15.75">
      <c r="A218" s="88" t="s">
        <v>137</v>
      </c>
      <c r="B218" s="101">
        <v>3</v>
      </c>
      <c r="C218" s="84">
        <f>SUMIF($B$162:$B$215,"3",C$162:C$215)</f>
        <v>0</v>
      </c>
      <c r="D218" s="84">
        <f>SUMIF($B$162:$B$215,"3",D$162:D$215)</f>
        <v>0</v>
      </c>
      <c r="E218" s="84">
        <f>SUMIF($B$162:$B$215,"3",E$162:E$215)</f>
        <v>0</v>
      </c>
      <c r="F218" s="12"/>
    </row>
    <row r="219" spans="1:6" s="10" customFormat="1" ht="15.75" hidden="1">
      <c r="A219" s="68" t="s">
        <v>371</v>
      </c>
      <c r="B219" s="17"/>
      <c r="C219" s="137"/>
      <c r="D219" s="137"/>
      <c r="E219" s="137"/>
      <c r="F219" s="12"/>
    </row>
    <row r="220" spans="1:6" s="10" customFormat="1" ht="15.75" hidden="1">
      <c r="A220" s="88" t="s">
        <v>130</v>
      </c>
      <c r="B220" s="107"/>
      <c r="C220" s="129"/>
      <c r="D220" s="129"/>
      <c r="E220" s="129"/>
      <c r="F220" s="12"/>
    </row>
    <row r="221" spans="1:6" s="10" customFormat="1" ht="15.75" hidden="1">
      <c r="A221" s="111" t="s">
        <v>372</v>
      </c>
      <c r="B221" s="107"/>
      <c r="C221" s="129">
        <f>SUM(C220)</f>
        <v>0</v>
      </c>
      <c r="D221" s="129">
        <f>SUM(D220)</f>
        <v>0</v>
      </c>
      <c r="E221" s="129">
        <f>SUM(E220)</f>
        <v>0</v>
      </c>
      <c r="F221" s="12"/>
    </row>
    <row r="222" spans="1:6" s="10" customFormat="1" ht="15.75" hidden="1">
      <c r="A222" s="88" t="s">
        <v>373</v>
      </c>
      <c r="B222" s="107">
        <v>2</v>
      </c>
      <c r="C222" s="129"/>
      <c r="D222" s="129"/>
      <c r="E222" s="129"/>
      <c r="F222" s="12"/>
    </row>
    <row r="223" spans="1:6" s="10" customFormat="1" ht="15.75" hidden="1">
      <c r="A223" s="88" t="s">
        <v>131</v>
      </c>
      <c r="B223" s="107">
        <v>2</v>
      </c>
      <c r="C223" s="129"/>
      <c r="D223" s="129"/>
      <c r="E223" s="129"/>
      <c r="F223" s="12"/>
    </row>
    <row r="224" spans="1:6" s="10" customFormat="1" ht="15.75" hidden="1">
      <c r="A224" s="88" t="s">
        <v>131</v>
      </c>
      <c r="B224" s="107">
        <v>2</v>
      </c>
      <c r="C224" s="129"/>
      <c r="D224" s="129"/>
      <c r="E224" s="129"/>
      <c r="F224" s="12"/>
    </row>
    <row r="225" spans="1:6" s="10" customFormat="1" ht="31.5" hidden="1">
      <c r="A225" s="110" t="s">
        <v>375</v>
      </c>
      <c r="B225" s="107"/>
      <c r="C225" s="129">
        <f>SUM(C223:C224)</f>
        <v>0</v>
      </c>
      <c r="D225" s="129">
        <f>SUM(D223:D224)</f>
        <v>0</v>
      </c>
      <c r="E225" s="129">
        <f>SUM(E223:E224)</f>
        <v>0</v>
      </c>
      <c r="F225" s="12"/>
    </row>
    <row r="226" spans="1:6" s="10" customFormat="1" ht="15.75" hidden="1">
      <c r="A226" s="64" t="s">
        <v>374</v>
      </c>
      <c r="B226" s="107"/>
      <c r="C226" s="129">
        <f>C222+C225</f>
        <v>0</v>
      </c>
      <c r="D226" s="129">
        <f>D222+D225</f>
        <v>0</v>
      </c>
      <c r="E226" s="129">
        <f>E222+E225</f>
        <v>0</v>
      </c>
      <c r="F226" s="12"/>
    </row>
    <row r="227" spans="1:6" s="10" customFormat="1" ht="15.75" hidden="1">
      <c r="A227" s="88" t="s">
        <v>130</v>
      </c>
      <c r="B227" s="107">
        <v>2</v>
      </c>
      <c r="C227" s="129"/>
      <c r="D227" s="129"/>
      <c r="E227" s="129"/>
      <c r="F227" s="12"/>
    </row>
    <row r="228" spans="1:6" s="10" customFormat="1" ht="15.75" hidden="1">
      <c r="A228" s="88" t="s">
        <v>540</v>
      </c>
      <c r="B228" s="107">
        <v>2</v>
      </c>
      <c r="C228" s="129"/>
      <c r="D228" s="129"/>
      <c r="E228" s="129"/>
      <c r="F228" s="12"/>
    </row>
    <row r="229" spans="1:6" s="10" customFormat="1" ht="15.75" hidden="1">
      <c r="A229" s="88" t="s">
        <v>539</v>
      </c>
      <c r="B229" s="107">
        <v>2</v>
      </c>
      <c r="C229" s="129"/>
      <c r="D229" s="129"/>
      <c r="E229" s="129"/>
      <c r="F229" s="12"/>
    </row>
    <row r="230" spans="1:6" s="10" customFormat="1" ht="15.75" hidden="1">
      <c r="A230" s="111" t="s">
        <v>376</v>
      </c>
      <c r="B230" s="107"/>
      <c r="C230" s="84">
        <f>SUM(C227:C229)</f>
        <v>0</v>
      </c>
      <c r="D230" s="84">
        <f>SUM(D227:D229)</f>
        <v>0</v>
      </c>
      <c r="E230" s="84">
        <f>SUM(E227:E229)</f>
        <v>0</v>
      </c>
      <c r="F230" s="12"/>
    </row>
    <row r="231" spans="1:6" s="10" customFormat="1" ht="15.75" hidden="1">
      <c r="A231" s="88" t="s">
        <v>377</v>
      </c>
      <c r="B231" s="107">
        <v>2</v>
      </c>
      <c r="C231" s="129"/>
      <c r="D231" s="129"/>
      <c r="E231" s="129"/>
      <c r="F231" s="12"/>
    </row>
    <row r="232" spans="1:6" s="10" customFormat="1" ht="15.75" hidden="1">
      <c r="A232" s="88" t="s">
        <v>378</v>
      </c>
      <c r="B232" s="107">
        <v>2</v>
      </c>
      <c r="C232" s="129"/>
      <c r="D232" s="129"/>
      <c r="E232" s="129"/>
      <c r="F232" s="12"/>
    </row>
    <row r="233" spans="1:6" s="10" customFormat="1" ht="15.75" hidden="1">
      <c r="A233" s="64" t="s">
        <v>379</v>
      </c>
      <c r="B233" s="107"/>
      <c r="C233" s="84">
        <f>SUM(C231:C232)</f>
        <v>0</v>
      </c>
      <c r="D233" s="84">
        <f>SUM(D231:D232)</f>
        <v>0</v>
      </c>
      <c r="E233" s="84">
        <f>SUM(E231:E232)</f>
        <v>0</v>
      </c>
      <c r="F233" s="12"/>
    </row>
    <row r="234" spans="1:6" s="10" customFormat="1" ht="15.75" hidden="1">
      <c r="A234" s="64" t="s">
        <v>380</v>
      </c>
      <c r="B234" s="107">
        <v>2</v>
      </c>
      <c r="C234" s="129"/>
      <c r="D234" s="129"/>
      <c r="E234" s="129"/>
      <c r="F234" s="12"/>
    </row>
    <row r="235" spans="1:6" s="10" customFormat="1" ht="15.75" hidden="1">
      <c r="A235" s="43" t="s">
        <v>371</v>
      </c>
      <c r="B235" s="103"/>
      <c r="C235" s="85">
        <f>SUM(C236:C236:C238)</f>
        <v>0</v>
      </c>
      <c r="D235" s="85">
        <f>SUM(D236:D236:D238)</f>
        <v>0</v>
      </c>
      <c r="E235" s="85">
        <f>SUM(E236:E236:E238)</f>
        <v>0</v>
      </c>
      <c r="F235" s="12"/>
    </row>
    <row r="236" spans="1:6" s="10" customFormat="1" ht="15.75" hidden="1">
      <c r="A236" s="88" t="s">
        <v>404</v>
      </c>
      <c r="B236" s="101">
        <v>1</v>
      </c>
      <c r="C236" s="84">
        <f>SUMIF($B$219:$B$235,"1",C$219:C$235)</f>
        <v>0</v>
      </c>
      <c r="D236" s="84">
        <f>SUMIF($B$219:$B$235,"1",D$219:D$235)</f>
        <v>0</v>
      </c>
      <c r="E236" s="84">
        <f>SUMIF($B$219:$B$235,"1",E$219:E$235)</f>
        <v>0</v>
      </c>
      <c r="F236" s="12"/>
    </row>
    <row r="237" spans="1:6" s="10" customFormat="1" ht="15.75" hidden="1">
      <c r="A237" s="88" t="s">
        <v>245</v>
      </c>
      <c r="B237" s="101">
        <v>2</v>
      </c>
      <c r="C237" s="84">
        <f>SUMIF($B$219:$B$235,"2",C$219:C$235)</f>
        <v>0</v>
      </c>
      <c r="D237" s="84">
        <f>SUMIF($B$219:$B$235,"2",D$219:D$235)</f>
        <v>0</v>
      </c>
      <c r="E237" s="84">
        <f>SUMIF($B$219:$B$235,"2",E$219:E$235)</f>
        <v>0</v>
      </c>
      <c r="F237" s="12"/>
    </row>
    <row r="238" spans="1:6" s="10" customFormat="1" ht="15.75" hidden="1">
      <c r="A238" s="88" t="s">
        <v>137</v>
      </c>
      <c r="B238" s="101">
        <v>3</v>
      </c>
      <c r="C238" s="84">
        <f>SUMIF($B$219:$B$235,"3",C$219:C$235)</f>
        <v>0</v>
      </c>
      <c r="D238" s="84">
        <f>SUMIF($B$219:$B$235,"3",D$219:D$235)</f>
        <v>0</v>
      </c>
      <c r="E238" s="84">
        <f>SUMIF($B$219:$B$235,"3",E$219:E$235)</f>
        <v>0</v>
      </c>
      <c r="F238" s="12"/>
    </row>
    <row r="239" spans="1:6" s="10" customFormat="1" ht="15.75">
      <c r="A239" s="68" t="s">
        <v>384</v>
      </c>
      <c r="B239" s="17"/>
      <c r="C239" s="137"/>
      <c r="D239" s="137"/>
      <c r="E239" s="137"/>
      <c r="F239" s="12"/>
    </row>
    <row r="240" spans="1:6" s="10" customFormat="1" ht="15.75" hidden="1">
      <c r="A240" s="88"/>
      <c r="B240" s="17"/>
      <c r="C240" s="137"/>
      <c r="D240" s="137"/>
      <c r="E240" s="137"/>
      <c r="F240" s="12"/>
    </row>
    <row r="241" spans="1:6" s="10" customFormat="1" ht="31.5" hidden="1">
      <c r="A241" s="64" t="s">
        <v>383</v>
      </c>
      <c r="B241" s="17"/>
      <c r="C241" s="129"/>
      <c r="D241" s="129"/>
      <c r="E241" s="129"/>
      <c r="F241" s="12"/>
    </row>
    <row r="242" spans="1:6" s="10" customFormat="1" ht="15.75" hidden="1">
      <c r="A242" s="88"/>
      <c r="B242" s="17"/>
      <c r="C242" s="129"/>
      <c r="D242" s="129"/>
      <c r="E242" s="129"/>
      <c r="F242" s="12"/>
    </row>
    <row r="243" spans="1:6" s="10" customFormat="1" ht="15.75">
      <c r="A243" s="88" t="s">
        <v>498</v>
      </c>
      <c r="B243" s="17">
        <v>2</v>
      </c>
      <c r="C243" s="84">
        <v>100000</v>
      </c>
      <c r="D243" s="84">
        <v>100000</v>
      </c>
      <c r="E243" s="84">
        <v>100000</v>
      </c>
      <c r="F243" s="12"/>
    </row>
    <row r="244" spans="1:6" s="10" customFormat="1" ht="47.25">
      <c r="A244" s="64" t="s">
        <v>448</v>
      </c>
      <c r="B244" s="17"/>
      <c r="C244" s="84">
        <f>SUM(C242:C243)</f>
        <v>100000</v>
      </c>
      <c r="D244" s="84">
        <f>SUM(D242:D243)</f>
        <v>100000</v>
      </c>
      <c r="E244" s="84">
        <f>SUM(E242:E243)</f>
        <v>100000</v>
      </c>
      <c r="F244" s="12"/>
    </row>
    <row r="245" spans="1:6" s="10" customFormat="1" ht="15.75" hidden="1">
      <c r="A245" s="64"/>
      <c r="B245" s="17"/>
      <c r="C245" s="129"/>
      <c r="D245" s="129"/>
      <c r="E245" s="129"/>
      <c r="F245" s="12"/>
    </row>
    <row r="246" spans="1:6" s="10" customFormat="1" ht="15.75" hidden="1">
      <c r="A246" s="64"/>
      <c r="B246" s="17"/>
      <c r="C246" s="129"/>
      <c r="D246" s="129"/>
      <c r="E246" s="129"/>
      <c r="F246" s="12"/>
    </row>
    <row r="247" spans="1:6" s="10" customFormat="1" ht="15.75" hidden="1">
      <c r="A247" s="64"/>
      <c r="B247" s="17"/>
      <c r="C247" s="129"/>
      <c r="D247" s="129"/>
      <c r="E247" s="129"/>
      <c r="F247" s="12"/>
    </row>
    <row r="248" spans="1:6" s="10" customFormat="1" ht="15.75" hidden="1">
      <c r="A248" s="64" t="s">
        <v>449</v>
      </c>
      <c r="B248" s="17"/>
      <c r="C248" s="129"/>
      <c r="D248" s="129"/>
      <c r="E248" s="129"/>
      <c r="F248" s="12"/>
    </row>
    <row r="249" spans="1:6" s="10" customFormat="1" ht="15.75">
      <c r="A249" s="43" t="s">
        <v>384</v>
      </c>
      <c r="B249" s="103"/>
      <c r="C249" s="85">
        <f>SUM(C250:C250:C252)</f>
        <v>100000</v>
      </c>
      <c r="D249" s="85">
        <f>SUM(D250:D250:D252)</f>
        <v>100000</v>
      </c>
      <c r="E249" s="85">
        <f>SUM(E250:E250:E252)</f>
        <v>100000</v>
      </c>
      <c r="F249" s="12"/>
    </row>
    <row r="250" spans="1:6" s="10" customFormat="1" ht="15.75">
      <c r="A250" s="88" t="s">
        <v>404</v>
      </c>
      <c r="B250" s="101">
        <v>1</v>
      </c>
      <c r="C250" s="84">
        <f>SUMIF($B$239:$B$249,"1",C$239:C$249)</f>
        <v>0</v>
      </c>
      <c r="D250" s="84">
        <f>SUMIF($B$239:$B$249,"1",D$239:D$249)</f>
        <v>0</v>
      </c>
      <c r="E250" s="84">
        <f>SUMIF($B$239:$B$249,"1",E$239:E$249)</f>
        <v>0</v>
      </c>
      <c r="F250" s="12"/>
    </row>
    <row r="251" spans="1:6" s="10" customFormat="1" ht="15.75">
      <c r="A251" s="88" t="s">
        <v>245</v>
      </c>
      <c r="B251" s="101">
        <v>2</v>
      </c>
      <c r="C251" s="84">
        <f>SUMIF($B$239:$B$249,"2",C$239:C$249)</f>
        <v>100000</v>
      </c>
      <c r="D251" s="84">
        <f>SUMIF($B$239:$B$249,"2",D$239:D$249)</f>
        <v>100000</v>
      </c>
      <c r="E251" s="84">
        <f>SUMIF($B$239:$B$249,"2",E$239:E$249)</f>
        <v>100000</v>
      </c>
      <c r="F251" s="12"/>
    </row>
    <row r="252" spans="1:6" s="10" customFormat="1" ht="15.75">
      <c r="A252" s="88" t="s">
        <v>137</v>
      </c>
      <c r="B252" s="101">
        <v>3</v>
      </c>
      <c r="C252" s="84">
        <f>SUMIF($B$239:$B$249,"3",C$239:C$249)</f>
        <v>0</v>
      </c>
      <c r="D252" s="84">
        <f>SUMIF($B$239:$B$249,"3",D$239:D$249)</f>
        <v>0</v>
      </c>
      <c r="E252" s="84">
        <f>SUMIF($B$239:$B$249,"3",E$239:E$249)</f>
        <v>0</v>
      </c>
      <c r="F252" s="12"/>
    </row>
    <row r="253" spans="1:6" s="10" customFormat="1" ht="15.75">
      <c r="A253" s="68" t="s">
        <v>385</v>
      </c>
      <c r="B253" s="17"/>
      <c r="C253" s="137"/>
      <c r="D253" s="137"/>
      <c r="E253" s="137"/>
      <c r="F253" s="12"/>
    </row>
    <row r="254" spans="1:6" s="10" customFormat="1" ht="15.75" hidden="1">
      <c r="A254" s="64"/>
      <c r="B254" s="17"/>
      <c r="C254" s="129"/>
      <c r="D254" s="129"/>
      <c r="E254" s="129"/>
      <c r="F254" s="12"/>
    </row>
    <row r="255" spans="1:6" s="10" customFormat="1" ht="31.5" hidden="1">
      <c r="A255" s="64" t="s">
        <v>386</v>
      </c>
      <c r="B255" s="17"/>
      <c r="C255" s="129"/>
      <c r="D255" s="129"/>
      <c r="E255" s="129"/>
      <c r="F255" s="12"/>
    </row>
    <row r="256" spans="1:6" s="10" customFormat="1" ht="15.75" hidden="1">
      <c r="A256" s="88" t="s">
        <v>514</v>
      </c>
      <c r="B256" s="17">
        <v>2</v>
      </c>
      <c r="C256" s="129"/>
      <c r="D256" s="129"/>
      <c r="E256" s="129"/>
      <c r="F256" s="12"/>
    </row>
    <row r="257" spans="1:6" s="10" customFormat="1" ht="31.5" hidden="1">
      <c r="A257" s="64" t="s">
        <v>450</v>
      </c>
      <c r="B257" s="17"/>
      <c r="C257" s="129">
        <f>SUM(C256)</f>
        <v>0</v>
      </c>
      <c r="D257" s="129">
        <f>SUM(D256)</f>
        <v>0</v>
      </c>
      <c r="E257" s="129">
        <f>SUM(E256)</f>
        <v>0</v>
      </c>
      <c r="F257" s="12"/>
    </row>
    <row r="258" spans="1:6" s="10" customFormat="1" ht="15.75" hidden="1">
      <c r="A258" s="64"/>
      <c r="B258" s="17"/>
      <c r="C258" s="129"/>
      <c r="D258" s="129"/>
      <c r="E258" s="129"/>
      <c r="F258" s="12"/>
    </row>
    <row r="259" spans="1:6" s="10" customFormat="1" ht="15.75" hidden="1">
      <c r="A259" s="64" t="s">
        <v>534</v>
      </c>
      <c r="B259" s="17">
        <v>2</v>
      </c>
      <c r="C259" s="129"/>
      <c r="D259" s="129"/>
      <c r="E259" s="129"/>
      <c r="F259" s="12"/>
    </row>
    <row r="260" spans="1:6" s="10" customFormat="1" ht="15.75" hidden="1">
      <c r="A260" s="64" t="s">
        <v>535</v>
      </c>
      <c r="B260" s="17"/>
      <c r="C260" s="129"/>
      <c r="D260" s="129"/>
      <c r="E260" s="129"/>
      <c r="F260" s="12"/>
    </row>
    <row r="261" spans="1:6" s="10" customFormat="1" ht="15.75" hidden="1">
      <c r="A261" s="64" t="s">
        <v>451</v>
      </c>
      <c r="B261" s="17"/>
      <c r="C261" s="129"/>
      <c r="D261" s="129"/>
      <c r="E261" s="129"/>
      <c r="F261" s="12"/>
    </row>
    <row r="262" spans="1:6" s="10" customFormat="1" ht="15.75" hidden="1">
      <c r="A262" s="43" t="s">
        <v>385</v>
      </c>
      <c r="B262" s="103"/>
      <c r="C262" s="85">
        <f>SUM(C263:C263:C265)</f>
        <v>0</v>
      </c>
      <c r="D262" s="85">
        <f>SUM(D263:D263:D265)</f>
        <v>0</v>
      </c>
      <c r="E262" s="85">
        <f>SUM(E263:E263:E265)</f>
        <v>0</v>
      </c>
      <c r="F262" s="12"/>
    </row>
    <row r="263" spans="1:6" s="10" customFormat="1" ht="15.75" hidden="1">
      <c r="A263" s="88" t="s">
        <v>404</v>
      </c>
      <c r="B263" s="101">
        <v>1</v>
      </c>
      <c r="C263" s="84">
        <f>SUMIF($B$253:$B$262,"1",C$253:C$262)</f>
        <v>0</v>
      </c>
      <c r="D263" s="84">
        <f>SUMIF($B$253:$B$262,"1",D$253:D$262)</f>
        <v>0</v>
      </c>
      <c r="E263" s="84">
        <f>SUMIF($B$253:$B$262,"1",E$253:E$262)</f>
        <v>0</v>
      </c>
      <c r="F263" s="12"/>
    </row>
    <row r="264" spans="1:6" s="10" customFormat="1" ht="15.75" hidden="1">
      <c r="A264" s="88" t="s">
        <v>245</v>
      </c>
      <c r="B264" s="101">
        <v>2</v>
      </c>
      <c r="C264" s="84">
        <f>SUMIF($B$253:$B$262,"2",C$253:C$262)</f>
        <v>0</v>
      </c>
      <c r="D264" s="84">
        <f>SUMIF($B$253:$B$262,"2",D$253:D$262)</f>
        <v>0</v>
      </c>
      <c r="E264" s="84">
        <f>SUMIF($B$253:$B$262,"2",E$253:E$262)</f>
        <v>0</v>
      </c>
      <c r="F264" s="12"/>
    </row>
    <row r="265" spans="1:6" s="10" customFormat="1" ht="15.75" hidden="1">
      <c r="A265" s="88" t="s">
        <v>137</v>
      </c>
      <c r="B265" s="101">
        <v>3</v>
      </c>
      <c r="C265" s="84">
        <f>SUMIF($B$253:$B$262,"3",C$253:C$262)</f>
        <v>0</v>
      </c>
      <c r="D265" s="84">
        <f>SUMIF($B$253:$B$262,"3",D$253:D$262)</f>
        <v>0</v>
      </c>
      <c r="E265" s="84">
        <f>SUMIF($B$253:$B$262,"3",E$253:E$262)</f>
        <v>0</v>
      </c>
      <c r="F265" s="12"/>
    </row>
    <row r="266" spans="1:6" s="10" customFormat="1" ht="33" hidden="1">
      <c r="A266" s="69" t="s">
        <v>462</v>
      </c>
      <c r="B266" s="104"/>
      <c r="C266" s="138"/>
      <c r="D266" s="138"/>
      <c r="E266" s="138"/>
      <c r="F266" s="12"/>
    </row>
    <row r="267" spans="1:6" s="10" customFormat="1" ht="16.5">
      <c r="A267" s="68" t="s">
        <v>175</v>
      </c>
      <c r="B267" s="104"/>
      <c r="C267" s="138"/>
      <c r="D267" s="138"/>
      <c r="E267" s="138"/>
      <c r="F267" s="12"/>
    </row>
    <row r="268" spans="1:6" s="10" customFormat="1" ht="18" customHeight="1">
      <c r="A268" s="64" t="s">
        <v>231</v>
      </c>
      <c r="B268" s="104">
        <v>2</v>
      </c>
      <c r="C268" s="86">
        <v>5609738</v>
      </c>
      <c r="D268" s="86">
        <v>5388004</v>
      </c>
      <c r="E268" s="86">
        <v>5388004</v>
      </c>
      <c r="F268" s="12"/>
    </row>
    <row r="269" spans="1:6" s="10" customFormat="1" ht="15.75" hidden="1">
      <c r="A269" s="64" t="s">
        <v>454</v>
      </c>
      <c r="B269" s="103">
        <v>2</v>
      </c>
      <c r="C269" s="139"/>
      <c r="D269" s="139"/>
      <c r="E269" s="139"/>
      <c r="F269" s="12"/>
    </row>
    <row r="270" spans="1:6" s="10" customFormat="1" ht="31.5">
      <c r="A270" s="43" t="s">
        <v>175</v>
      </c>
      <c r="B270" s="103"/>
      <c r="C270" s="85">
        <f>SUM(C271:C273)</f>
        <v>5609738</v>
      </c>
      <c r="D270" s="85">
        <f>SUM(D271:D273)</f>
        <v>5388004</v>
      </c>
      <c r="E270" s="85">
        <f>SUM(E271:E273)</f>
        <v>5388004</v>
      </c>
      <c r="F270" s="12"/>
    </row>
    <row r="271" spans="1:6" s="10" customFormat="1" ht="15.75">
      <c r="A271" s="88" t="s">
        <v>404</v>
      </c>
      <c r="B271" s="101">
        <v>1</v>
      </c>
      <c r="C271" s="84">
        <f>SUMIF($B$267:$B$270,"1",C$267:C$270)</f>
        <v>0</v>
      </c>
      <c r="D271" s="84">
        <f>SUMIF($B$267:$B$270,"1",D$267:D$270)</f>
        <v>0</v>
      </c>
      <c r="E271" s="84">
        <f>SUMIF($B$267:$B$270,"1",E$267:E$270)</f>
        <v>0</v>
      </c>
      <c r="F271" s="12"/>
    </row>
    <row r="272" spans="1:6" s="10" customFormat="1" ht="15.75">
      <c r="A272" s="88" t="s">
        <v>245</v>
      </c>
      <c r="B272" s="101">
        <v>2</v>
      </c>
      <c r="C272" s="84">
        <f>SUMIF($B$267:$B$270,"2",C$267:C$270)</f>
        <v>5609738</v>
      </c>
      <c r="D272" s="84">
        <f>SUMIF($B$267:$B$270,"2",D$267:D$270)</f>
        <v>5388004</v>
      </c>
      <c r="E272" s="84">
        <f>SUMIF($B$267:$B$270,"2",E$267:E$270)</f>
        <v>5388004</v>
      </c>
      <c r="F272" s="12"/>
    </row>
    <row r="273" spans="1:6" s="10" customFormat="1" ht="15.75">
      <c r="A273" s="88" t="s">
        <v>137</v>
      </c>
      <c r="B273" s="101">
        <v>3</v>
      </c>
      <c r="C273" s="84">
        <f>SUMIF($B$267:$B$270,"3",C$267:C$270)</f>
        <v>0</v>
      </c>
      <c r="D273" s="84">
        <f>SUMIF($B$267:$B$270,"3",D$267:D$270)</f>
        <v>0</v>
      </c>
      <c r="E273" s="84">
        <f>SUMIF($B$267:$B$270,"3",E$267:E$270)</f>
        <v>0</v>
      </c>
      <c r="F273" s="12"/>
    </row>
    <row r="274" spans="1:6" s="10" customFormat="1" ht="15.75" hidden="1">
      <c r="A274" s="68" t="s">
        <v>176</v>
      </c>
      <c r="B274" s="101"/>
      <c r="C274" s="129"/>
      <c r="D274" s="129"/>
      <c r="E274" s="129"/>
      <c r="F274" s="12"/>
    </row>
    <row r="275" spans="1:6" s="10" customFormat="1" ht="31.5" hidden="1">
      <c r="A275" s="64" t="s">
        <v>231</v>
      </c>
      <c r="B275" s="104">
        <v>2</v>
      </c>
      <c r="C275" s="129"/>
      <c r="D275" s="129"/>
      <c r="E275" s="129"/>
      <c r="F275" s="12"/>
    </row>
    <row r="276" spans="1:6" s="10" customFormat="1" ht="15.75" hidden="1">
      <c r="A276" s="64" t="s">
        <v>454</v>
      </c>
      <c r="B276" s="103">
        <v>2</v>
      </c>
      <c r="C276" s="139"/>
      <c r="D276" s="139"/>
      <c r="E276" s="139"/>
      <c r="F276" s="12"/>
    </row>
    <row r="277" spans="1:6" s="10" customFormat="1" ht="15.75" hidden="1">
      <c r="A277" s="43" t="s">
        <v>176</v>
      </c>
      <c r="B277" s="103"/>
      <c r="C277" s="137">
        <f>SUM(C278:C280)</f>
        <v>0</v>
      </c>
      <c r="D277" s="137">
        <f>SUM(D278:D280)</f>
        <v>0</v>
      </c>
      <c r="E277" s="137">
        <f>SUM(E278:E280)</f>
        <v>0</v>
      </c>
      <c r="F277" s="12"/>
    </row>
    <row r="278" spans="1:6" s="10" customFormat="1" ht="15.75" hidden="1">
      <c r="A278" s="88" t="s">
        <v>404</v>
      </c>
      <c r="B278" s="101">
        <v>1</v>
      </c>
      <c r="C278" s="129">
        <f>SUMIF($B$274:$B$277,"1",C$274:C$277)</f>
        <v>0</v>
      </c>
      <c r="D278" s="129">
        <f>SUMIF($B$274:$B$277,"1",D$274:D$277)</f>
        <v>0</v>
      </c>
      <c r="E278" s="129">
        <f>SUMIF($B$274:$B$277,"1",E$274:E$277)</f>
        <v>0</v>
      </c>
      <c r="F278" s="12"/>
    </row>
    <row r="279" spans="1:6" s="10" customFormat="1" ht="15.75" hidden="1">
      <c r="A279" s="88" t="s">
        <v>245</v>
      </c>
      <c r="B279" s="101">
        <v>2</v>
      </c>
      <c r="C279" s="129">
        <f>SUMIF($B$274:$B$277,"2",C$274:C$277)</f>
        <v>0</v>
      </c>
      <c r="D279" s="129">
        <f>SUMIF($B$274:$B$277,"2",D$274:D$277)</f>
        <v>0</v>
      </c>
      <c r="E279" s="129">
        <f>SUMIF($B$274:$B$277,"2",E$274:E$277)</f>
        <v>0</v>
      </c>
      <c r="F279" s="12"/>
    </row>
    <row r="280" spans="1:6" s="10" customFormat="1" ht="15.75" hidden="1">
      <c r="A280" s="88" t="s">
        <v>137</v>
      </c>
      <c r="B280" s="101">
        <v>3</v>
      </c>
      <c r="C280" s="129">
        <f>SUMIF($B$274:$B$277,"3",C$274:C$277)</f>
        <v>0</v>
      </c>
      <c r="D280" s="129">
        <f>SUMIF($B$274:$B$277,"3",D$274:D$277)</f>
        <v>0</v>
      </c>
      <c r="E280" s="129">
        <f>SUMIF($B$274:$B$277,"3",E$274:E$277)</f>
        <v>0</v>
      </c>
      <c r="F280" s="12"/>
    </row>
    <row r="281" spans="1:6" s="10" customFormat="1" ht="33" hidden="1">
      <c r="A281" s="69" t="s">
        <v>96</v>
      </c>
      <c r="B281" s="104"/>
      <c r="C281" s="138">
        <f>C282+C295</f>
        <v>0</v>
      </c>
      <c r="D281" s="138">
        <f>D282+D295</f>
        <v>0</v>
      </c>
      <c r="E281" s="138">
        <f>E282+E295</f>
        <v>0</v>
      </c>
      <c r="F281" s="12"/>
    </row>
    <row r="282" spans="1:6" s="10" customFormat="1" ht="15.75" hidden="1">
      <c r="A282" s="68" t="s">
        <v>173</v>
      </c>
      <c r="B282" s="103"/>
      <c r="C282" s="139"/>
      <c r="D282" s="139"/>
      <c r="E282" s="139"/>
      <c r="F282" s="12"/>
    </row>
    <row r="283" spans="1:6" s="10" customFormat="1" ht="15.75" hidden="1">
      <c r="A283" s="64" t="s">
        <v>230</v>
      </c>
      <c r="B283" s="103"/>
      <c r="C283" s="139"/>
      <c r="D283" s="139"/>
      <c r="E283" s="139"/>
      <c r="F283" s="12"/>
    </row>
    <row r="284" spans="1:6" s="10" customFormat="1" ht="31.5" hidden="1">
      <c r="A284" s="88" t="s">
        <v>452</v>
      </c>
      <c r="B284" s="103"/>
      <c r="C284" s="139"/>
      <c r="D284" s="139"/>
      <c r="E284" s="139"/>
      <c r="F284" s="12"/>
    </row>
    <row r="285" spans="1:6" s="10" customFormat="1" ht="31.5" hidden="1">
      <c r="A285" s="88" t="s">
        <v>242</v>
      </c>
      <c r="B285" s="103"/>
      <c r="C285" s="139"/>
      <c r="D285" s="139"/>
      <c r="E285" s="139"/>
      <c r="F285" s="12"/>
    </row>
    <row r="286" spans="1:6" s="10" customFormat="1" ht="31.5" hidden="1">
      <c r="A286" s="88" t="s">
        <v>453</v>
      </c>
      <c r="B286" s="103"/>
      <c r="C286" s="139"/>
      <c r="D286" s="139"/>
      <c r="E286" s="139"/>
      <c r="F286" s="12"/>
    </row>
    <row r="287" spans="1:6" s="10" customFormat="1" ht="15.75" hidden="1">
      <c r="A287" s="88" t="s">
        <v>241</v>
      </c>
      <c r="B287" s="103"/>
      <c r="C287" s="139"/>
      <c r="D287" s="139"/>
      <c r="E287" s="139"/>
      <c r="F287" s="12"/>
    </row>
    <row r="288" spans="1:6" s="10" customFormat="1" ht="15.75" hidden="1">
      <c r="A288" s="88" t="s">
        <v>240</v>
      </c>
      <c r="B288" s="103"/>
      <c r="C288" s="139"/>
      <c r="D288" s="139"/>
      <c r="E288" s="139"/>
      <c r="F288" s="12"/>
    </row>
    <row r="289" spans="1:6" s="10" customFormat="1" ht="15.75" hidden="1">
      <c r="A289" s="64" t="s">
        <v>232</v>
      </c>
      <c r="B289" s="103"/>
      <c r="C289" s="139"/>
      <c r="D289" s="139"/>
      <c r="E289" s="139"/>
      <c r="F289" s="12"/>
    </row>
    <row r="290" spans="1:6" s="10" customFormat="1" ht="31.5" hidden="1">
      <c r="A290" s="64" t="s">
        <v>233</v>
      </c>
      <c r="B290" s="103"/>
      <c r="C290" s="139"/>
      <c r="D290" s="139"/>
      <c r="E290" s="139"/>
      <c r="F290" s="12"/>
    </row>
    <row r="291" spans="1:6" s="10" customFormat="1" ht="15.75" hidden="1">
      <c r="A291" s="43" t="s">
        <v>173</v>
      </c>
      <c r="B291" s="103"/>
      <c r="C291" s="137">
        <f>SUM(C292:C294)</f>
        <v>0</v>
      </c>
      <c r="D291" s="137">
        <f>SUM(D292:D294)</f>
        <v>0</v>
      </c>
      <c r="E291" s="137">
        <f>SUM(E292:E294)</f>
        <v>0</v>
      </c>
      <c r="F291" s="12"/>
    </row>
    <row r="292" spans="1:6" s="10" customFormat="1" ht="15.75" hidden="1">
      <c r="A292" s="88" t="s">
        <v>404</v>
      </c>
      <c r="B292" s="101">
        <v>1</v>
      </c>
      <c r="C292" s="129">
        <f>SUMIF($B$282:$B$291,"1",C$282:C$291)</f>
        <v>0</v>
      </c>
      <c r="D292" s="129">
        <f>SUMIF($B$282:$B$291,"1",D$282:D$291)</f>
        <v>0</v>
      </c>
      <c r="E292" s="129">
        <f>SUMIF($B$282:$B$291,"1",E$282:E$291)</f>
        <v>0</v>
      </c>
      <c r="F292" s="12"/>
    </row>
    <row r="293" spans="1:6" s="10" customFormat="1" ht="15.75" hidden="1">
      <c r="A293" s="88" t="s">
        <v>245</v>
      </c>
      <c r="B293" s="101">
        <v>2</v>
      </c>
      <c r="C293" s="129">
        <f>SUMIF($B$282:$B$291,"2",C$282:C$291)</f>
        <v>0</v>
      </c>
      <c r="D293" s="129">
        <f>SUMIF($B$282:$B$291,"2",D$282:D$291)</f>
        <v>0</v>
      </c>
      <c r="E293" s="129">
        <f>SUMIF($B$282:$B$291,"2",E$282:E$291)</f>
        <v>0</v>
      </c>
      <c r="F293" s="12"/>
    </row>
    <row r="294" spans="1:6" s="10" customFormat="1" ht="15.75" hidden="1">
      <c r="A294" s="88" t="s">
        <v>137</v>
      </c>
      <c r="B294" s="101">
        <v>3</v>
      </c>
      <c r="C294" s="129">
        <f>SUMIF($B$282:$B$291,"3",C$282:C$291)</f>
        <v>0</v>
      </c>
      <c r="D294" s="129">
        <f>SUMIF($B$282:$B$291,"3",D$282:D$291)</f>
        <v>0</v>
      </c>
      <c r="E294" s="129">
        <f>SUMIF($B$282:$B$291,"3",E$282:E$291)</f>
        <v>0</v>
      </c>
      <c r="F294" s="12"/>
    </row>
    <row r="295" spans="1:6" s="10" customFormat="1" ht="15.75" hidden="1">
      <c r="A295" s="68" t="s">
        <v>174</v>
      </c>
      <c r="B295" s="103"/>
      <c r="C295" s="139"/>
      <c r="D295" s="139"/>
      <c r="E295" s="139"/>
      <c r="F295" s="12"/>
    </row>
    <row r="296" spans="1:6" s="10" customFormat="1" ht="15.75" hidden="1">
      <c r="A296" s="64" t="s">
        <v>230</v>
      </c>
      <c r="B296" s="103"/>
      <c r="C296" s="139"/>
      <c r="D296" s="139"/>
      <c r="E296" s="139"/>
      <c r="F296" s="12"/>
    </row>
    <row r="297" spans="1:6" s="10" customFormat="1" ht="31.5" hidden="1">
      <c r="A297" s="88" t="s">
        <v>452</v>
      </c>
      <c r="B297" s="103"/>
      <c r="C297" s="139"/>
      <c r="D297" s="139"/>
      <c r="E297" s="139"/>
      <c r="F297" s="12"/>
    </row>
    <row r="298" spans="1:6" s="10" customFormat="1" ht="31.5" hidden="1">
      <c r="A298" s="88" t="s">
        <v>242</v>
      </c>
      <c r="B298" s="103"/>
      <c r="C298" s="139"/>
      <c r="D298" s="139"/>
      <c r="E298" s="139"/>
      <c r="F298" s="12"/>
    </row>
    <row r="299" spans="1:6" s="10" customFormat="1" ht="31.5" hidden="1">
      <c r="A299" s="88" t="s">
        <v>453</v>
      </c>
      <c r="B299" s="103"/>
      <c r="C299" s="139"/>
      <c r="D299" s="139"/>
      <c r="E299" s="139"/>
      <c r="F299" s="12"/>
    </row>
    <row r="300" spans="1:6" s="10" customFormat="1" ht="15.75" hidden="1">
      <c r="A300" s="88" t="s">
        <v>241</v>
      </c>
      <c r="B300" s="103"/>
      <c r="C300" s="139"/>
      <c r="D300" s="139"/>
      <c r="E300" s="139"/>
      <c r="F300" s="12"/>
    </row>
    <row r="301" spans="1:6" s="10" customFormat="1" ht="15.75" hidden="1">
      <c r="A301" s="88" t="s">
        <v>240</v>
      </c>
      <c r="B301" s="103"/>
      <c r="C301" s="139"/>
      <c r="D301" s="139"/>
      <c r="E301" s="139"/>
      <c r="F301" s="12"/>
    </row>
    <row r="302" spans="1:6" s="10" customFormat="1" ht="15.75" hidden="1">
      <c r="A302" s="64" t="s">
        <v>232</v>
      </c>
      <c r="B302" s="103"/>
      <c r="C302" s="139"/>
      <c r="D302" s="139"/>
      <c r="E302" s="139"/>
      <c r="F302" s="12"/>
    </row>
    <row r="303" spans="1:6" s="10" customFormat="1" ht="31.5" hidden="1">
      <c r="A303" s="64" t="s">
        <v>233</v>
      </c>
      <c r="B303" s="103"/>
      <c r="C303" s="139"/>
      <c r="D303" s="139"/>
      <c r="E303" s="139"/>
      <c r="F303" s="12"/>
    </row>
    <row r="304" spans="1:6" s="10" customFormat="1" ht="15.75" hidden="1">
      <c r="A304" s="43" t="s">
        <v>174</v>
      </c>
      <c r="B304" s="103"/>
      <c r="C304" s="137">
        <f>SUM(C305:C307)</f>
        <v>0</v>
      </c>
      <c r="D304" s="137">
        <f>SUM(D305:D307)</f>
        <v>0</v>
      </c>
      <c r="E304" s="137">
        <f>SUM(E305:E307)</f>
        <v>0</v>
      </c>
      <c r="F304" s="12"/>
    </row>
    <row r="305" spans="1:6" s="10" customFormat="1" ht="15.75" hidden="1">
      <c r="A305" s="88" t="s">
        <v>404</v>
      </c>
      <c r="B305" s="101">
        <v>1</v>
      </c>
      <c r="C305" s="129">
        <f>SUMIF($B$295:$B$304,"1",C$295:C$304)</f>
        <v>0</v>
      </c>
      <c r="D305" s="129">
        <f>SUMIF($B$295:$B$304,"1",D$295:D$304)</f>
        <v>0</v>
      </c>
      <c r="E305" s="129">
        <f>SUMIF($B$295:$B$304,"1",E$295:E$304)</f>
        <v>0</v>
      </c>
      <c r="F305" s="12"/>
    </row>
    <row r="306" spans="1:6" s="10" customFormat="1" ht="15.75" hidden="1">
      <c r="A306" s="88" t="s">
        <v>245</v>
      </c>
      <c r="B306" s="101">
        <v>2</v>
      </c>
      <c r="C306" s="129">
        <f>SUMIF($B$295:$B$304,"2",C$295:C$304)</f>
        <v>0</v>
      </c>
      <c r="D306" s="129">
        <f>SUMIF($B$295:$B$304,"2",D$295:D$304)</f>
        <v>0</v>
      </c>
      <c r="E306" s="129">
        <f>SUMIF($B$295:$B$304,"2",E$295:E$304)</f>
        <v>0</v>
      </c>
      <c r="F306" s="12"/>
    </row>
    <row r="307" spans="1:6" s="10" customFormat="1" ht="15.75" hidden="1">
      <c r="A307" s="88" t="s">
        <v>137</v>
      </c>
      <c r="B307" s="101">
        <v>3</v>
      </c>
      <c r="C307" s="129">
        <f>SUMIF($B$295:$B$304,"3",C$295:C$304)</f>
        <v>0</v>
      </c>
      <c r="D307" s="129">
        <f>SUMIF($B$295:$B$304,"3",D$295:D$304)</f>
        <v>0</v>
      </c>
      <c r="E307" s="129">
        <f>SUMIF($B$295:$B$304,"3",E$295:E$304)</f>
        <v>0</v>
      </c>
      <c r="F307" s="12"/>
    </row>
    <row r="308" spans="1:6" s="10" customFormat="1" ht="16.5">
      <c r="A308" s="69" t="s">
        <v>97</v>
      </c>
      <c r="B308" s="104"/>
      <c r="C308" s="108">
        <f>C95+C129+C158+C215++C235+C249+C262+C270+C277+C291+C304</f>
        <v>18901965</v>
      </c>
      <c r="D308" s="108">
        <f>D95+D129+D158+D215++D235+D249+D262+D270+D277+D291+D304</f>
        <v>19994419</v>
      </c>
      <c r="E308" s="108">
        <f>E95+E129+E158+E215++E235+E249+E262+E270+E277+E291+E304</f>
        <v>20876919</v>
      </c>
      <c r="F308" s="12"/>
    </row>
    <row r="686" ht="15.75"/>
    <row r="687" ht="15.75"/>
    <row r="688" ht="15.75"/>
    <row r="689" ht="15.75"/>
    <row r="690" ht="15.75"/>
    <row r="691" ht="15.75"/>
    <row r="692" ht="15.75"/>
    <row r="693" ht="15.75"/>
    <row r="694" ht="15.75"/>
    <row r="695" ht="15.75"/>
    <row r="696" ht="15.75"/>
    <row r="697" ht="15.75"/>
    <row r="698" ht="15.75"/>
    <row r="699" ht="15.75"/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  <row r="729" ht="15.75"/>
    <row r="730" ht="15.75"/>
    <row r="731" ht="15.75"/>
    <row r="732" ht="15.75"/>
    <row r="733" ht="15.75"/>
    <row r="734" ht="15.75"/>
    <row r="735" ht="15.75"/>
    <row r="736" ht="15.75"/>
    <row r="737" ht="15.75"/>
    <row r="738" ht="15.75"/>
    <row r="739" ht="15.75"/>
    <row r="740" ht="15.75"/>
    <row r="741" ht="15.75"/>
    <row r="742" ht="15.75"/>
    <row r="743" ht="15.75"/>
    <row r="744" ht="15.75"/>
    <row r="745" ht="15.75"/>
    <row r="746" ht="15.75"/>
    <row r="747" ht="15.75"/>
    <row r="748" ht="15.75"/>
    <row r="749" ht="15.75"/>
    <row r="750" ht="15.75"/>
    <row r="751" ht="15.75"/>
    <row r="752" ht="15.75"/>
    <row r="753" ht="15.75"/>
    <row r="754" ht="15.75"/>
    <row r="755" ht="15.75"/>
    <row r="756" ht="15.75"/>
    <row r="757" ht="15.75"/>
    <row r="758" ht="15.75"/>
    <row r="759" ht="15.75"/>
    <row r="760" ht="15.75"/>
    <row r="761" ht="15.75"/>
    <row r="762" ht="15.75"/>
    <row r="763" ht="15.75"/>
    <row r="764" ht="15.75"/>
    <row r="765" ht="15.75"/>
    <row r="766" ht="15.75"/>
    <row r="767" ht="15.75"/>
    <row r="768" ht="15.75"/>
    <row r="769" ht="15.75"/>
    <row r="770" ht="15.75"/>
    <row r="771" ht="15.75"/>
    <row r="772" ht="15.75"/>
    <row r="773" ht="15.75"/>
    <row r="774" ht="15.75"/>
    <row r="775" ht="15.75"/>
    <row r="776" ht="15.75"/>
    <row r="777" ht="15.75"/>
    <row r="778" ht="15.75"/>
    <row r="779" ht="15.75"/>
    <row r="780" ht="15.75"/>
    <row r="781" ht="15.75"/>
    <row r="782" ht="15.75"/>
    <row r="783" ht="15.75"/>
    <row r="784" ht="15.75"/>
    <row r="785" ht="15.75"/>
    <row r="786" ht="15.75"/>
    <row r="787" ht="15.75"/>
    <row r="788" ht="15.75"/>
    <row r="789" ht="15.75"/>
    <row r="790" ht="15.75"/>
    <row r="791" ht="15.75"/>
    <row r="792" ht="15.75"/>
    <row r="793" ht="15.75"/>
    <row r="794" ht="15.75"/>
    <row r="795" ht="15.75"/>
    <row r="796" ht="15.75"/>
    <row r="797" ht="15.75"/>
    <row r="798" ht="15.75"/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89" r:id="rId3"/>
  <headerFooter>
    <oddHeader xml:space="preserve">&amp;R&amp;"Arial,Normál"&amp;10 </oddHeader>
    <oddFooter>&amp;C&amp;P. oldal, összesen: &amp;N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F175"/>
  <sheetViews>
    <sheetView zoomScalePageLayoutView="0" workbookViewId="0" topLeftCell="A1">
      <selection activeCell="O6" sqref="O6:AA6"/>
    </sheetView>
  </sheetViews>
  <sheetFormatPr defaultColWidth="9.140625" defaultRowHeight="15"/>
  <cols>
    <col min="1" max="1" width="58.7109375" style="16" customWidth="1"/>
    <col min="2" max="2" width="5.7109375" style="102" customWidth="1"/>
    <col min="3" max="3" width="11.8515625" style="41" customWidth="1"/>
    <col min="4" max="4" width="13.00390625" style="16" customWidth="1"/>
    <col min="5" max="5" width="12.140625" style="16" customWidth="1"/>
    <col min="6" max="16384" width="9.140625" style="16" customWidth="1"/>
  </cols>
  <sheetData>
    <row r="1" spans="1:5" ht="15.75">
      <c r="A1" s="276" t="s">
        <v>549</v>
      </c>
      <c r="B1" s="276"/>
      <c r="C1" s="276"/>
      <c r="D1" s="276"/>
      <c r="E1" s="276"/>
    </row>
    <row r="2" spans="1:5" ht="15.75">
      <c r="A2" s="260" t="s">
        <v>463</v>
      </c>
      <c r="B2" s="260"/>
      <c r="C2" s="260"/>
      <c r="D2" s="260"/>
      <c r="E2" s="260"/>
    </row>
    <row r="3" spans="1:3" ht="15.75">
      <c r="A3" s="45"/>
      <c r="C3" s="45"/>
    </row>
    <row r="4" spans="1:5" s="10" customFormat="1" ht="30.75" customHeight="1">
      <c r="A4" s="17" t="s">
        <v>9</v>
      </c>
      <c r="B4" s="17" t="s">
        <v>153</v>
      </c>
      <c r="C4" s="40" t="s">
        <v>4</v>
      </c>
      <c r="D4" s="40" t="s">
        <v>617</v>
      </c>
      <c r="E4" s="40" t="s">
        <v>642</v>
      </c>
    </row>
    <row r="5" spans="1:5" s="10" customFormat="1" ht="16.5">
      <c r="A5" s="69" t="s">
        <v>95</v>
      </c>
      <c r="B5" s="104"/>
      <c r="C5" s="84"/>
      <c r="D5" s="84"/>
      <c r="E5" s="84"/>
    </row>
    <row r="6" spans="1:5" s="10" customFormat="1" ht="15.75">
      <c r="A6" s="68" t="s">
        <v>88</v>
      </c>
      <c r="B6" s="103"/>
      <c r="C6" s="84"/>
      <c r="D6" s="84"/>
      <c r="E6" s="84"/>
    </row>
    <row r="7" spans="1:6" s="10" customFormat="1" ht="15.75">
      <c r="A7" s="43" t="s">
        <v>181</v>
      </c>
      <c r="B7" s="103"/>
      <c r="C7" s="85">
        <f>SUM(C8:C10)</f>
        <v>6731043</v>
      </c>
      <c r="D7" s="85">
        <f>SUM(D8:D10)</f>
        <v>7942700</v>
      </c>
      <c r="E7" s="85">
        <f>SUM(E8:E10)</f>
        <v>7942700</v>
      </c>
      <c r="F7" s="12"/>
    </row>
    <row r="8" spans="1:6" s="10" customFormat="1" ht="15.75">
      <c r="A8" s="88" t="s">
        <v>404</v>
      </c>
      <c r="B8" s="101">
        <v>1</v>
      </c>
      <c r="C8" s="84">
        <f>COFOG!C53</f>
        <v>0</v>
      </c>
      <c r="D8" s="84">
        <f>COFOG!D53</f>
        <v>0</v>
      </c>
      <c r="E8" s="84">
        <f>COFOG!E53</f>
        <v>0</v>
      </c>
      <c r="F8" s="12"/>
    </row>
    <row r="9" spans="1:6" s="10" customFormat="1" ht="15.75">
      <c r="A9" s="88" t="s">
        <v>245</v>
      </c>
      <c r="B9" s="101">
        <v>2</v>
      </c>
      <c r="C9" s="84">
        <f>COFOG!C54</f>
        <v>6201043</v>
      </c>
      <c r="D9" s="84">
        <f>COFOG!D54</f>
        <v>7412700</v>
      </c>
      <c r="E9" s="84">
        <f>COFOG!E54</f>
        <v>7412700</v>
      </c>
      <c r="F9" s="12"/>
    </row>
    <row r="10" spans="1:6" s="10" customFormat="1" ht="15.75">
      <c r="A10" s="88" t="s">
        <v>137</v>
      </c>
      <c r="B10" s="101">
        <v>3</v>
      </c>
      <c r="C10" s="84">
        <f>COFOG!C55</f>
        <v>530000</v>
      </c>
      <c r="D10" s="84">
        <f>COFOG!D55</f>
        <v>530000</v>
      </c>
      <c r="E10" s="84">
        <f>COFOG!E55</f>
        <v>530000</v>
      </c>
      <c r="F10" s="12"/>
    </row>
    <row r="11" spans="1:6" s="10" customFormat="1" ht="31.5">
      <c r="A11" s="43" t="s">
        <v>183</v>
      </c>
      <c r="B11" s="103"/>
      <c r="C11" s="85">
        <f>SUM(C12:C14)</f>
        <v>1351024</v>
      </c>
      <c r="D11" s="85">
        <f>SUM(D12:D14)</f>
        <v>1481259</v>
      </c>
      <c r="E11" s="85">
        <f>SUM(E12:E14)</f>
        <v>1481259</v>
      </c>
      <c r="F11" s="12"/>
    </row>
    <row r="12" spans="1:6" s="10" customFormat="1" ht="15.75">
      <c r="A12" s="88" t="s">
        <v>404</v>
      </c>
      <c r="B12" s="101">
        <v>1</v>
      </c>
      <c r="C12" s="84">
        <f>COFOG!F53</f>
        <v>0</v>
      </c>
      <c r="D12" s="84">
        <f>COFOG!G53</f>
        <v>0</v>
      </c>
      <c r="E12" s="84">
        <f>COFOG!H53</f>
        <v>0</v>
      </c>
      <c r="F12" s="12"/>
    </row>
    <row r="13" spans="1:6" s="10" customFormat="1" ht="15.75">
      <c r="A13" s="88" t="s">
        <v>245</v>
      </c>
      <c r="B13" s="101">
        <v>2</v>
      </c>
      <c r="C13" s="84">
        <f>COFOG!F54</f>
        <v>1218424</v>
      </c>
      <c r="D13" s="84">
        <f>COFOG!G54</f>
        <v>1348659</v>
      </c>
      <c r="E13" s="84">
        <f>COFOG!H54</f>
        <v>1348659</v>
      </c>
      <c r="F13" s="12"/>
    </row>
    <row r="14" spans="1:6" s="10" customFormat="1" ht="15.75">
      <c r="A14" s="88" t="s">
        <v>137</v>
      </c>
      <c r="B14" s="101">
        <v>3</v>
      </c>
      <c r="C14" s="84">
        <f>COFOG!F55</f>
        <v>132600</v>
      </c>
      <c r="D14" s="84">
        <f>COFOG!G55</f>
        <v>132600</v>
      </c>
      <c r="E14" s="84">
        <f>COFOG!H55</f>
        <v>132600</v>
      </c>
      <c r="F14" s="12"/>
    </row>
    <row r="15" spans="1:6" s="10" customFormat="1" ht="15.75">
      <c r="A15" s="43" t="s">
        <v>184</v>
      </c>
      <c r="B15" s="103"/>
      <c r="C15" s="85">
        <f>SUM(C16:C18)</f>
        <v>4277020</v>
      </c>
      <c r="D15" s="85">
        <f>SUM(D16:D18)</f>
        <v>4168286</v>
      </c>
      <c r="E15" s="85">
        <f>SUM(E16:E18)</f>
        <v>4193686</v>
      </c>
      <c r="F15" s="12"/>
    </row>
    <row r="16" spans="1:6" s="10" customFormat="1" ht="15.75">
      <c r="A16" s="88" t="s">
        <v>404</v>
      </c>
      <c r="B16" s="101">
        <v>1</v>
      </c>
      <c r="C16" s="84">
        <f>COFOG!I53</f>
        <v>0</v>
      </c>
      <c r="D16" s="84">
        <f>COFOG!J53</f>
        <v>0</v>
      </c>
      <c r="E16" s="84">
        <f>COFOG!K53</f>
        <v>0</v>
      </c>
      <c r="F16" s="12"/>
    </row>
    <row r="17" spans="1:6" s="10" customFormat="1" ht="15.75">
      <c r="A17" s="88" t="s">
        <v>245</v>
      </c>
      <c r="B17" s="101">
        <v>2</v>
      </c>
      <c r="C17" s="84">
        <f>COFOG!I54</f>
        <v>4277020</v>
      </c>
      <c r="D17" s="84">
        <f>COFOG!J54</f>
        <v>4168286</v>
      </c>
      <c r="E17" s="84">
        <f>COFOG!K54</f>
        <v>4193686</v>
      </c>
      <c r="F17" s="12"/>
    </row>
    <row r="18" spans="1:6" s="10" customFormat="1" ht="15.75">
      <c r="A18" s="88" t="s">
        <v>137</v>
      </c>
      <c r="B18" s="101">
        <v>3</v>
      </c>
      <c r="C18" s="84">
        <f>COFOG!I55</f>
        <v>0</v>
      </c>
      <c r="D18" s="84">
        <f>COFOG!J55</f>
        <v>0</v>
      </c>
      <c r="E18" s="84">
        <f>COFOG!K55</f>
        <v>0</v>
      </c>
      <c r="F18" s="12"/>
    </row>
    <row r="19" spans="1:6" s="10" customFormat="1" ht="15.75">
      <c r="A19" s="68" t="s">
        <v>185</v>
      </c>
      <c r="B19" s="103"/>
      <c r="C19" s="84"/>
      <c r="D19" s="84"/>
      <c r="E19" s="84"/>
      <c r="F19" s="12"/>
    </row>
    <row r="20" spans="1:6" s="10" customFormat="1" ht="31.5" hidden="1">
      <c r="A20" s="110" t="s">
        <v>188</v>
      </c>
      <c r="B20" s="103"/>
      <c r="C20" s="84">
        <f>SUM(C21:C22)</f>
        <v>0</v>
      </c>
      <c r="D20" s="84">
        <f>SUM(D21:D22)</f>
        <v>0</v>
      </c>
      <c r="E20" s="84">
        <f>SUM(E21:E22)</f>
        <v>0</v>
      </c>
      <c r="F20" s="12"/>
    </row>
    <row r="21" spans="1:6" s="10" customFormat="1" ht="31.5" hidden="1">
      <c r="A21" s="88" t="s">
        <v>194</v>
      </c>
      <c r="B21" s="103">
        <v>2</v>
      </c>
      <c r="C21" s="84"/>
      <c r="D21" s="84"/>
      <c r="E21" s="84"/>
      <c r="F21" s="12"/>
    </row>
    <row r="22" spans="1:6" s="10" customFormat="1" ht="15.75" hidden="1">
      <c r="A22" s="88" t="s">
        <v>195</v>
      </c>
      <c r="B22" s="103">
        <v>2</v>
      </c>
      <c r="C22" s="84"/>
      <c r="D22" s="84"/>
      <c r="E22" s="84"/>
      <c r="F22" s="12"/>
    </row>
    <row r="23" spans="1:6" s="10" customFormat="1" ht="15.75" hidden="1">
      <c r="A23" s="111" t="s">
        <v>186</v>
      </c>
      <c r="B23" s="103"/>
      <c r="C23" s="84">
        <f>SUM(C20:C20)</f>
        <v>0</v>
      </c>
      <c r="D23" s="84">
        <f>SUM(D20:D20)</f>
        <v>0</v>
      </c>
      <c r="E23" s="84">
        <f>SUM(E20:E20)</f>
        <v>0</v>
      </c>
      <c r="F23" s="12"/>
    </row>
    <row r="24" spans="1:6" s="10" customFormat="1" ht="15.75" hidden="1">
      <c r="A24" s="64" t="s">
        <v>196</v>
      </c>
      <c r="B24" s="103"/>
      <c r="C24" s="84"/>
      <c r="D24" s="84"/>
      <c r="E24" s="84"/>
      <c r="F24" s="12"/>
    </row>
    <row r="25" spans="1:6" s="10" customFormat="1" ht="47.25" hidden="1">
      <c r="A25" s="109" t="s">
        <v>193</v>
      </c>
      <c r="B25" s="103">
        <v>2</v>
      </c>
      <c r="C25" s="84"/>
      <c r="D25" s="84"/>
      <c r="E25" s="84"/>
      <c r="F25" s="12"/>
    </row>
    <row r="26" spans="1:6" s="10" customFormat="1" ht="47.25" hidden="1">
      <c r="A26" s="109" t="s">
        <v>193</v>
      </c>
      <c r="B26" s="103">
        <v>3</v>
      </c>
      <c r="C26" s="84"/>
      <c r="D26" s="84"/>
      <c r="E26" s="84"/>
      <c r="F26" s="12"/>
    </row>
    <row r="27" spans="1:6" s="10" customFormat="1" ht="15.75" hidden="1">
      <c r="A27" s="111" t="s">
        <v>192</v>
      </c>
      <c r="B27" s="103"/>
      <c r="C27" s="84">
        <f>SUM(C25:C26)</f>
        <v>0</v>
      </c>
      <c r="D27" s="84">
        <f>SUM(D25:D26)</f>
        <v>0</v>
      </c>
      <c r="E27" s="84">
        <f>SUM(E25:E26)</f>
        <v>0</v>
      </c>
      <c r="F27" s="12"/>
    </row>
    <row r="28" spans="1:6" s="10" customFormat="1" ht="15.75" hidden="1">
      <c r="A28" s="110" t="s">
        <v>189</v>
      </c>
      <c r="B28" s="103"/>
      <c r="C28" s="84">
        <f>SUM(C29:C29)</f>
        <v>0</v>
      </c>
      <c r="D28" s="84">
        <f>SUM(D29:D29)</f>
        <v>0</v>
      </c>
      <c r="E28" s="84">
        <f>SUM(E29:E29)</f>
        <v>0</v>
      </c>
      <c r="F28" s="12"/>
    </row>
    <row r="29" spans="1:6" s="10" customFormat="1" ht="15.75" hidden="1">
      <c r="A29" s="88" t="s">
        <v>436</v>
      </c>
      <c r="B29" s="103">
        <v>2</v>
      </c>
      <c r="C29" s="84"/>
      <c r="D29" s="84"/>
      <c r="E29" s="84"/>
      <c r="F29" s="12"/>
    </row>
    <row r="30" spans="1:6" s="10" customFormat="1" ht="15.75" hidden="1">
      <c r="A30" s="88" t="s">
        <v>190</v>
      </c>
      <c r="B30" s="103">
        <v>2</v>
      </c>
      <c r="C30" s="84"/>
      <c r="D30" s="84"/>
      <c r="E30" s="84"/>
      <c r="F30" s="12"/>
    </row>
    <row r="31" spans="1:6" s="10" customFormat="1" ht="31.5" hidden="1">
      <c r="A31" s="88" t="s">
        <v>191</v>
      </c>
      <c r="B31" s="103">
        <v>2</v>
      </c>
      <c r="C31" s="84"/>
      <c r="D31" s="84"/>
      <c r="E31" s="84"/>
      <c r="F31" s="12"/>
    </row>
    <row r="32" spans="1:6" s="10" customFormat="1" ht="15.75">
      <c r="A32" s="88" t="s">
        <v>412</v>
      </c>
      <c r="B32" s="103"/>
      <c r="C32" s="84">
        <f>C33+C48</f>
        <v>924800</v>
      </c>
      <c r="D32" s="84">
        <f>D33+D48</f>
        <v>774800</v>
      </c>
      <c r="E32" s="84">
        <f>E33+E48</f>
        <v>1004800</v>
      </c>
      <c r="F32" s="12"/>
    </row>
    <row r="33" spans="1:6" s="10" customFormat="1" ht="15.75">
      <c r="A33" s="88" t="s">
        <v>413</v>
      </c>
      <c r="B33" s="103"/>
      <c r="C33" s="84">
        <f>SUM(C34:C47)</f>
        <v>824800</v>
      </c>
      <c r="D33" s="84">
        <f>SUM(D34:D47)</f>
        <v>674800</v>
      </c>
      <c r="E33" s="84">
        <f>SUM(E34:E47)</f>
        <v>904800</v>
      </c>
      <c r="F33" s="12"/>
    </row>
    <row r="34" spans="1:6" s="10" customFormat="1" ht="15.75">
      <c r="A34" s="88" t="s">
        <v>415</v>
      </c>
      <c r="B34" s="103">
        <v>2</v>
      </c>
      <c r="C34" s="84">
        <v>50000</v>
      </c>
      <c r="D34" s="84">
        <v>50000</v>
      </c>
      <c r="E34" s="84">
        <v>50000</v>
      </c>
      <c r="F34" s="12"/>
    </row>
    <row r="35" spans="1:6" s="10" customFormat="1" ht="47.25">
      <c r="A35" s="88" t="s">
        <v>423</v>
      </c>
      <c r="B35" s="103">
        <v>2</v>
      </c>
      <c r="C35" s="84">
        <v>184800</v>
      </c>
      <c r="D35" s="84">
        <v>184800</v>
      </c>
      <c r="E35" s="84">
        <v>184800</v>
      </c>
      <c r="F35" s="12"/>
    </row>
    <row r="36" spans="1:6" s="10" customFormat="1" ht="31.5">
      <c r="A36" s="88" t="s">
        <v>507</v>
      </c>
      <c r="B36" s="103">
        <v>2</v>
      </c>
      <c r="C36" s="84">
        <v>120000</v>
      </c>
      <c r="D36" s="84">
        <v>120000</v>
      </c>
      <c r="E36" s="84">
        <v>120000</v>
      </c>
      <c r="F36" s="12"/>
    </row>
    <row r="37" spans="1:6" s="10" customFormat="1" ht="31.5">
      <c r="A37" s="88" t="s">
        <v>416</v>
      </c>
      <c r="B37" s="103">
        <v>2</v>
      </c>
      <c r="C37" s="84">
        <v>100000</v>
      </c>
      <c r="D37" s="84">
        <v>100000</v>
      </c>
      <c r="E37" s="84">
        <v>100000</v>
      </c>
      <c r="F37" s="12"/>
    </row>
    <row r="38" spans="1:6" s="10" customFormat="1" ht="31.5" hidden="1">
      <c r="A38" s="88" t="s">
        <v>424</v>
      </c>
      <c r="B38" s="103">
        <v>2</v>
      </c>
      <c r="C38" s="129"/>
      <c r="D38" s="129"/>
      <c r="E38" s="129"/>
      <c r="F38" s="12"/>
    </row>
    <row r="39" spans="1:6" s="10" customFormat="1" ht="31.5">
      <c r="A39" s="88" t="s">
        <v>422</v>
      </c>
      <c r="B39" s="103">
        <v>2</v>
      </c>
      <c r="C39" s="84">
        <v>40000</v>
      </c>
      <c r="D39" s="84">
        <v>40000</v>
      </c>
      <c r="E39" s="84">
        <v>40000</v>
      </c>
      <c r="F39" s="12"/>
    </row>
    <row r="40" spans="1:6" s="10" customFormat="1" ht="15.75">
      <c r="A40" s="88" t="s">
        <v>421</v>
      </c>
      <c r="B40" s="103">
        <v>2</v>
      </c>
      <c r="C40" s="84">
        <v>300000</v>
      </c>
      <c r="D40" s="84">
        <v>150000</v>
      </c>
      <c r="E40" s="84">
        <v>380000</v>
      </c>
      <c r="F40" s="12"/>
    </row>
    <row r="41" spans="1:6" s="10" customFormat="1" ht="15.75" hidden="1">
      <c r="A41" s="88" t="s">
        <v>420</v>
      </c>
      <c r="B41" s="103">
        <v>2</v>
      </c>
      <c r="C41" s="129"/>
      <c r="D41" s="129"/>
      <c r="E41" s="129"/>
      <c r="F41" s="12"/>
    </row>
    <row r="42" spans="1:6" s="10" customFormat="1" ht="15.75" hidden="1">
      <c r="A42" s="88" t="s">
        <v>419</v>
      </c>
      <c r="B42" s="103">
        <v>2</v>
      </c>
      <c r="C42" s="129"/>
      <c r="D42" s="129"/>
      <c r="E42" s="129"/>
      <c r="F42" s="12"/>
    </row>
    <row r="43" spans="1:6" s="10" customFormat="1" ht="31.5">
      <c r="A43" s="88" t="s">
        <v>418</v>
      </c>
      <c r="B43" s="103">
        <v>2</v>
      </c>
      <c r="C43" s="84">
        <v>30000</v>
      </c>
      <c r="D43" s="84">
        <v>30000</v>
      </c>
      <c r="E43" s="84">
        <v>30000</v>
      </c>
      <c r="F43" s="12"/>
    </row>
    <row r="44" spans="1:6" s="10" customFormat="1" ht="15.75" hidden="1">
      <c r="A44" s="88" t="s">
        <v>467</v>
      </c>
      <c r="B44" s="103">
        <v>2</v>
      </c>
      <c r="C44" s="129"/>
      <c r="D44" s="129"/>
      <c r="E44" s="129"/>
      <c r="F44" s="12"/>
    </row>
    <row r="45" spans="1:6" s="10" customFormat="1" ht="15.75" hidden="1">
      <c r="A45" s="88" t="s">
        <v>417</v>
      </c>
      <c r="B45" s="103">
        <v>2</v>
      </c>
      <c r="C45" s="129"/>
      <c r="D45" s="129"/>
      <c r="E45" s="129"/>
      <c r="F45" s="12"/>
    </row>
    <row r="46" spans="1:6" s="10" customFormat="1" ht="15.75" hidden="1">
      <c r="A46" s="88" t="s">
        <v>425</v>
      </c>
      <c r="B46" s="103">
        <v>2</v>
      </c>
      <c r="C46" s="129"/>
      <c r="D46" s="129"/>
      <c r="E46" s="129"/>
      <c r="F46" s="12"/>
    </row>
    <row r="47" spans="1:6" s="10" customFormat="1" ht="15.75" hidden="1">
      <c r="A47" s="88" t="s">
        <v>426</v>
      </c>
      <c r="B47" s="103">
        <v>2</v>
      </c>
      <c r="C47" s="129"/>
      <c r="D47" s="129"/>
      <c r="E47" s="129"/>
      <c r="F47" s="12"/>
    </row>
    <row r="48" spans="1:6" s="10" customFormat="1" ht="15.75">
      <c r="A48" s="88" t="s">
        <v>414</v>
      </c>
      <c r="B48" s="103"/>
      <c r="C48" s="84">
        <f>SUM(C49:C58)</f>
        <v>100000</v>
      </c>
      <c r="D48" s="84">
        <f>SUM(D49:D58)</f>
        <v>100000</v>
      </c>
      <c r="E48" s="84">
        <f>SUM(E49:E58)</f>
        <v>100000</v>
      </c>
      <c r="F48" s="12"/>
    </row>
    <row r="49" spans="1:6" s="10" customFormat="1" ht="15.75" hidden="1">
      <c r="A49" s="88" t="s">
        <v>427</v>
      </c>
      <c r="B49" s="103">
        <v>2</v>
      </c>
      <c r="C49" s="84"/>
      <c r="D49" s="84"/>
      <c r="E49" s="84"/>
      <c r="F49" s="12"/>
    </row>
    <row r="50" spans="1:6" s="10" customFormat="1" ht="31.5" hidden="1">
      <c r="A50" s="88" t="s">
        <v>428</v>
      </c>
      <c r="B50" s="103">
        <v>2</v>
      </c>
      <c r="C50" s="84"/>
      <c r="D50" s="84"/>
      <c r="E50" s="84"/>
      <c r="F50" s="12"/>
    </row>
    <row r="51" spans="1:6" s="10" customFormat="1" ht="31.5" hidden="1">
      <c r="A51" s="88" t="s">
        <v>429</v>
      </c>
      <c r="B51" s="103">
        <v>2</v>
      </c>
      <c r="C51" s="84"/>
      <c r="D51" s="84"/>
      <c r="E51" s="84"/>
      <c r="F51" s="12"/>
    </row>
    <row r="52" spans="1:6" s="10" customFormat="1" ht="15.75" hidden="1">
      <c r="A52" s="88" t="s">
        <v>430</v>
      </c>
      <c r="B52" s="103">
        <v>2</v>
      </c>
      <c r="C52" s="84"/>
      <c r="D52" s="84"/>
      <c r="E52" s="84"/>
      <c r="F52" s="12"/>
    </row>
    <row r="53" spans="1:6" s="10" customFormat="1" ht="15.75">
      <c r="A53" s="88" t="s">
        <v>431</v>
      </c>
      <c r="B53" s="103">
        <v>2</v>
      </c>
      <c r="C53" s="84">
        <v>100000</v>
      </c>
      <c r="D53" s="84">
        <v>100000</v>
      </c>
      <c r="E53" s="84">
        <v>100000</v>
      </c>
      <c r="F53" s="12"/>
    </row>
    <row r="54" spans="1:6" s="10" customFormat="1" ht="15.75" hidden="1">
      <c r="A54" s="88" t="s">
        <v>432</v>
      </c>
      <c r="B54" s="103">
        <v>2</v>
      </c>
      <c r="C54" s="84"/>
      <c r="D54" s="84"/>
      <c r="E54" s="84"/>
      <c r="F54" s="12"/>
    </row>
    <row r="55" spans="1:6" s="10" customFormat="1" ht="15.75" hidden="1">
      <c r="A55" s="88" t="s">
        <v>433</v>
      </c>
      <c r="B55" s="103">
        <v>2</v>
      </c>
      <c r="C55" s="84"/>
      <c r="D55" s="84"/>
      <c r="E55" s="84"/>
      <c r="F55" s="12"/>
    </row>
    <row r="56" spans="1:6" s="10" customFormat="1" ht="15.75" hidden="1">
      <c r="A56" s="88" t="s">
        <v>466</v>
      </c>
      <c r="B56" s="103">
        <v>2</v>
      </c>
      <c r="C56" s="84"/>
      <c r="D56" s="84"/>
      <c r="E56" s="84"/>
      <c r="F56" s="12"/>
    </row>
    <row r="57" spans="1:6" s="10" customFormat="1" ht="15.75" hidden="1">
      <c r="A57" s="88" t="s">
        <v>434</v>
      </c>
      <c r="B57" s="103">
        <v>2</v>
      </c>
      <c r="C57" s="84"/>
      <c r="D57" s="84"/>
      <c r="E57" s="84"/>
      <c r="F57" s="12"/>
    </row>
    <row r="58" spans="1:6" s="10" customFormat="1" ht="15.75" hidden="1">
      <c r="A58" s="88" t="s">
        <v>435</v>
      </c>
      <c r="B58" s="103">
        <v>2</v>
      </c>
      <c r="C58" s="84"/>
      <c r="D58" s="84"/>
      <c r="E58" s="84"/>
      <c r="F58" s="12"/>
    </row>
    <row r="59" spans="1:6" s="10" customFormat="1" ht="15.75">
      <c r="A59" s="111" t="s">
        <v>187</v>
      </c>
      <c r="B59" s="103"/>
      <c r="C59" s="84">
        <f>SUM(C30:C32)+SUM(C28:C28)</f>
        <v>924800</v>
      </c>
      <c r="D59" s="84">
        <f>SUM(D30:D32)+SUM(D28:D28)</f>
        <v>774800</v>
      </c>
      <c r="E59" s="84">
        <f>SUM(E30:E32)+SUM(E28:E28)</f>
        <v>1004800</v>
      </c>
      <c r="F59" s="12"/>
    </row>
    <row r="60" spans="1:6" s="10" customFormat="1" ht="15.75">
      <c r="A60" s="43" t="s">
        <v>185</v>
      </c>
      <c r="B60" s="103"/>
      <c r="C60" s="85">
        <f>SUM(C61:C63)</f>
        <v>924800</v>
      </c>
      <c r="D60" s="85">
        <f>SUM(D61:D63)</f>
        <v>774800</v>
      </c>
      <c r="E60" s="85">
        <f>SUM(E61:E63)</f>
        <v>1004800</v>
      </c>
      <c r="F60" s="12"/>
    </row>
    <row r="61" spans="1:6" s="10" customFormat="1" ht="15.75">
      <c r="A61" s="88" t="s">
        <v>404</v>
      </c>
      <c r="B61" s="101">
        <v>1</v>
      </c>
      <c r="C61" s="84">
        <f>SUMIF($B$19:$B$60,"1",C$19:C$60)</f>
        <v>0</v>
      </c>
      <c r="D61" s="84">
        <f>SUMIF($B$19:$B$60,"1",D$19:D$60)</f>
        <v>0</v>
      </c>
      <c r="E61" s="84">
        <f>SUMIF($B$19:$B$60,"1",E$19:E$60)</f>
        <v>0</v>
      </c>
      <c r="F61" s="12"/>
    </row>
    <row r="62" spans="1:6" s="10" customFormat="1" ht="15.75">
      <c r="A62" s="88" t="s">
        <v>245</v>
      </c>
      <c r="B62" s="101">
        <v>2</v>
      </c>
      <c r="C62" s="84">
        <f>SUMIF($B$19:$B$60,"2",C$19:C$60)</f>
        <v>924800</v>
      </c>
      <c r="D62" s="84">
        <f>SUMIF($B$19:$B$60,"2",D$19:D$60)</f>
        <v>774800</v>
      </c>
      <c r="E62" s="84">
        <f>SUMIF($B$19:$B$60,"2",E$19:E$60)</f>
        <v>1004800</v>
      </c>
      <c r="F62" s="12"/>
    </row>
    <row r="63" spans="1:6" s="10" customFormat="1" ht="15.75">
      <c r="A63" s="88" t="s">
        <v>137</v>
      </c>
      <c r="B63" s="101">
        <v>3</v>
      </c>
      <c r="C63" s="84">
        <f>SUMIF($B$19:$B$60,"3",C$19:C$60)</f>
        <v>0</v>
      </c>
      <c r="D63" s="84">
        <f>SUMIF($B$19:$B$60,"3",D$19:D$60)</f>
        <v>0</v>
      </c>
      <c r="E63" s="84">
        <f>SUMIF($B$19:$B$60,"3",E$19:E$60)</f>
        <v>0</v>
      </c>
      <c r="F63" s="12"/>
    </row>
    <row r="64" spans="1:6" s="10" customFormat="1" ht="15.75">
      <c r="A64" s="67" t="s">
        <v>246</v>
      </c>
      <c r="B64" s="17"/>
      <c r="C64" s="84"/>
      <c r="D64" s="84"/>
      <c r="E64" s="84"/>
      <c r="F64" s="12"/>
    </row>
    <row r="65" spans="1:6" s="10" customFormat="1" ht="15.75" hidden="1">
      <c r="A65" s="64" t="s">
        <v>199</v>
      </c>
      <c r="B65" s="17"/>
      <c r="C65" s="84"/>
      <c r="D65" s="84"/>
      <c r="E65" s="84"/>
      <c r="F65" s="12"/>
    </row>
    <row r="66" spans="1:6" s="10" customFormat="1" ht="31.5">
      <c r="A66" s="64" t="s">
        <v>587</v>
      </c>
      <c r="B66" s="17">
        <v>2</v>
      </c>
      <c r="C66" s="84"/>
      <c r="D66" s="84">
        <v>4026</v>
      </c>
      <c r="E66" s="84">
        <v>4026</v>
      </c>
      <c r="F66" s="12"/>
    </row>
    <row r="67" spans="1:6" s="10" customFormat="1" ht="31.5" hidden="1">
      <c r="A67" s="64" t="s">
        <v>438</v>
      </c>
      <c r="B67" s="17"/>
      <c r="C67" s="84"/>
      <c r="D67" s="84"/>
      <c r="E67" s="84"/>
      <c r="F67" s="12"/>
    </row>
    <row r="68" spans="1:6" s="10" customFormat="1" ht="15.75" hidden="1">
      <c r="A68" s="64" t="s">
        <v>437</v>
      </c>
      <c r="B68" s="17"/>
      <c r="C68" s="84"/>
      <c r="D68" s="84"/>
      <c r="E68" s="84"/>
      <c r="F68" s="12"/>
    </row>
    <row r="69" spans="1:6" s="10" customFormat="1" ht="15.75" hidden="1">
      <c r="A69" s="64"/>
      <c r="B69" s="17"/>
      <c r="C69" s="84"/>
      <c r="D69" s="84"/>
      <c r="E69" s="84"/>
      <c r="F69" s="12"/>
    </row>
    <row r="70" spans="1:6" s="10" customFormat="1" ht="31.5" hidden="1">
      <c r="A70" s="64" t="s">
        <v>197</v>
      </c>
      <c r="B70" s="17"/>
      <c r="C70" s="84"/>
      <c r="D70" s="84"/>
      <c r="E70" s="84"/>
      <c r="F70" s="12"/>
    </row>
    <row r="71" spans="1:6" s="10" customFormat="1" ht="15.75" hidden="1">
      <c r="A71" s="64"/>
      <c r="B71" s="17"/>
      <c r="C71" s="84"/>
      <c r="D71" s="84"/>
      <c r="E71" s="84"/>
      <c r="F71" s="12"/>
    </row>
    <row r="72" spans="1:6" s="10" customFormat="1" ht="31.5" hidden="1">
      <c r="A72" s="64" t="s">
        <v>198</v>
      </c>
      <c r="B72" s="17"/>
      <c r="C72" s="84"/>
      <c r="D72" s="84"/>
      <c r="E72" s="84"/>
      <c r="F72" s="12"/>
    </row>
    <row r="73" spans="1:6" s="10" customFormat="1" ht="15.75" hidden="1">
      <c r="A73" s="64"/>
      <c r="B73" s="17"/>
      <c r="C73" s="84"/>
      <c r="D73" s="84"/>
      <c r="E73" s="84"/>
      <c r="F73" s="12"/>
    </row>
    <row r="74" spans="1:6" s="10" customFormat="1" ht="31.5" hidden="1">
      <c r="A74" s="64" t="s">
        <v>201</v>
      </c>
      <c r="B74" s="17"/>
      <c r="C74" s="84"/>
      <c r="D74" s="84"/>
      <c r="E74" s="84"/>
      <c r="F74" s="12"/>
    </row>
    <row r="75" spans="1:6" s="10" customFormat="1" ht="15.75" hidden="1">
      <c r="A75" s="88" t="s">
        <v>157</v>
      </c>
      <c r="B75" s="103">
        <v>2</v>
      </c>
      <c r="C75" s="84"/>
      <c r="D75" s="84"/>
      <c r="E75" s="84"/>
      <c r="F75" s="12"/>
    </row>
    <row r="76" spans="1:6" s="10" customFormat="1" ht="15.75" hidden="1">
      <c r="A76" s="87" t="s">
        <v>131</v>
      </c>
      <c r="B76" s="17"/>
      <c r="C76" s="84"/>
      <c r="D76" s="84"/>
      <c r="E76" s="84"/>
      <c r="F76" s="12"/>
    </row>
    <row r="77" spans="1:6" s="10" customFormat="1" ht="15.75" hidden="1">
      <c r="A77" s="110" t="s">
        <v>156</v>
      </c>
      <c r="B77" s="17"/>
      <c r="C77" s="84">
        <f>SUM(C75:C76)</f>
        <v>0</v>
      </c>
      <c r="D77" s="84">
        <f>SUM(D75:D76)</f>
        <v>0</v>
      </c>
      <c r="E77" s="84">
        <f>SUM(E75:E76)</f>
        <v>0</v>
      </c>
      <c r="F77" s="12"/>
    </row>
    <row r="78" spans="1:6" s="10" customFormat="1" ht="15.75">
      <c r="A78" s="88" t="s">
        <v>142</v>
      </c>
      <c r="B78" s="17">
        <v>2</v>
      </c>
      <c r="C78" s="84">
        <v>563996</v>
      </c>
      <c r="D78" s="84">
        <v>563996</v>
      </c>
      <c r="E78" s="84">
        <v>563996</v>
      </c>
      <c r="F78" s="12"/>
    </row>
    <row r="79" spans="1:6" s="10" customFormat="1" ht="15.75" hidden="1">
      <c r="A79" s="87" t="s">
        <v>459</v>
      </c>
      <c r="B79" s="103">
        <v>2</v>
      </c>
      <c r="C79" s="129"/>
      <c r="D79" s="129"/>
      <c r="E79" s="129"/>
      <c r="F79" s="12"/>
    </row>
    <row r="80" spans="1:6" s="10" customFormat="1" ht="15.75">
      <c r="A80" s="87" t="s">
        <v>542</v>
      </c>
      <c r="B80" s="103">
        <v>2</v>
      </c>
      <c r="C80" s="84">
        <v>10228</v>
      </c>
      <c r="D80" s="84">
        <v>10228</v>
      </c>
      <c r="E80" s="84">
        <v>10228</v>
      </c>
      <c r="F80" s="12"/>
    </row>
    <row r="81" spans="1:6" s="10" customFormat="1" ht="15.75" hidden="1">
      <c r="A81" s="87" t="s">
        <v>460</v>
      </c>
      <c r="B81" s="103">
        <v>2</v>
      </c>
      <c r="C81" s="84"/>
      <c r="D81" s="84"/>
      <c r="E81" s="84"/>
      <c r="F81" s="12"/>
    </row>
    <row r="82" spans="1:6" s="10" customFormat="1" ht="15.75">
      <c r="A82" s="87" t="s">
        <v>543</v>
      </c>
      <c r="B82" s="103">
        <v>2</v>
      </c>
      <c r="C82" s="84">
        <v>7174</v>
      </c>
      <c r="D82" s="84">
        <v>7174</v>
      </c>
      <c r="E82" s="84">
        <v>7174</v>
      </c>
      <c r="F82" s="12"/>
    </row>
    <row r="83" spans="1:6" s="10" customFormat="1" ht="15.75" hidden="1">
      <c r="A83" s="87" t="s">
        <v>461</v>
      </c>
      <c r="B83" s="103">
        <v>2</v>
      </c>
      <c r="C83" s="84"/>
      <c r="D83" s="84"/>
      <c r="E83" s="84"/>
      <c r="F83" s="12"/>
    </row>
    <row r="84" spans="1:6" s="10" customFormat="1" ht="15.75">
      <c r="A84" s="87" t="s">
        <v>468</v>
      </c>
      <c r="B84" s="103">
        <v>2</v>
      </c>
      <c r="C84" s="84">
        <v>52949</v>
      </c>
      <c r="D84" s="84">
        <v>52949</v>
      </c>
      <c r="E84" s="84">
        <v>52949</v>
      </c>
      <c r="F84" s="12"/>
    </row>
    <row r="85" spans="1:6" s="10" customFormat="1" ht="15.75">
      <c r="A85" s="87" t="s">
        <v>476</v>
      </c>
      <c r="B85" s="17">
        <v>2</v>
      </c>
      <c r="C85" s="84">
        <v>109135</v>
      </c>
      <c r="D85" s="84">
        <v>109135</v>
      </c>
      <c r="E85" s="84">
        <v>109135</v>
      </c>
      <c r="F85" s="12"/>
    </row>
    <row r="86" spans="1:6" s="10" customFormat="1" ht="15.75">
      <c r="A86" s="87" t="s">
        <v>544</v>
      </c>
      <c r="B86" s="17">
        <v>2</v>
      </c>
      <c r="C86" s="84">
        <v>310000</v>
      </c>
      <c r="D86" s="84">
        <v>310000</v>
      </c>
      <c r="E86" s="84">
        <v>310000</v>
      </c>
      <c r="F86" s="12"/>
    </row>
    <row r="87" spans="1:6" s="10" customFormat="1" ht="15.75">
      <c r="A87" s="87" t="s">
        <v>545</v>
      </c>
      <c r="B87" s="17">
        <v>2</v>
      </c>
      <c r="C87" s="84">
        <v>55000</v>
      </c>
      <c r="D87" s="84">
        <v>55000</v>
      </c>
      <c r="E87" s="84">
        <v>55000</v>
      </c>
      <c r="F87" s="12"/>
    </row>
    <row r="88" spans="1:6" s="10" customFormat="1" ht="15.75">
      <c r="A88" s="134" t="s">
        <v>537</v>
      </c>
      <c r="B88" s="17">
        <v>2</v>
      </c>
      <c r="C88" s="84">
        <v>5000</v>
      </c>
      <c r="D88" s="84">
        <v>5000</v>
      </c>
      <c r="E88" s="84">
        <v>5000</v>
      </c>
      <c r="F88" s="12"/>
    </row>
    <row r="89" spans="1:6" s="10" customFormat="1" ht="31.5">
      <c r="A89" s="110" t="s">
        <v>202</v>
      </c>
      <c r="B89" s="17"/>
      <c r="C89" s="84">
        <f>SUM(C78:C88)</f>
        <v>1113482</v>
      </c>
      <c r="D89" s="84">
        <f>SUM(D78:D88)</f>
        <v>1113482</v>
      </c>
      <c r="E89" s="84">
        <f>SUM(E78:E88)</f>
        <v>1113482</v>
      </c>
      <c r="F89" s="12"/>
    </row>
    <row r="90" spans="1:6" s="10" customFormat="1" ht="15.75" hidden="1">
      <c r="A90" s="87" t="s">
        <v>469</v>
      </c>
      <c r="B90" s="103">
        <v>2</v>
      </c>
      <c r="C90" s="84"/>
      <c r="D90" s="84"/>
      <c r="E90" s="84"/>
      <c r="F90" s="12"/>
    </row>
    <row r="91" spans="1:6" s="10" customFormat="1" ht="15.75" hidden="1">
      <c r="A91" s="87" t="s">
        <v>470</v>
      </c>
      <c r="B91" s="103">
        <v>2</v>
      </c>
      <c r="C91" s="84"/>
      <c r="D91" s="84"/>
      <c r="E91" s="84"/>
      <c r="F91" s="12"/>
    </row>
    <row r="92" spans="1:6" s="10" customFormat="1" ht="15.75" hidden="1">
      <c r="A92" s="87" t="s">
        <v>471</v>
      </c>
      <c r="B92" s="103">
        <v>2</v>
      </c>
      <c r="C92" s="84"/>
      <c r="D92" s="84"/>
      <c r="E92" s="84"/>
      <c r="F92" s="12"/>
    </row>
    <row r="93" spans="1:6" s="10" customFormat="1" ht="15.75" hidden="1">
      <c r="A93" s="87" t="s">
        <v>472</v>
      </c>
      <c r="B93" s="103">
        <v>2</v>
      </c>
      <c r="C93" s="84"/>
      <c r="D93" s="84"/>
      <c r="E93" s="84"/>
      <c r="F93" s="12"/>
    </row>
    <row r="94" spans="1:6" s="10" customFormat="1" ht="15.75" hidden="1">
      <c r="A94" s="87" t="s">
        <v>473</v>
      </c>
      <c r="B94" s="103">
        <v>2</v>
      </c>
      <c r="C94" s="84"/>
      <c r="D94" s="84"/>
      <c r="E94" s="84"/>
      <c r="F94" s="12"/>
    </row>
    <row r="95" spans="1:6" s="10" customFormat="1" ht="15.75">
      <c r="A95" s="87" t="s">
        <v>546</v>
      </c>
      <c r="B95" s="103">
        <v>2</v>
      </c>
      <c r="C95" s="84">
        <v>191149</v>
      </c>
      <c r="D95" s="84">
        <v>191149</v>
      </c>
      <c r="E95" s="84">
        <v>191149</v>
      </c>
      <c r="F95" s="12"/>
    </row>
    <row r="96" spans="1:6" s="10" customFormat="1" ht="15.75" hidden="1">
      <c r="A96" s="87" t="s">
        <v>475</v>
      </c>
      <c r="B96" s="17">
        <v>2</v>
      </c>
      <c r="C96" s="84"/>
      <c r="D96" s="84"/>
      <c r="E96" s="84"/>
      <c r="F96" s="12"/>
    </row>
    <row r="97" spans="1:6" s="10" customFormat="1" ht="15.75" hidden="1">
      <c r="A97" s="87" t="s">
        <v>476</v>
      </c>
      <c r="B97" s="17">
        <v>2</v>
      </c>
      <c r="C97" s="84"/>
      <c r="D97" s="84"/>
      <c r="E97" s="84"/>
      <c r="F97" s="12"/>
    </row>
    <row r="98" spans="1:6" s="10" customFormat="1" ht="15.75" hidden="1">
      <c r="A98" s="87" t="s">
        <v>508</v>
      </c>
      <c r="B98" s="17">
        <v>2</v>
      </c>
      <c r="C98" s="84"/>
      <c r="D98" s="84"/>
      <c r="E98" s="84"/>
      <c r="F98" s="12"/>
    </row>
    <row r="99" spans="1:6" s="10" customFormat="1" ht="15.75" hidden="1">
      <c r="A99" s="87" t="s">
        <v>131</v>
      </c>
      <c r="B99" s="17"/>
      <c r="C99" s="84"/>
      <c r="D99" s="84"/>
      <c r="E99" s="84"/>
      <c r="F99" s="12"/>
    </row>
    <row r="100" spans="1:6" s="10" customFormat="1" ht="15.75">
      <c r="A100" s="110" t="s">
        <v>203</v>
      </c>
      <c r="B100" s="17"/>
      <c r="C100" s="84">
        <f>SUM(C90:C99)</f>
        <v>191149</v>
      </c>
      <c r="D100" s="84">
        <f>SUM(D90:D99)</f>
        <v>191149</v>
      </c>
      <c r="E100" s="84">
        <f>SUM(E90:E99)</f>
        <v>191149</v>
      </c>
      <c r="F100" s="12"/>
    </row>
    <row r="101" spans="1:6" s="10" customFormat="1" ht="31.5">
      <c r="A101" s="111" t="s">
        <v>200</v>
      </c>
      <c r="B101" s="17"/>
      <c r="C101" s="84">
        <f>C77+C89+C100</f>
        <v>1304631</v>
      </c>
      <c r="D101" s="84">
        <f>D77+D89+D100</f>
        <v>1304631</v>
      </c>
      <c r="E101" s="84">
        <f>E77+E89+E100</f>
        <v>1304631</v>
      </c>
      <c r="F101" s="12"/>
    </row>
    <row r="102" spans="1:6" s="10" customFormat="1" ht="15.75" hidden="1">
      <c r="A102" s="64"/>
      <c r="B102" s="103"/>
      <c r="C102" s="84"/>
      <c r="D102" s="84"/>
      <c r="E102" s="84"/>
      <c r="F102" s="12"/>
    </row>
    <row r="103" spans="1:6" s="10" customFormat="1" ht="31.5" hidden="1">
      <c r="A103" s="64" t="s">
        <v>204</v>
      </c>
      <c r="B103" s="103"/>
      <c r="C103" s="84"/>
      <c r="D103" s="84"/>
      <c r="E103" s="84"/>
      <c r="F103" s="12"/>
    </row>
    <row r="104" spans="1:6" s="10" customFormat="1" ht="15.75">
      <c r="A104" s="88" t="s">
        <v>457</v>
      </c>
      <c r="B104" s="103">
        <v>2</v>
      </c>
      <c r="C104" s="84">
        <v>100000</v>
      </c>
      <c r="D104" s="84">
        <v>100000</v>
      </c>
      <c r="E104" s="84">
        <v>100000</v>
      </c>
      <c r="F104" s="12"/>
    </row>
    <row r="105" spans="1:6" s="10" customFormat="1" ht="47.25">
      <c r="A105" s="64" t="s">
        <v>205</v>
      </c>
      <c r="B105" s="103"/>
      <c r="C105" s="84">
        <f>SUM(C104)</f>
        <v>100000</v>
      </c>
      <c r="D105" s="84">
        <f>SUM(D104)</f>
        <v>100000</v>
      </c>
      <c r="E105" s="84">
        <f>SUM(E104)</f>
        <v>100000</v>
      </c>
      <c r="F105" s="12"/>
    </row>
    <row r="106" spans="1:6" s="10" customFormat="1" ht="15.75" hidden="1">
      <c r="A106" s="64" t="s">
        <v>206</v>
      </c>
      <c r="B106" s="103"/>
      <c r="C106" s="84"/>
      <c r="D106" s="84"/>
      <c r="E106" s="84"/>
      <c r="F106" s="12"/>
    </row>
    <row r="107" spans="1:6" s="10" customFormat="1" ht="15.75" hidden="1">
      <c r="A107" s="64" t="s">
        <v>207</v>
      </c>
      <c r="B107" s="103"/>
      <c r="C107" s="84"/>
      <c r="D107" s="84"/>
      <c r="E107" s="84"/>
      <c r="F107" s="12"/>
    </row>
    <row r="108" spans="1:6" s="10" customFormat="1" ht="15.75" hidden="1">
      <c r="A108" s="123" t="s">
        <v>458</v>
      </c>
      <c r="B108" s="103">
        <v>2</v>
      </c>
      <c r="C108" s="84"/>
      <c r="D108" s="84"/>
      <c r="E108" s="84"/>
      <c r="F108" s="12"/>
    </row>
    <row r="109" spans="1:6" s="10" customFormat="1" ht="15.75" hidden="1">
      <c r="A109" s="123" t="s">
        <v>477</v>
      </c>
      <c r="B109" s="103">
        <v>2</v>
      </c>
      <c r="C109" s="84"/>
      <c r="D109" s="84"/>
      <c r="E109" s="84"/>
      <c r="F109" s="12"/>
    </row>
    <row r="110" spans="1:6" s="10" customFormat="1" ht="15.75">
      <c r="A110" s="123" t="s">
        <v>620</v>
      </c>
      <c r="B110" s="103">
        <v>2</v>
      </c>
      <c r="C110" s="84"/>
      <c r="D110" s="84">
        <v>20000</v>
      </c>
      <c r="E110" s="84">
        <v>20000</v>
      </c>
      <c r="F110" s="12"/>
    </row>
    <row r="111" spans="1:6" s="10" customFormat="1" ht="15.75">
      <c r="A111" s="123" t="s">
        <v>478</v>
      </c>
      <c r="B111" s="103">
        <v>2</v>
      </c>
      <c r="C111" s="84">
        <v>30000</v>
      </c>
      <c r="D111" s="84">
        <v>0</v>
      </c>
      <c r="E111" s="84">
        <v>0</v>
      </c>
      <c r="F111" s="12"/>
    </row>
    <row r="112" spans="1:6" s="10" customFormat="1" ht="15.75">
      <c r="A112" s="112" t="s">
        <v>208</v>
      </c>
      <c r="B112" s="103"/>
      <c r="C112" s="84">
        <f>SUM(C108:C111)</f>
        <v>30000</v>
      </c>
      <c r="D112" s="84">
        <f>SUM(D108:D111)</f>
        <v>20000</v>
      </c>
      <c r="E112" s="84">
        <f>SUM(E108:E111)</f>
        <v>20000</v>
      </c>
      <c r="F112" s="12"/>
    </row>
    <row r="113" spans="1:6" s="10" customFormat="1" ht="15.75" hidden="1">
      <c r="A113" s="88" t="s">
        <v>155</v>
      </c>
      <c r="B113" s="103">
        <v>2</v>
      </c>
      <c r="C113" s="84"/>
      <c r="D113" s="84"/>
      <c r="E113" s="84"/>
      <c r="F113" s="12"/>
    </row>
    <row r="114" spans="1:6" s="10" customFormat="1" ht="15.75" hidden="1">
      <c r="A114" s="88"/>
      <c r="B114" s="103"/>
      <c r="C114" s="84"/>
      <c r="D114" s="84"/>
      <c r="E114" s="84"/>
      <c r="F114" s="12"/>
    </row>
    <row r="115" spans="1:6" s="10" customFormat="1" ht="15.75" hidden="1">
      <c r="A115" s="112" t="s">
        <v>154</v>
      </c>
      <c r="B115" s="103"/>
      <c r="C115" s="84">
        <f>SUM(C113:C114)</f>
        <v>0</v>
      </c>
      <c r="D115" s="84">
        <f>SUM(D113:D114)</f>
        <v>0</v>
      </c>
      <c r="E115" s="84">
        <f>SUM(E113:E114)</f>
        <v>0</v>
      </c>
      <c r="F115" s="12"/>
    </row>
    <row r="116" spans="1:6" s="10" customFormat="1" ht="15.75" hidden="1">
      <c r="A116" s="88"/>
      <c r="B116" s="103"/>
      <c r="C116" s="84"/>
      <c r="D116" s="84"/>
      <c r="E116" s="84"/>
      <c r="F116" s="12"/>
    </row>
    <row r="117" spans="1:6" s="10" customFormat="1" ht="15.75" hidden="1">
      <c r="A117" s="64" t="s">
        <v>547</v>
      </c>
      <c r="B117" s="103">
        <v>2</v>
      </c>
      <c r="C117" s="84"/>
      <c r="D117" s="84"/>
      <c r="E117" s="84"/>
      <c r="F117" s="12"/>
    </row>
    <row r="118" spans="1:6" s="10" customFormat="1" ht="15.75" hidden="1">
      <c r="A118" s="112" t="s">
        <v>209</v>
      </c>
      <c r="B118" s="103"/>
      <c r="C118" s="84">
        <f>SUM(C116:C117)</f>
        <v>0</v>
      </c>
      <c r="D118" s="84">
        <f>SUM(D116:D117)</f>
        <v>0</v>
      </c>
      <c r="E118" s="84">
        <f>SUM(E116:E117)</f>
        <v>0</v>
      </c>
      <c r="F118" s="12"/>
    </row>
    <row r="119" spans="1:6" s="10" customFormat="1" ht="15.75" hidden="1">
      <c r="A119" s="68"/>
      <c r="B119" s="103"/>
      <c r="C119" s="84"/>
      <c r="D119" s="84"/>
      <c r="E119" s="84"/>
      <c r="F119" s="12"/>
    </row>
    <row r="120" spans="1:6" s="10" customFormat="1" ht="15.75" hidden="1">
      <c r="A120" s="64"/>
      <c r="B120" s="103"/>
      <c r="C120" s="84"/>
      <c r="D120" s="84"/>
      <c r="E120" s="84"/>
      <c r="F120" s="12"/>
    </row>
    <row r="121" spans="1:6" s="10" customFormat="1" ht="31.5">
      <c r="A121" s="111" t="s">
        <v>439</v>
      </c>
      <c r="B121" s="103"/>
      <c r="C121" s="84">
        <f>C112+C115+C118</f>
        <v>30000</v>
      </c>
      <c r="D121" s="84">
        <f>D112+D115+D118</f>
        <v>20000</v>
      </c>
      <c r="E121" s="84">
        <f>E112+E115+E118</f>
        <v>20000</v>
      </c>
      <c r="F121" s="12"/>
    </row>
    <row r="122" spans="1:6" s="10" customFormat="1" ht="15.75">
      <c r="A122" s="88" t="s">
        <v>228</v>
      </c>
      <c r="B122" s="103">
        <v>2</v>
      </c>
      <c r="C122" s="129">
        <v>158024</v>
      </c>
      <c r="D122" s="129">
        <v>36294</v>
      </c>
      <c r="E122" s="129">
        <v>36294</v>
      </c>
      <c r="F122" s="12"/>
    </row>
    <row r="123" spans="1:6" s="10" customFormat="1" ht="15.75" hidden="1">
      <c r="A123" s="88" t="s">
        <v>229</v>
      </c>
      <c r="B123" s="103">
        <v>2</v>
      </c>
      <c r="C123" s="84"/>
      <c r="D123" s="84"/>
      <c r="E123" s="84"/>
      <c r="F123" s="12"/>
    </row>
    <row r="124" spans="1:6" s="10" customFormat="1" ht="15.75">
      <c r="A124" s="64" t="s">
        <v>440</v>
      </c>
      <c r="B124" s="103"/>
      <c r="C124" s="84">
        <f>SUM(C122:C123)</f>
        <v>158024</v>
      </c>
      <c r="D124" s="84">
        <f>SUM(D122:D123)</f>
        <v>36294</v>
      </c>
      <c r="E124" s="84">
        <f>SUM(E122:E123)</f>
        <v>36294</v>
      </c>
      <c r="F124" s="12"/>
    </row>
    <row r="125" spans="1:6" s="10" customFormat="1" ht="15.75">
      <c r="A125" s="66" t="s">
        <v>246</v>
      </c>
      <c r="B125" s="103"/>
      <c r="C125" s="85">
        <f>SUM(C126:C126:C128)</f>
        <v>1592655</v>
      </c>
      <c r="D125" s="85">
        <f>SUM(D126:D126:D128)</f>
        <v>1464951</v>
      </c>
      <c r="E125" s="85">
        <f>SUM(E126:E126:E128)</f>
        <v>1464951</v>
      </c>
      <c r="F125" s="12"/>
    </row>
    <row r="126" spans="1:6" s="10" customFormat="1" ht="15.75">
      <c r="A126" s="88" t="s">
        <v>404</v>
      </c>
      <c r="B126" s="101">
        <v>1</v>
      </c>
      <c r="C126" s="84">
        <f>SUMIF($B$64:$B$125,"1",C$64:C$125)</f>
        <v>0</v>
      </c>
      <c r="D126" s="84">
        <f>SUMIF($B$64:$B$125,"1",D$64:D$125)</f>
        <v>0</v>
      </c>
      <c r="E126" s="84">
        <f>SUMIF($B$64:$B$125,"1",E$64:E$125)</f>
        <v>0</v>
      </c>
      <c r="F126" s="12"/>
    </row>
    <row r="127" spans="1:6" s="10" customFormat="1" ht="15.75">
      <c r="A127" s="88" t="s">
        <v>245</v>
      </c>
      <c r="B127" s="101">
        <v>2</v>
      </c>
      <c r="C127" s="84">
        <f>SUMIF($B$64:$B$125,"2",C$64:C$125)</f>
        <v>1592655</v>
      </c>
      <c r="D127" s="84">
        <f>SUMIF($B$64:$B$125,"2",D$64:D$125)</f>
        <v>1464951</v>
      </c>
      <c r="E127" s="84">
        <f>SUMIF($B$64:$B$125,"2",E$64:E$125)</f>
        <v>1464951</v>
      </c>
      <c r="F127" s="12"/>
    </row>
    <row r="128" spans="1:6" s="10" customFormat="1" ht="15.75">
      <c r="A128" s="88" t="s">
        <v>137</v>
      </c>
      <c r="B128" s="101">
        <v>3</v>
      </c>
      <c r="C128" s="84">
        <f>SUMIF($B$64:$B$125,"3",C$64:C$125)</f>
        <v>0</v>
      </c>
      <c r="D128" s="84">
        <f>SUMIF($B$64:$B$125,"3",D$64:D$125)</f>
        <v>0</v>
      </c>
      <c r="E128" s="84">
        <f>SUMIF($B$64:$B$125,"3",E$64:E$125)</f>
        <v>0</v>
      </c>
      <c r="F128" s="12"/>
    </row>
    <row r="129" spans="1:6" ht="15.75">
      <c r="A129" s="68" t="s">
        <v>93</v>
      </c>
      <c r="B129" s="103"/>
      <c r="C129" s="84"/>
      <c r="D129" s="84"/>
      <c r="E129" s="84"/>
      <c r="F129" s="12"/>
    </row>
    <row r="130" spans="1:6" ht="15.75">
      <c r="A130" s="43" t="s">
        <v>247</v>
      </c>
      <c r="B130" s="103"/>
      <c r="C130" s="85">
        <f>SUM(C131:C133)</f>
        <v>2794000</v>
      </c>
      <c r="D130" s="85">
        <f>SUM(D131:D133)</f>
        <v>2921000</v>
      </c>
      <c r="E130" s="85">
        <f>SUM(E131:E133)</f>
        <v>3548100</v>
      </c>
      <c r="F130" s="12"/>
    </row>
    <row r="131" spans="1:6" ht="15.75">
      <c r="A131" s="88" t="s">
        <v>404</v>
      </c>
      <c r="B131" s="101">
        <v>1</v>
      </c>
      <c r="C131" s="84">
        <f>Felh!J32</f>
        <v>0</v>
      </c>
      <c r="D131" s="84">
        <f>Felh!K32</f>
        <v>0</v>
      </c>
      <c r="E131" s="84">
        <f>Felh!L32</f>
        <v>0</v>
      </c>
      <c r="F131" s="12"/>
    </row>
    <row r="132" spans="1:6" ht="15.75">
      <c r="A132" s="88" t="s">
        <v>245</v>
      </c>
      <c r="B132" s="101">
        <v>2</v>
      </c>
      <c r="C132" s="84">
        <f>Felh!J33</f>
        <v>2794000</v>
      </c>
      <c r="D132" s="84">
        <f>Felh!K33</f>
        <v>2921000</v>
      </c>
      <c r="E132" s="84">
        <f>Felh!L33</f>
        <v>3548100</v>
      </c>
      <c r="F132" s="12"/>
    </row>
    <row r="133" spans="1:6" ht="15.75">
      <c r="A133" s="88" t="s">
        <v>137</v>
      </c>
      <c r="B133" s="101">
        <v>3</v>
      </c>
      <c r="C133" s="84">
        <f>Felh!J34</f>
        <v>0</v>
      </c>
      <c r="D133" s="84">
        <f>Felh!K34</f>
        <v>0</v>
      </c>
      <c r="E133" s="84">
        <f>Felh!L34</f>
        <v>0</v>
      </c>
      <c r="F133" s="12"/>
    </row>
    <row r="134" spans="1:6" ht="15.75">
      <c r="A134" s="43" t="s">
        <v>248</v>
      </c>
      <c r="B134" s="103"/>
      <c r="C134" s="85">
        <f>SUM(C135:C137)</f>
        <v>411770</v>
      </c>
      <c r="D134" s="85">
        <f>SUM(D135:D137)</f>
        <v>411770</v>
      </c>
      <c r="E134" s="85">
        <f>SUM(E135:E137)</f>
        <v>411770</v>
      </c>
      <c r="F134" s="12"/>
    </row>
    <row r="135" spans="1:6" ht="15.75">
      <c r="A135" s="88" t="s">
        <v>404</v>
      </c>
      <c r="B135" s="101">
        <v>1</v>
      </c>
      <c r="C135" s="84">
        <f>Felh!J50</f>
        <v>0</v>
      </c>
      <c r="D135" s="84">
        <f>Felh!K50</f>
        <v>0</v>
      </c>
      <c r="E135" s="84">
        <f>Felh!L50</f>
        <v>0</v>
      </c>
      <c r="F135" s="12"/>
    </row>
    <row r="136" spans="1:6" ht="15.75">
      <c r="A136" s="88" t="s">
        <v>245</v>
      </c>
      <c r="B136" s="101">
        <v>2</v>
      </c>
      <c r="C136" s="84">
        <f>Felh!J51</f>
        <v>411770</v>
      </c>
      <c r="D136" s="84">
        <f>Felh!K51</f>
        <v>411770</v>
      </c>
      <c r="E136" s="84">
        <f>Felh!L51</f>
        <v>411770</v>
      </c>
      <c r="F136" s="12"/>
    </row>
    <row r="137" spans="1:6" ht="15" customHeight="1">
      <c r="A137" s="88" t="s">
        <v>137</v>
      </c>
      <c r="B137" s="101">
        <v>3</v>
      </c>
      <c r="C137" s="84">
        <f>Felh!J52</f>
        <v>0</v>
      </c>
      <c r="D137" s="84">
        <f>Felh!K52</f>
        <v>0</v>
      </c>
      <c r="E137" s="84">
        <f>Felh!L52</f>
        <v>0</v>
      </c>
      <c r="F137" s="12"/>
    </row>
    <row r="138" spans="1:6" ht="15.75">
      <c r="A138" s="43" t="s">
        <v>249</v>
      </c>
      <c r="B138" s="103"/>
      <c r="C138" s="85">
        <f>SUM(C139:C141)</f>
        <v>425350</v>
      </c>
      <c r="D138" s="85">
        <f>SUM(D139:D141)</f>
        <v>435350</v>
      </c>
      <c r="E138" s="85">
        <f>SUM(E139:E141)</f>
        <v>435350</v>
      </c>
      <c r="F138" s="12"/>
    </row>
    <row r="139" spans="1:6" ht="15.75">
      <c r="A139" s="88" t="s">
        <v>404</v>
      </c>
      <c r="B139" s="101">
        <v>1</v>
      </c>
      <c r="C139" s="84">
        <f>Felh!J71</f>
        <v>0</v>
      </c>
      <c r="D139" s="84">
        <f>Felh!K71</f>
        <v>0</v>
      </c>
      <c r="E139" s="84">
        <f>Felh!L71</f>
        <v>0</v>
      </c>
      <c r="F139" s="12"/>
    </row>
    <row r="140" spans="1:6" ht="15.75">
      <c r="A140" s="88" t="s">
        <v>245</v>
      </c>
      <c r="B140" s="101">
        <v>2</v>
      </c>
      <c r="C140" s="84">
        <f>Felh!J72</f>
        <v>425350</v>
      </c>
      <c r="D140" s="84">
        <f>Felh!K72</f>
        <v>435350</v>
      </c>
      <c r="E140" s="84">
        <f>Felh!L72</f>
        <v>435350</v>
      </c>
      <c r="F140" s="12"/>
    </row>
    <row r="141" spans="1:6" ht="15.75">
      <c r="A141" s="88" t="s">
        <v>137</v>
      </c>
      <c r="B141" s="101">
        <v>3</v>
      </c>
      <c r="C141" s="84">
        <f>Felh!J73</f>
        <v>0</v>
      </c>
      <c r="D141" s="84">
        <f>Felh!K73</f>
        <v>0</v>
      </c>
      <c r="E141" s="84">
        <f>Felh!L73</f>
        <v>0</v>
      </c>
      <c r="F141" s="12"/>
    </row>
    <row r="142" spans="1:6" ht="16.5">
      <c r="A142" s="70" t="s">
        <v>250</v>
      </c>
      <c r="B142" s="104"/>
      <c r="C142" s="84"/>
      <c r="D142" s="84"/>
      <c r="E142" s="84"/>
      <c r="F142" s="12"/>
    </row>
    <row r="143" spans="1:6" ht="15.75" hidden="1">
      <c r="A143" s="68" t="s">
        <v>139</v>
      </c>
      <c r="B143" s="103"/>
      <c r="C143" s="15"/>
      <c r="D143" s="15"/>
      <c r="E143" s="15"/>
      <c r="F143" s="12"/>
    </row>
    <row r="144" spans="1:6" ht="15.75" hidden="1">
      <c r="A144" s="64" t="s">
        <v>235</v>
      </c>
      <c r="B144" s="103"/>
      <c r="C144" s="15"/>
      <c r="D144" s="15"/>
      <c r="E144" s="15"/>
      <c r="F144" s="12"/>
    </row>
    <row r="145" spans="1:6" ht="31.5" hidden="1">
      <c r="A145" s="88" t="s">
        <v>441</v>
      </c>
      <c r="B145" s="103"/>
      <c r="C145" s="15"/>
      <c r="D145" s="15"/>
      <c r="E145" s="15"/>
      <c r="F145" s="12"/>
    </row>
    <row r="146" spans="1:6" ht="31.5" hidden="1">
      <c r="A146" s="88" t="s">
        <v>237</v>
      </c>
      <c r="B146" s="103"/>
      <c r="C146" s="15"/>
      <c r="D146" s="15"/>
      <c r="E146" s="15"/>
      <c r="F146" s="12"/>
    </row>
    <row r="147" spans="1:6" ht="31.5" hidden="1">
      <c r="A147" s="88" t="s">
        <v>442</v>
      </c>
      <c r="B147" s="103"/>
      <c r="C147" s="15"/>
      <c r="D147" s="15"/>
      <c r="E147" s="15"/>
      <c r="F147" s="12"/>
    </row>
    <row r="148" spans="1:6" ht="31.5">
      <c r="A148" s="88" t="s">
        <v>238</v>
      </c>
      <c r="B148" s="103">
        <v>2</v>
      </c>
      <c r="C148" s="15">
        <v>394303</v>
      </c>
      <c r="D148" s="15">
        <v>394303</v>
      </c>
      <c r="E148" s="15">
        <v>394303</v>
      </c>
      <c r="F148" s="12"/>
    </row>
    <row r="149" spans="1:6" ht="15.75" hidden="1">
      <c r="A149" s="88" t="s">
        <v>239</v>
      </c>
      <c r="B149" s="103"/>
      <c r="C149" s="15"/>
      <c r="D149" s="15"/>
      <c r="E149" s="15"/>
      <c r="F149" s="12"/>
    </row>
    <row r="150" spans="1:6" ht="31.5" hidden="1">
      <c r="A150" s="88" t="s">
        <v>455</v>
      </c>
      <c r="B150" s="103"/>
      <c r="C150" s="15"/>
      <c r="D150" s="15"/>
      <c r="E150" s="15"/>
      <c r="F150" s="12"/>
    </row>
    <row r="151" spans="1:6" ht="15.75" hidden="1">
      <c r="A151" s="88" t="s">
        <v>243</v>
      </c>
      <c r="B151" s="103"/>
      <c r="C151" s="15"/>
      <c r="D151" s="15"/>
      <c r="E151" s="15"/>
      <c r="F151" s="12"/>
    </row>
    <row r="152" spans="1:6" ht="15.75" hidden="1">
      <c r="A152" s="64" t="s">
        <v>244</v>
      </c>
      <c r="B152" s="103"/>
      <c r="C152" s="15"/>
      <c r="D152" s="15"/>
      <c r="E152" s="15"/>
      <c r="F152" s="12"/>
    </row>
    <row r="153" spans="1:6" ht="15.75" hidden="1">
      <c r="A153" s="64" t="s">
        <v>236</v>
      </c>
      <c r="B153" s="103"/>
      <c r="C153" s="15"/>
      <c r="D153" s="15"/>
      <c r="E153" s="15"/>
      <c r="F153" s="12"/>
    </row>
    <row r="154" spans="1:6" ht="15.75">
      <c r="A154" s="43" t="s">
        <v>139</v>
      </c>
      <c r="B154" s="103"/>
      <c r="C154" s="85">
        <f>SUM(C155:C157)</f>
        <v>394303</v>
      </c>
      <c r="D154" s="85">
        <f>SUM(D155:D157)</f>
        <v>394303</v>
      </c>
      <c r="E154" s="85">
        <f>SUM(E155:E157)</f>
        <v>394303</v>
      </c>
      <c r="F154" s="12"/>
    </row>
    <row r="155" spans="1:6" ht="15.75">
      <c r="A155" s="88" t="s">
        <v>404</v>
      </c>
      <c r="B155" s="101">
        <v>1</v>
      </c>
      <c r="C155" s="84">
        <f>SUMIF($B$143:$B$154,"1",C$143:C$154)</f>
        <v>0</v>
      </c>
      <c r="D155" s="84">
        <f>SUMIF($B$143:$B$154,"1",D$143:D$154)</f>
        <v>0</v>
      </c>
      <c r="E155" s="84">
        <f>SUMIF($B$143:$B$154,"1",E$143:E$154)</f>
        <v>0</v>
      </c>
      <c r="F155" s="12"/>
    </row>
    <row r="156" spans="1:6" ht="15.75">
      <c r="A156" s="88" t="s">
        <v>245</v>
      </c>
      <c r="B156" s="101">
        <v>2</v>
      </c>
      <c r="C156" s="84">
        <f>SUMIF($B$143:$B$154,"2",C$143:C$154)</f>
        <v>394303</v>
      </c>
      <c r="D156" s="84">
        <f>SUMIF($B$143:$B$154,"2",D$143:D$154)</f>
        <v>394303</v>
      </c>
      <c r="E156" s="84">
        <f>SUMIF($B$143:$B$154,"2",E$143:E$154)</f>
        <v>394303</v>
      </c>
      <c r="F156" s="12"/>
    </row>
    <row r="157" spans="1:6" ht="15.75">
      <c r="A157" s="88" t="s">
        <v>137</v>
      </c>
      <c r="B157" s="101">
        <v>3</v>
      </c>
      <c r="C157" s="84">
        <f>SUMIF($B$143:$B$154,"3",C$143:C$154)</f>
        <v>0</v>
      </c>
      <c r="D157" s="84">
        <f>SUMIF($B$143:$B$154,"3",D$143:D$154)</f>
        <v>0</v>
      </c>
      <c r="E157" s="84">
        <f>SUMIF($B$143:$B$154,"3",E$143:E$154)</f>
        <v>0</v>
      </c>
      <c r="F157" s="12"/>
    </row>
    <row r="158" spans="1:6" ht="15.75" hidden="1">
      <c r="A158" s="68" t="s">
        <v>140</v>
      </c>
      <c r="B158" s="103"/>
      <c r="C158" s="15"/>
      <c r="D158" s="15"/>
      <c r="F158" s="12"/>
    </row>
    <row r="159" spans="1:6" ht="15.75" hidden="1">
      <c r="A159" s="64" t="s">
        <v>235</v>
      </c>
      <c r="B159" s="103"/>
      <c r="C159" s="15"/>
      <c r="D159" s="15"/>
      <c r="F159" s="12"/>
    </row>
    <row r="160" spans="1:6" ht="31.5" hidden="1">
      <c r="A160" s="88" t="s">
        <v>441</v>
      </c>
      <c r="B160" s="103"/>
      <c r="C160" s="15"/>
      <c r="D160" s="15"/>
      <c r="F160" s="12"/>
    </row>
    <row r="161" spans="1:6" ht="31.5" hidden="1">
      <c r="A161" s="88" t="s">
        <v>237</v>
      </c>
      <c r="B161" s="103"/>
      <c r="C161" s="15"/>
      <c r="D161" s="15"/>
      <c r="F161" s="12"/>
    </row>
    <row r="162" spans="1:6" ht="31.5" hidden="1">
      <c r="A162" s="88" t="s">
        <v>442</v>
      </c>
      <c r="B162" s="103"/>
      <c r="C162" s="15"/>
      <c r="D162" s="15"/>
      <c r="F162" s="12"/>
    </row>
    <row r="163" spans="1:6" ht="15.75" hidden="1">
      <c r="A163" s="88" t="s">
        <v>238</v>
      </c>
      <c r="B163" s="103"/>
      <c r="C163" s="15"/>
      <c r="D163" s="15"/>
      <c r="F163" s="12"/>
    </row>
    <row r="164" spans="1:6" ht="15.75" hidden="1">
      <c r="A164" s="88" t="s">
        <v>239</v>
      </c>
      <c r="B164" s="103"/>
      <c r="C164" s="15"/>
      <c r="D164" s="15"/>
      <c r="F164" s="12"/>
    </row>
    <row r="165" spans="1:6" ht="31.5" hidden="1">
      <c r="A165" s="88" t="s">
        <v>455</v>
      </c>
      <c r="B165" s="103"/>
      <c r="C165" s="15"/>
      <c r="D165" s="15"/>
      <c r="F165" s="12"/>
    </row>
    <row r="166" spans="1:6" ht="15.75" hidden="1">
      <c r="A166" s="88" t="s">
        <v>243</v>
      </c>
      <c r="B166" s="103"/>
      <c r="C166" s="15"/>
      <c r="D166" s="15"/>
      <c r="F166" s="12"/>
    </row>
    <row r="167" spans="1:6" ht="15.75" hidden="1">
      <c r="A167" s="64" t="s">
        <v>244</v>
      </c>
      <c r="B167" s="103"/>
      <c r="C167" s="15"/>
      <c r="D167" s="15"/>
      <c r="F167" s="12"/>
    </row>
    <row r="168" spans="1:6" ht="15.75" hidden="1">
      <c r="A168" s="64" t="s">
        <v>236</v>
      </c>
      <c r="B168" s="103"/>
      <c r="C168" s="15"/>
      <c r="D168" s="15"/>
      <c r="F168" s="12"/>
    </row>
    <row r="169" spans="1:6" ht="15.75" hidden="1">
      <c r="A169" s="43" t="s">
        <v>251</v>
      </c>
      <c r="B169" s="103"/>
      <c r="C169" s="85">
        <f>SUM(C170:C172)</f>
        <v>0</v>
      </c>
      <c r="D169" s="85">
        <f>SUM(D170:D172)</f>
        <v>0</v>
      </c>
      <c r="F169" s="12"/>
    </row>
    <row r="170" spans="1:6" ht="15.75" hidden="1">
      <c r="A170" s="88" t="s">
        <v>404</v>
      </c>
      <c r="B170" s="101">
        <v>1</v>
      </c>
      <c r="C170" s="84">
        <f>SUMIF($B$158:$B$169,"1",C$158:C$169)</f>
        <v>0</v>
      </c>
      <c r="D170" s="84">
        <f>SUMIF($B$158:$B$169,"1",D$158:D$169)</f>
        <v>0</v>
      </c>
      <c r="F170" s="12"/>
    </row>
    <row r="171" spans="1:6" ht="15.75" hidden="1">
      <c r="A171" s="88" t="s">
        <v>245</v>
      </c>
      <c r="B171" s="101">
        <v>2</v>
      </c>
      <c r="C171" s="84">
        <f>SUMIF($B$158:$B$169,"2",C$158:C$169)</f>
        <v>0</v>
      </c>
      <c r="D171" s="84">
        <f>SUMIF($B$158:$B$169,"2",D$158:D$169)</f>
        <v>0</v>
      </c>
      <c r="F171" s="12"/>
    </row>
    <row r="172" spans="1:6" ht="15.75" hidden="1">
      <c r="A172" s="88" t="s">
        <v>137</v>
      </c>
      <c r="B172" s="101">
        <v>3</v>
      </c>
      <c r="C172" s="84">
        <f>SUMIF($B$158:$B$169,"3",C$158:C$169)</f>
        <v>0</v>
      </c>
      <c r="D172" s="84">
        <f>SUMIF($B$158:$B$169,"3",D$158:D$169)</f>
        <v>0</v>
      </c>
      <c r="F172" s="12"/>
    </row>
    <row r="173" spans="1:6" ht="16.5">
      <c r="A173" s="69" t="s">
        <v>141</v>
      </c>
      <c r="B173" s="104"/>
      <c r="C173" s="18">
        <f>C7+C11+C15+C60+C125+C130+C134+C138+C154+C169</f>
        <v>18901965</v>
      </c>
      <c r="D173" s="18">
        <f>D7+D11+D15+D60+D125+D130+D134+D138+D154+D169</f>
        <v>19994419</v>
      </c>
      <c r="E173" s="18">
        <f>E7+E11+E15+E60+E125+E130+E134+E138+E154+E169</f>
        <v>20876919</v>
      </c>
      <c r="F173" s="12"/>
    </row>
    <row r="174" ht="15.75" hidden="1">
      <c r="C174" s="41">
        <f>Bevételek!C308</f>
        <v>18901965</v>
      </c>
    </row>
    <row r="175" ht="15.75" hidden="1">
      <c r="C175" s="41">
        <f>C174-C173</f>
        <v>0</v>
      </c>
    </row>
    <row r="358" ht="15.75"/>
    <row r="359" ht="15.75"/>
    <row r="360" ht="15.75"/>
    <row r="361" ht="15.75"/>
    <row r="362" ht="15.75"/>
    <row r="363" ht="15.75"/>
    <row r="364" ht="15.75"/>
    <row r="370" ht="15.75"/>
    <row r="371" ht="15.75"/>
    <row r="372" ht="15.75"/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85" r:id="rId3"/>
  <headerFooter>
    <oddFooter>&amp;C&amp;P. oldal, összesen: &amp;N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Q55"/>
  <sheetViews>
    <sheetView zoomScalePageLayoutView="0" workbookViewId="0" topLeftCell="A1">
      <pane xSplit="2" ySplit="5" topLeftCell="I8" activePane="bottomRight" state="frozen"/>
      <selection pane="topLeft" activeCell="O6" sqref="O6:AA6"/>
      <selection pane="topRight" activeCell="O6" sqref="O6:AA6"/>
      <selection pane="bottomLeft" activeCell="O6" sqref="O6:AA6"/>
      <selection pane="bottomRight" activeCell="O6" sqref="O6:AA6"/>
    </sheetView>
  </sheetViews>
  <sheetFormatPr defaultColWidth="9.140625" defaultRowHeight="15"/>
  <cols>
    <col min="1" max="1" width="55.00390625" style="2" customWidth="1"/>
    <col min="2" max="2" width="5.7109375" style="2" customWidth="1"/>
    <col min="3" max="5" width="10.57421875" style="2" customWidth="1"/>
    <col min="6" max="8" width="11.140625" style="2" customWidth="1"/>
    <col min="9" max="11" width="11.00390625" style="2" customWidth="1"/>
    <col min="12" max="13" width="8.57421875" style="2" customWidth="1"/>
    <col min="14" max="14" width="9.00390625" style="2" customWidth="1"/>
    <col min="15" max="15" width="11.57421875" style="20" customWidth="1"/>
    <col min="16" max="16" width="12.00390625" style="2" customWidth="1"/>
    <col min="17" max="17" width="11.28125" style="2" bestFit="1" customWidth="1"/>
    <col min="18" max="16384" width="9.140625" style="2" customWidth="1"/>
  </cols>
  <sheetData>
    <row r="1" spans="1:15" ht="15.75">
      <c r="A1" s="255" t="s">
        <v>549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</row>
    <row r="2" spans="1:15" ht="15.75">
      <c r="A2" s="255" t="s">
        <v>464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</row>
    <row r="4" spans="1:17" s="3" customFormat="1" ht="15.75" customHeight="1">
      <c r="A4" s="245" t="s">
        <v>277</v>
      </c>
      <c r="B4" s="258" t="s">
        <v>153</v>
      </c>
      <c r="C4" s="258" t="s">
        <v>132</v>
      </c>
      <c r="D4" s="258"/>
      <c r="E4" s="258"/>
      <c r="F4" s="258" t="s">
        <v>133</v>
      </c>
      <c r="G4" s="258"/>
      <c r="H4" s="258"/>
      <c r="I4" s="258" t="s">
        <v>28</v>
      </c>
      <c r="J4" s="258"/>
      <c r="K4" s="258"/>
      <c r="L4" s="258" t="s">
        <v>15</v>
      </c>
      <c r="M4" s="258"/>
      <c r="N4" s="258"/>
      <c r="O4" s="258" t="s">
        <v>5</v>
      </c>
      <c r="P4" s="258"/>
      <c r="Q4" s="258"/>
    </row>
    <row r="5" spans="1:17" s="3" customFormat="1" ht="31.5">
      <c r="A5" s="245"/>
      <c r="B5" s="258"/>
      <c r="C5" s="40" t="s">
        <v>182</v>
      </c>
      <c r="D5" s="40" t="s">
        <v>617</v>
      </c>
      <c r="E5" s="40" t="s">
        <v>642</v>
      </c>
      <c r="F5" s="40" t="s">
        <v>182</v>
      </c>
      <c r="G5" s="40" t="s">
        <v>617</v>
      </c>
      <c r="H5" s="40" t="s">
        <v>642</v>
      </c>
      <c r="I5" s="40" t="s">
        <v>182</v>
      </c>
      <c r="J5" s="40" t="s">
        <v>617</v>
      </c>
      <c r="K5" s="40" t="s">
        <v>642</v>
      </c>
      <c r="L5" s="40" t="s">
        <v>182</v>
      </c>
      <c r="M5" s="40" t="s">
        <v>617</v>
      </c>
      <c r="N5" s="40" t="s">
        <v>642</v>
      </c>
      <c r="O5" s="40" t="s">
        <v>182</v>
      </c>
      <c r="P5" s="40" t="s">
        <v>617</v>
      </c>
      <c r="Q5" s="40" t="s">
        <v>642</v>
      </c>
    </row>
    <row r="6" spans="1:17" s="3" customFormat="1" ht="31.5">
      <c r="A6" s="7" t="s">
        <v>252</v>
      </c>
      <c r="B6" s="100">
        <v>2</v>
      </c>
      <c r="C6" s="5">
        <v>4825389</v>
      </c>
      <c r="D6" s="5">
        <v>4825389</v>
      </c>
      <c r="E6" s="5">
        <v>4825389</v>
      </c>
      <c r="F6" s="5">
        <v>1069336</v>
      </c>
      <c r="G6" s="5">
        <v>1069336</v>
      </c>
      <c r="H6" s="5">
        <v>1069336</v>
      </c>
      <c r="I6" s="5">
        <v>420000</v>
      </c>
      <c r="J6" s="5">
        <v>363516</v>
      </c>
      <c r="K6" s="5">
        <v>363516</v>
      </c>
      <c r="L6" s="5">
        <v>108000</v>
      </c>
      <c r="M6" s="5">
        <v>92750</v>
      </c>
      <c r="N6" s="5">
        <v>92750</v>
      </c>
      <c r="O6" s="5">
        <f>C6+F6+I6+L6</f>
        <v>6422725</v>
      </c>
      <c r="P6" s="5">
        <f>D6+G6+J6+M6</f>
        <v>6350991</v>
      </c>
      <c r="Q6" s="5">
        <f>E6+H6+K6+N6</f>
        <v>6350991</v>
      </c>
    </row>
    <row r="7" spans="1:17" s="3" customFormat="1" ht="31.5">
      <c r="A7" s="7" t="s">
        <v>548</v>
      </c>
      <c r="B7" s="100">
        <v>2</v>
      </c>
      <c r="C7" s="5">
        <v>149009</v>
      </c>
      <c r="D7" s="5">
        <v>149009</v>
      </c>
      <c r="E7" s="5">
        <v>149009</v>
      </c>
      <c r="F7" s="5">
        <v>50991</v>
      </c>
      <c r="G7" s="5">
        <v>50991</v>
      </c>
      <c r="H7" s="5">
        <v>50991</v>
      </c>
      <c r="I7" s="5"/>
      <c r="J7" s="5"/>
      <c r="K7" s="5"/>
      <c r="L7" s="5"/>
      <c r="M7" s="5"/>
      <c r="N7" s="5"/>
      <c r="O7" s="5">
        <f aca="true" t="shared" si="0" ref="O7:O39">C7+F7+I7+L7</f>
        <v>200000</v>
      </c>
      <c r="P7" s="5">
        <f aca="true" t="shared" si="1" ref="P7:Q39">D7+G7+J7+M7</f>
        <v>200000</v>
      </c>
      <c r="Q7" s="5">
        <f t="shared" si="1"/>
        <v>200000</v>
      </c>
    </row>
    <row r="8" spans="1:17" s="3" customFormat="1" ht="47.25">
      <c r="A8" s="7" t="s">
        <v>520</v>
      </c>
      <c r="B8" s="100">
        <v>3</v>
      </c>
      <c r="C8" s="5">
        <v>480000</v>
      </c>
      <c r="D8" s="5">
        <v>480000</v>
      </c>
      <c r="E8" s="5">
        <v>480000</v>
      </c>
      <c r="F8" s="5">
        <v>107600</v>
      </c>
      <c r="G8" s="5">
        <v>107600</v>
      </c>
      <c r="H8" s="5">
        <v>107600</v>
      </c>
      <c r="I8" s="5"/>
      <c r="J8" s="5"/>
      <c r="K8" s="5"/>
      <c r="L8" s="5"/>
      <c r="M8" s="5"/>
      <c r="N8" s="5"/>
      <c r="O8" s="5">
        <f t="shared" si="0"/>
        <v>587600</v>
      </c>
      <c r="P8" s="5">
        <f t="shared" si="1"/>
        <v>587600</v>
      </c>
      <c r="Q8" s="5">
        <f t="shared" si="1"/>
        <v>587600</v>
      </c>
    </row>
    <row r="9" spans="1:17" s="3" customFormat="1" ht="15.75">
      <c r="A9" s="7" t="s">
        <v>519</v>
      </c>
      <c r="B9" s="100">
        <v>3</v>
      </c>
      <c r="C9" s="5">
        <v>50000</v>
      </c>
      <c r="D9" s="5">
        <v>50000</v>
      </c>
      <c r="E9" s="5">
        <v>50000</v>
      </c>
      <c r="F9" s="5">
        <v>25000</v>
      </c>
      <c r="G9" s="5">
        <v>25000</v>
      </c>
      <c r="H9" s="5">
        <v>25000</v>
      </c>
      <c r="I9" s="5"/>
      <c r="J9" s="5"/>
      <c r="K9" s="5"/>
      <c r="L9" s="5"/>
      <c r="M9" s="5"/>
      <c r="N9" s="5"/>
      <c r="O9" s="5">
        <f t="shared" si="0"/>
        <v>75000</v>
      </c>
      <c r="P9" s="5">
        <f t="shared" si="1"/>
        <v>75000</v>
      </c>
      <c r="Q9" s="5">
        <f t="shared" si="1"/>
        <v>75000</v>
      </c>
    </row>
    <row r="10" spans="1:17" s="3" customFormat="1" ht="15.75">
      <c r="A10" s="7" t="s">
        <v>253</v>
      </c>
      <c r="B10" s="100">
        <v>2</v>
      </c>
      <c r="C10" s="5"/>
      <c r="D10" s="5"/>
      <c r="E10" s="5"/>
      <c r="F10" s="5"/>
      <c r="G10" s="5"/>
      <c r="H10" s="5"/>
      <c r="I10" s="5">
        <v>100000</v>
      </c>
      <c r="J10" s="5">
        <v>100000</v>
      </c>
      <c r="K10" s="5">
        <v>100000</v>
      </c>
      <c r="L10" s="5">
        <v>27000</v>
      </c>
      <c r="M10" s="5">
        <v>27000</v>
      </c>
      <c r="N10" s="5">
        <v>27000</v>
      </c>
      <c r="O10" s="5">
        <f t="shared" si="0"/>
        <v>127000</v>
      </c>
      <c r="P10" s="5">
        <f t="shared" si="1"/>
        <v>127000</v>
      </c>
      <c r="Q10" s="5">
        <f t="shared" si="1"/>
        <v>127000</v>
      </c>
    </row>
    <row r="11" spans="1:17" s="3" customFormat="1" ht="31.5">
      <c r="A11" s="7" t="s">
        <v>254</v>
      </c>
      <c r="B11" s="100">
        <v>2</v>
      </c>
      <c r="C11" s="5"/>
      <c r="D11" s="5"/>
      <c r="E11" s="5"/>
      <c r="F11" s="5"/>
      <c r="G11" s="5"/>
      <c r="H11" s="5"/>
      <c r="I11" s="5">
        <v>50000</v>
      </c>
      <c r="J11" s="5">
        <v>50000</v>
      </c>
      <c r="K11" s="5">
        <v>50000</v>
      </c>
      <c r="L11" s="5">
        <v>13500</v>
      </c>
      <c r="M11" s="5">
        <v>13500</v>
      </c>
      <c r="N11" s="5">
        <v>13500</v>
      </c>
      <c r="O11" s="5">
        <f t="shared" si="0"/>
        <v>63500</v>
      </c>
      <c r="P11" s="5">
        <f t="shared" si="1"/>
        <v>63500</v>
      </c>
      <c r="Q11" s="5">
        <f t="shared" si="1"/>
        <v>63500</v>
      </c>
    </row>
    <row r="12" spans="1:17" s="3" customFormat="1" ht="15.75" hidden="1">
      <c r="A12" s="7" t="s">
        <v>255</v>
      </c>
      <c r="B12" s="100">
        <v>2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>
        <f t="shared" si="0"/>
        <v>0</v>
      </c>
      <c r="P12" s="5">
        <f t="shared" si="1"/>
        <v>0</v>
      </c>
      <c r="Q12" s="5">
        <f t="shared" si="1"/>
        <v>0</v>
      </c>
    </row>
    <row r="13" spans="1:17" s="3" customFormat="1" ht="15.75" hidden="1">
      <c r="A13" s="7" t="s">
        <v>256</v>
      </c>
      <c r="B13" s="100">
        <v>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>
        <f t="shared" si="0"/>
        <v>0</v>
      </c>
      <c r="P13" s="5">
        <f t="shared" si="1"/>
        <v>0</v>
      </c>
      <c r="Q13" s="5">
        <f t="shared" si="1"/>
        <v>0</v>
      </c>
    </row>
    <row r="14" spans="1:17" s="3" customFormat="1" ht="15.75" hidden="1">
      <c r="A14" s="7" t="s">
        <v>257</v>
      </c>
      <c r="B14" s="100">
        <v>2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>
        <f t="shared" si="0"/>
        <v>0</v>
      </c>
      <c r="P14" s="5">
        <f t="shared" si="1"/>
        <v>0</v>
      </c>
      <c r="Q14" s="5">
        <f t="shared" si="1"/>
        <v>0</v>
      </c>
    </row>
    <row r="15" spans="1:17" s="3" customFormat="1" ht="31.5">
      <c r="A15" s="7" t="s">
        <v>594</v>
      </c>
      <c r="B15" s="100">
        <v>2</v>
      </c>
      <c r="C15" s="5">
        <v>726645</v>
      </c>
      <c r="D15" s="5">
        <v>754349</v>
      </c>
      <c r="E15" s="5">
        <v>754349</v>
      </c>
      <c r="F15" s="5">
        <v>98097</v>
      </c>
      <c r="G15" s="5">
        <v>98097</v>
      </c>
      <c r="H15" s="5">
        <v>98097</v>
      </c>
      <c r="I15" s="5">
        <v>10000</v>
      </c>
      <c r="J15" s="5">
        <v>10000</v>
      </c>
      <c r="K15" s="5">
        <v>10000</v>
      </c>
      <c r="L15" s="5">
        <v>2700</v>
      </c>
      <c r="M15" s="5">
        <v>2700</v>
      </c>
      <c r="N15" s="5">
        <v>2700</v>
      </c>
      <c r="O15" s="5">
        <f t="shared" si="0"/>
        <v>837442</v>
      </c>
      <c r="P15" s="5">
        <f t="shared" si="1"/>
        <v>865146</v>
      </c>
      <c r="Q15" s="5">
        <f t="shared" si="1"/>
        <v>865146</v>
      </c>
    </row>
    <row r="16" spans="1:17" s="3" customFormat="1" ht="15.75" hidden="1">
      <c r="A16" s="7" t="s">
        <v>502</v>
      </c>
      <c r="B16" s="100">
        <v>3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>
        <f t="shared" si="0"/>
        <v>0</v>
      </c>
      <c r="P16" s="5">
        <f aca="true" t="shared" si="2" ref="P16:Q19">D16+G16+J16+M16</f>
        <v>0</v>
      </c>
      <c r="Q16" s="5">
        <f t="shared" si="2"/>
        <v>0</v>
      </c>
    </row>
    <row r="17" spans="1:17" s="3" customFormat="1" ht="15.75" hidden="1">
      <c r="A17" s="7" t="s">
        <v>502</v>
      </c>
      <c r="B17" s="100">
        <v>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t="shared" si="0"/>
        <v>0</v>
      </c>
      <c r="P17" s="5">
        <f t="shared" si="2"/>
        <v>0</v>
      </c>
      <c r="Q17" s="5">
        <f t="shared" si="2"/>
        <v>0</v>
      </c>
    </row>
    <row r="18" spans="1:17" s="3" customFormat="1" ht="15.75" hidden="1">
      <c r="A18" s="7" t="s">
        <v>502</v>
      </c>
      <c r="B18" s="100">
        <v>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>
        <f t="shared" si="0"/>
        <v>0</v>
      </c>
      <c r="P18" s="5">
        <f t="shared" si="2"/>
        <v>0</v>
      </c>
      <c r="Q18" s="5">
        <f t="shared" si="2"/>
        <v>0</v>
      </c>
    </row>
    <row r="19" spans="1:17" s="3" customFormat="1" ht="15.75">
      <c r="A19" s="7" t="s">
        <v>502</v>
      </c>
      <c r="B19" s="100">
        <v>2</v>
      </c>
      <c r="C19" s="5"/>
      <c r="D19" s="5">
        <v>1183953</v>
      </c>
      <c r="E19" s="5">
        <v>1183953</v>
      </c>
      <c r="F19" s="5"/>
      <c r="G19" s="5">
        <v>130235</v>
      </c>
      <c r="H19" s="5">
        <v>130235</v>
      </c>
      <c r="I19" s="5"/>
      <c r="J19" s="5"/>
      <c r="K19" s="5"/>
      <c r="L19" s="5"/>
      <c r="M19" s="5"/>
      <c r="N19" s="5"/>
      <c r="O19" s="5">
        <f t="shared" si="0"/>
        <v>0</v>
      </c>
      <c r="P19" s="5">
        <f t="shared" si="2"/>
        <v>1314188</v>
      </c>
      <c r="Q19" s="5">
        <f t="shared" si="2"/>
        <v>1314188</v>
      </c>
    </row>
    <row r="20" spans="1:17" s="3" customFormat="1" ht="15.75">
      <c r="A20" s="7" t="s">
        <v>258</v>
      </c>
      <c r="B20" s="100">
        <v>2</v>
      </c>
      <c r="C20" s="5"/>
      <c r="D20" s="5"/>
      <c r="E20" s="5"/>
      <c r="F20" s="5"/>
      <c r="G20" s="5"/>
      <c r="H20" s="5"/>
      <c r="I20" s="5">
        <v>150000</v>
      </c>
      <c r="J20" s="5">
        <v>100000</v>
      </c>
      <c r="K20" s="5">
        <v>100000</v>
      </c>
      <c r="L20" s="5">
        <v>40500</v>
      </c>
      <c r="M20" s="5">
        <v>27000</v>
      </c>
      <c r="N20" s="5">
        <v>27000</v>
      </c>
      <c r="O20" s="5">
        <f t="shared" si="0"/>
        <v>190500</v>
      </c>
      <c r="P20" s="5">
        <f t="shared" si="1"/>
        <v>127000</v>
      </c>
      <c r="Q20" s="5">
        <f t="shared" si="1"/>
        <v>127000</v>
      </c>
    </row>
    <row r="21" spans="1:17" ht="15.75" hidden="1">
      <c r="A21" s="7" t="s">
        <v>465</v>
      </c>
      <c r="B21" s="100">
        <v>2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>
        <f t="shared" si="0"/>
        <v>0</v>
      </c>
      <c r="P21" s="5">
        <f t="shared" si="1"/>
        <v>0</v>
      </c>
      <c r="Q21" s="5">
        <f t="shared" si="1"/>
        <v>0</v>
      </c>
    </row>
    <row r="22" spans="1:17" ht="15.75">
      <c r="A22" s="7" t="s">
        <v>259</v>
      </c>
      <c r="B22" s="100">
        <v>2</v>
      </c>
      <c r="C22" s="5"/>
      <c r="D22" s="5"/>
      <c r="E22" s="5"/>
      <c r="F22" s="5"/>
      <c r="G22" s="5"/>
      <c r="H22" s="5"/>
      <c r="I22" s="5">
        <v>100000</v>
      </c>
      <c r="J22" s="5">
        <v>50000</v>
      </c>
      <c r="K22" s="5">
        <v>50000</v>
      </c>
      <c r="L22" s="5">
        <v>27000</v>
      </c>
      <c r="M22" s="5">
        <v>13500</v>
      </c>
      <c r="N22" s="5">
        <v>13500</v>
      </c>
      <c r="O22" s="5">
        <f t="shared" si="0"/>
        <v>127000</v>
      </c>
      <c r="P22" s="5">
        <f t="shared" si="1"/>
        <v>63500</v>
      </c>
      <c r="Q22" s="5">
        <f t="shared" si="1"/>
        <v>63500</v>
      </c>
    </row>
    <row r="23" spans="1:17" ht="31.5">
      <c r="A23" s="7" t="s">
        <v>260</v>
      </c>
      <c r="B23" s="100">
        <v>2</v>
      </c>
      <c r="C23" s="5"/>
      <c r="D23" s="5"/>
      <c r="E23" s="5"/>
      <c r="F23" s="5"/>
      <c r="G23" s="5"/>
      <c r="H23" s="5"/>
      <c r="I23" s="5">
        <v>30000</v>
      </c>
      <c r="J23" s="5">
        <v>30000</v>
      </c>
      <c r="K23" s="5">
        <v>30000</v>
      </c>
      <c r="L23" s="5">
        <v>8100</v>
      </c>
      <c r="M23" s="5">
        <v>8100</v>
      </c>
      <c r="N23" s="5">
        <v>8100</v>
      </c>
      <c r="O23" s="5">
        <f t="shared" si="0"/>
        <v>38100</v>
      </c>
      <c r="P23" s="5">
        <f t="shared" si="1"/>
        <v>38100</v>
      </c>
      <c r="Q23" s="5">
        <f t="shared" si="1"/>
        <v>38100</v>
      </c>
    </row>
    <row r="24" spans="1:17" s="3" customFormat="1" ht="15.75" hidden="1">
      <c r="A24" s="7" t="s">
        <v>261</v>
      </c>
      <c r="B24" s="100">
        <v>2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>
        <f t="shared" si="0"/>
        <v>0</v>
      </c>
      <c r="P24" s="5">
        <f t="shared" si="1"/>
        <v>0</v>
      </c>
      <c r="Q24" s="5">
        <f t="shared" si="1"/>
        <v>0</v>
      </c>
    </row>
    <row r="25" spans="1:17" s="3" customFormat="1" ht="15.75" hidden="1">
      <c r="A25" s="7" t="s">
        <v>262</v>
      </c>
      <c r="B25" s="100">
        <v>2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>
        <f t="shared" si="0"/>
        <v>0</v>
      </c>
      <c r="P25" s="5">
        <f t="shared" si="1"/>
        <v>0</v>
      </c>
      <c r="Q25" s="5">
        <f t="shared" si="1"/>
        <v>0</v>
      </c>
    </row>
    <row r="26" spans="1:17" ht="15.75">
      <c r="A26" s="7" t="s">
        <v>263</v>
      </c>
      <c r="B26" s="100">
        <v>2</v>
      </c>
      <c r="C26" s="5"/>
      <c r="D26" s="5"/>
      <c r="E26" s="5"/>
      <c r="F26" s="5"/>
      <c r="G26" s="5"/>
      <c r="H26" s="5"/>
      <c r="I26" s="5">
        <v>200000</v>
      </c>
      <c r="J26" s="5">
        <v>270866</v>
      </c>
      <c r="K26" s="5">
        <v>270866</v>
      </c>
      <c r="L26" s="5">
        <v>54000</v>
      </c>
      <c r="M26" s="5">
        <v>73134</v>
      </c>
      <c r="N26" s="5">
        <v>73134</v>
      </c>
      <c r="O26" s="5">
        <f t="shared" si="0"/>
        <v>254000</v>
      </c>
      <c r="P26" s="5">
        <f t="shared" si="1"/>
        <v>344000</v>
      </c>
      <c r="Q26" s="5">
        <f t="shared" si="1"/>
        <v>344000</v>
      </c>
    </row>
    <row r="27" spans="1:17" ht="15.75">
      <c r="A27" s="7" t="s">
        <v>264</v>
      </c>
      <c r="B27" s="100">
        <v>2</v>
      </c>
      <c r="C27" s="5"/>
      <c r="D27" s="5"/>
      <c r="E27" s="5"/>
      <c r="F27" s="5"/>
      <c r="G27" s="5"/>
      <c r="H27" s="5"/>
      <c r="I27" s="5">
        <v>250000</v>
      </c>
      <c r="J27" s="5">
        <v>250000</v>
      </c>
      <c r="K27" s="5">
        <v>250000</v>
      </c>
      <c r="L27" s="5">
        <v>67500</v>
      </c>
      <c r="M27" s="5">
        <v>67500</v>
      </c>
      <c r="N27" s="5">
        <v>67500</v>
      </c>
      <c r="O27" s="5">
        <f t="shared" si="0"/>
        <v>317500</v>
      </c>
      <c r="P27" s="5">
        <f t="shared" si="1"/>
        <v>317500</v>
      </c>
      <c r="Q27" s="5">
        <f t="shared" si="1"/>
        <v>317500</v>
      </c>
    </row>
    <row r="28" spans="1:17" s="3" customFormat="1" ht="15.75">
      <c r="A28" s="7" t="s">
        <v>521</v>
      </c>
      <c r="B28" s="100">
        <v>2</v>
      </c>
      <c r="C28" s="5"/>
      <c r="D28" s="5"/>
      <c r="E28" s="5"/>
      <c r="F28" s="5"/>
      <c r="G28" s="5"/>
      <c r="H28" s="5"/>
      <c r="I28" s="5">
        <v>10000</v>
      </c>
      <c r="J28" s="5">
        <v>10000</v>
      </c>
      <c r="K28" s="5">
        <v>10000</v>
      </c>
      <c r="L28" s="5">
        <v>2700</v>
      </c>
      <c r="M28" s="5">
        <v>2700</v>
      </c>
      <c r="N28" s="5">
        <v>2700</v>
      </c>
      <c r="O28" s="5">
        <f t="shared" si="0"/>
        <v>12700</v>
      </c>
      <c r="P28" s="5">
        <f t="shared" si="1"/>
        <v>12700</v>
      </c>
      <c r="Q28" s="5">
        <f t="shared" si="1"/>
        <v>12700</v>
      </c>
    </row>
    <row r="29" spans="1:17" s="3" customFormat="1" ht="15.75" hidden="1">
      <c r="A29" s="7" t="s">
        <v>265</v>
      </c>
      <c r="B29" s="100">
        <v>2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 t="shared" si="0"/>
        <v>0</v>
      </c>
      <c r="P29" s="5">
        <f t="shared" si="1"/>
        <v>0</v>
      </c>
      <c r="Q29" s="5">
        <f t="shared" si="1"/>
        <v>0</v>
      </c>
    </row>
    <row r="30" spans="1:17" s="3" customFormat="1" ht="15.75" hidden="1">
      <c r="A30" s="7" t="s">
        <v>266</v>
      </c>
      <c r="B30" s="100">
        <v>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>
        <f t="shared" si="0"/>
        <v>0</v>
      </c>
      <c r="P30" s="5">
        <f t="shared" si="1"/>
        <v>0</v>
      </c>
      <c r="Q30" s="5">
        <f t="shared" si="1"/>
        <v>0</v>
      </c>
    </row>
    <row r="31" spans="1:17" ht="31.5" hidden="1">
      <c r="A31" s="7" t="s">
        <v>267</v>
      </c>
      <c r="B31" s="100">
        <v>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>
        <f t="shared" si="0"/>
        <v>0</v>
      </c>
      <c r="P31" s="5">
        <f t="shared" si="1"/>
        <v>0</v>
      </c>
      <c r="Q31" s="5">
        <f t="shared" si="1"/>
        <v>0</v>
      </c>
    </row>
    <row r="32" spans="1:17" s="3" customFormat="1" ht="15.75" hidden="1">
      <c r="A32" s="7" t="s">
        <v>268</v>
      </c>
      <c r="B32" s="100">
        <v>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>
        <f t="shared" si="0"/>
        <v>0</v>
      </c>
      <c r="P32" s="5">
        <f t="shared" si="1"/>
        <v>0</v>
      </c>
      <c r="Q32" s="5">
        <f t="shared" si="1"/>
        <v>0</v>
      </c>
    </row>
    <row r="33" spans="1:17" s="3" customFormat="1" ht="15.75">
      <c r="A33" s="7" t="s">
        <v>269</v>
      </c>
      <c r="B33" s="100">
        <v>2</v>
      </c>
      <c r="C33" s="5"/>
      <c r="D33" s="5"/>
      <c r="E33" s="5"/>
      <c r="F33" s="5"/>
      <c r="G33" s="5"/>
      <c r="H33" s="5"/>
      <c r="I33" s="5">
        <v>5000</v>
      </c>
      <c r="J33" s="5">
        <v>5000</v>
      </c>
      <c r="K33" s="5">
        <v>5000</v>
      </c>
      <c r="L33" s="5"/>
      <c r="M33" s="5"/>
      <c r="N33" s="5"/>
      <c r="O33" s="5">
        <f t="shared" si="0"/>
        <v>5000</v>
      </c>
      <c r="P33" s="5">
        <f t="shared" si="1"/>
        <v>5000</v>
      </c>
      <c r="Q33" s="5">
        <f t="shared" si="1"/>
        <v>5000</v>
      </c>
    </row>
    <row r="34" spans="1:17" s="3" customFormat="1" ht="15.75" hidden="1">
      <c r="A34" s="7" t="s">
        <v>270</v>
      </c>
      <c r="B34" s="100">
        <v>2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>
        <f t="shared" si="0"/>
        <v>0</v>
      </c>
      <c r="P34" s="5">
        <f t="shared" si="1"/>
        <v>0</v>
      </c>
      <c r="Q34" s="5">
        <f t="shared" si="1"/>
        <v>0</v>
      </c>
    </row>
    <row r="35" spans="1:17" s="3" customFormat="1" ht="31.5" hidden="1">
      <c r="A35" s="7" t="s">
        <v>271</v>
      </c>
      <c r="B35" s="100">
        <v>2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>
        <f t="shared" si="0"/>
        <v>0</v>
      </c>
      <c r="P35" s="5">
        <f t="shared" si="1"/>
        <v>0</v>
      </c>
      <c r="Q35" s="5">
        <f t="shared" si="1"/>
        <v>0</v>
      </c>
    </row>
    <row r="36" spans="1:17" s="3" customFormat="1" ht="31.5" hidden="1">
      <c r="A36" s="7" t="s">
        <v>272</v>
      </c>
      <c r="B36" s="100">
        <v>2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>
        <f t="shared" si="0"/>
        <v>0</v>
      </c>
      <c r="P36" s="5">
        <f t="shared" si="1"/>
        <v>0</v>
      </c>
      <c r="Q36" s="5">
        <f t="shared" si="1"/>
        <v>0</v>
      </c>
    </row>
    <row r="37" spans="1:17" s="3" customFormat="1" ht="15.75">
      <c r="A37" s="7" t="s">
        <v>497</v>
      </c>
      <c r="B37" s="100">
        <v>2</v>
      </c>
      <c r="C37" s="5"/>
      <c r="D37" s="5"/>
      <c r="E37" s="5"/>
      <c r="F37" s="5"/>
      <c r="G37" s="5"/>
      <c r="H37" s="5"/>
      <c r="I37" s="5">
        <v>100000</v>
      </c>
      <c r="J37" s="5">
        <v>100000</v>
      </c>
      <c r="K37" s="5">
        <v>100000</v>
      </c>
      <c r="L37" s="5">
        <v>27000</v>
      </c>
      <c r="M37" s="5">
        <v>27000</v>
      </c>
      <c r="N37" s="5">
        <v>27000</v>
      </c>
      <c r="O37" s="5">
        <f t="shared" si="0"/>
        <v>127000</v>
      </c>
      <c r="P37" s="5">
        <f t="shared" si="1"/>
        <v>127000</v>
      </c>
      <c r="Q37" s="5">
        <f t="shared" si="1"/>
        <v>127000</v>
      </c>
    </row>
    <row r="38" spans="1:17" s="3" customFormat="1" ht="15.75">
      <c r="A38" s="7" t="s">
        <v>273</v>
      </c>
      <c r="B38" s="100">
        <v>2</v>
      </c>
      <c r="C38" s="5"/>
      <c r="D38" s="5"/>
      <c r="E38" s="5"/>
      <c r="F38" s="5"/>
      <c r="G38" s="5"/>
      <c r="H38" s="5"/>
      <c r="I38" s="5">
        <v>400000</v>
      </c>
      <c r="J38" s="5">
        <v>400000</v>
      </c>
      <c r="K38" s="5">
        <v>400000</v>
      </c>
      <c r="L38" s="5">
        <v>108000</v>
      </c>
      <c r="M38" s="5">
        <v>108000</v>
      </c>
      <c r="N38" s="5">
        <v>108000</v>
      </c>
      <c r="O38" s="5">
        <f t="shared" si="0"/>
        <v>508000</v>
      </c>
      <c r="P38" s="5">
        <f t="shared" si="1"/>
        <v>508000</v>
      </c>
      <c r="Q38" s="5">
        <f t="shared" si="1"/>
        <v>508000</v>
      </c>
    </row>
    <row r="39" spans="1:17" s="3" customFormat="1" ht="15.75">
      <c r="A39" s="7" t="s">
        <v>274</v>
      </c>
      <c r="B39" s="100">
        <v>2</v>
      </c>
      <c r="C39" s="5"/>
      <c r="D39" s="5"/>
      <c r="E39" s="5"/>
      <c r="F39" s="5"/>
      <c r="G39" s="5"/>
      <c r="H39" s="5"/>
      <c r="I39" s="5">
        <v>200000</v>
      </c>
      <c r="J39" s="5">
        <v>200000</v>
      </c>
      <c r="K39" s="5">
        <v>200000</v>
      </c>
      <c r="L39" s="5">
        <v>54000</v>
      </c>
      <c r="M39" s="5">
        <v>54000</v>
      </c>
      <c r="N39" s="5">
        <v>54000</v>
      </c>
      <c r="O39" s="5">
        <f t="shared" si="0"/>
        <v>254000</v>
      </c>
      <c r="P39" s="5">
        <f t="shared" si="1"/>
        <v>254000</v>
      </c>
      <c r="Q39" s="5">
        <f t="shared" si="1"/>
        <v>254000</v>
      </c>
    </row>
    <row r="40" spans="1:17" s="3" customFormat="1" ht="31.5">
      <c r="A40" s="7" t="s">
        <v>275</v>
      </c>
      <c r="B40" s="100">
        <v>2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s="3" customFormat="1" ht="15.75">
      <c r="A41" s="122" t="s">
        <v>522</v>
      </c>
      <c r="B41" s="100">
        <v>2</v>
      </c>
      <c r="C41" s="5"/>
      <c r="D41" s="5"/>
      <c r="E41" s="5"/>
      <c r="F41" s="5"/>
      <c r="G41" s="5"/>
      <c r="H41" s="5"/>
      <c r="I41" s="5">
        <v>600000</v>
      </c>
      <c r="J41" s="5">
        <v>600000</v>
      </c>
      <c r="K41" s="5">
        <v>600000</v>
      </c>
      <c r="L41" s="5">
        <v>162000</v>
      </c>
      <c r="M41" s="5">
        <v>162000</v>
      </c>
      <c r="N41" s="5">
        <v>162000</v>
      </c>
      <c r="O41" s="5">
        <f aca="true" t="shared" si="3" ref="O41:O55">C41+F41+I41+L41</f>
        <v>762000</v>
      </c>
      <c r="P41" s="5">
        <f aca="true" t="shared" si="4" ref="P41:Q55">D41+G41+J41+M41</f>
        <v>762000</v>
      </c>
      <c r="Q41" s="5">
        <f t="shared" si="4"/>
        <v>762000</v>
      </c>
    </row>
    <row r="42" spans="1:17" s="3" customFormat="1" ht="15.75">
      <c r="A42" s="122" t="s">
        <v>523</v>
      </c>
      <c r="B42" s="100">
        <v>2</v>
      </c>
      <c r="C42" s="5"/>
      <c r="D42" s="5"/>
      <c r="E42" s="5"/>
      <c r="F42" s="5"/>
      <c r="G42" s="5"/>
      <c r="H42" s="5"/>
      <c r="I42" s="5">
        <v>200000</v>
      </c>
      <c r="J42" s="5">
        <v>200000</v>
      </c>
      <c r="K42" s="5">
        <v>200000</v>
      </c>
      <c r="L42" s="5">
        <v>54000</v>
      </c>
      <c r="M42" s="5">
        <v>54000</v>
      </c>
      <c r="N42" s="5">
        <v>54000</v>
      </c>
      <c r="O42" s="5">
        <f t="shared" si="3"/>
        <v>254000</v>
      </c>
      <c r="P42" s="5">
        <f t="shared" si="4"/>
        <v>254000</v>
      </c>
      <c r="Q42" s="5">
        <f t="shared" si="4"/>
        <v>254000</v>
      </c>
    </row>
    <row r="43" spans="1:17" s="3" customFormat="1" ht="15.75">
      <c r="A43" s="122" t="s">
        <v>524</v>
      </c>
      <c r="B43" s="100">
        <v>2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>
        <f t="shared" si="3"/>
        <v>0</v>
      </c>
      <c r="P43" s="5">
        <f t="shared" si="4"/>
        <v>0</v>
      </c>
      <c r="Q43" s="5">
        <f t="shared" si="4"/>
        <v>0</v>
      </c>
    </row>
    <row r="44" spans="1:17" s="3" customFormat="1" ht="15.75">
      <c r="A44" s="122" t="s">
        <v>525</v>
      </c>
      <c r="B44" s="100">
        <v>2</v>
      </c>
      <c r="C44" s="5"/>
      <c r="D44" s="5"/>
      <c r="E44" s="5"/>
      <c r="F44" s="5"/>
      <c r="G44" s="5"/>
      <c r="H44" s="5"/>
      <c r="I44" s="5">
        <v>50000</v>
      </c>
      <c r="J44" s="5">
        <v>50000</v>
      </c>
      <c r="K44" s="5">
        <v>50000</v>
      </c>
      <c r="L44" s="5">
        <v>13500</v>
      </c>
      <c r="M44" s="5">
        <v>13500</v>
      </c>
      <c r="N44" s="5">
        <v>13500</v>
      </c>
      <c r="O44" s="5">
        <f t="shared" si="3"/>
        <v>63500</v>
      </c>
      <c r="P44" s="5">
        <f t="shared" si="4"/>
        <v>63500</v>
      </c>
      <c r="Q44" s="5">
        <f t="shared" si="4"/>
        <v>63500</v>
      </c>
    </row>
    <row r="45" spans="1:17" ht="15.75">
      <c r="A45" s="122" t="s">
        <v>526</v>
      </c>
      <c r="B45" s="100">
        <v>2</v>
      </c>
      <c r="C45" s="5">
        <v>500000</v>
      </c>
      <c r="D45" s="5">
        <v>500000</v>
      </c>
      <c r="E45" s="5">
        <v>500000</v>
      </c>
      <c r="F45" s="5"/>
      <c r="G45" s="5"/>
      <c r="H45" s="5"/>
      <c r="I45" s="5"/>
      <c r="J45" s="5"/>
      <c r="K45" s="5"/>
      <c r="L45" s="5"/>
      <c r="M45" s="5"/>
      <c r="N45" s="5"/>
      <c r="O45" s="5">
        <f t="shared" si="3"/>
        <v>500000</v>
      </c>
      <c r="P45" s="5">
        <f t="shared" si="4"/>
        <v>500000</v>
      </c>
      <c r="Q45" s="5">
        <f t="shared" si="4"/>
        <v>500000</v>
      </c>
    </row>
    <row r="46" spans="1:17" ht="15.75" hidden="1">
      <c r="A46" s="7" t="s">
        <v>490</v>
      </c>
      <c r="B46" s="100">
        <v>2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>
        <f t="shared" si="3"/>
        <v>0</v>
      </c>
      <c r="P46" s="5">
        <f t="shared" si="4"/>
        <v>0</v>
      </c>
      <c r="Q46" s="5">
        <f t="shared" si="4"/>
        <v>0</v>
      </c>
    </row>
    <row r="47" spans="1:17" ht="15.75">
      <c r="A47" s="7" t="s">
        <v>276</v>
      </c>
      <c r="B47" s="100">
        <v>2</v>
      </c>
      <c r="C47" s="5"/>
      <c r="D47" s="5"/>
      <c r="E47" s="5"/>
      <c r="F47" s="5"/>
      <c r="G47" s="5"/>
      <c r="H47" s="5"/>
      <c r="I47" s="5">
        <v>498047</v>
      </c>
      <c r="J47" s="5">
        <v>498047</v>
      </c>
      <c r="K47" s="5">
        <v>518047</v>
      </c>
      <c r="L47" s="5">
        <v>134473</v>
      </c>
      <c r="M47" s="5">
        <v>134473</v>
      </c>
      <c r="N47" s="5">
        <v>139873</v>
      </c>
      <c r="O47" s="5">
        <f t="shared" si="3"/>
        <v>632520</v>
      </c>
      <c r="P47" s="5">
        <f t="shared" si="4"/>
        <v>632520</v>
      </c>
      <c r="Q47" s="5">
        <f t="shared" si="4"/>
        <v>657920</v>
      </c>
    </row>
    <row r="48" spans="1:17" s="3" customFormat="1" ht="15.75">
      <c r="A48" s="7" t="s">
        <v>158</v>
      </c>
      <c r="B48" s="100"/>
      <c r="C48" s="5"/>
      <c r="D48" s="5"/>
      <c r="E48" s="5"/>
      <c r="F48" s="5"/>
      <c r="G48" s="5"/>
      <c r="H48" s="5"/>
      <c r="I48" s="5">
        <f>SUM(I49:I51)</f>
        <v>903973</v>
      </c>
      <c r="J48" s="5">
        <f>SUM(J49:J51)</f>
        <v>880857</v>
      </c>
      <c r="K48" s="5">
        <f>SUM(K49:K51)</f>
        <v>886257</v>
      </c>
      <c r="L48" s="5"/>
      <c r="M48" s="5"/>
      <c r="N48" s="5"/>
      <c r="O48" s="5">
        <f t="shared" si="3"/>
        <v>903973</v>
      </c>
      <c r="P48" s="5">
        <f t="shared" si="4"/>
        <v>880857</v>
      </c>
      <c r="Q48" s="5">
        <f t="shared" si="4"/>
        <v>886257</v>
      </c>
    </row>
    <row r="49" spans="1:17" s="3" customFormat="1" ht="15.75">
      <c r="A49" s="88" t="s">
        <v>404</v>
      </c>
      <c r="B49" s="100">
        <v>1</v>
      </c>
      <c r="C49" s="5"/>
      <c r="D49" s="5"/>
      <c r="E49" s="5"/>
      <c r="F49" s="5"/>
      <c r="G49" s="5"/>
      <c r="H49" s="5"/>
      <c r="I49" s="5">
        <f>SUMIF($B$6:$B$48,"1",L$6:L$48)</f>
        <v>0</v>
      </c>
      <c r="J49" s="5">
        <f>SUMIF($B$6:$B$48,"1",M$6:M$48)</f>
        <v>0</v>
      </c>
      <c r="K49" s="5">
        <f>SUMIF($B$6:$B$48,"1",N$6:N$48)</f>
        <v>0</v>
      </c>
      <c r="L49" s="5"/>
      <c r="M49" s="5"/>
      <c r="N49" s="5"/>
      <c r="O49" s="5">
        <f t="shared" si="3"/>
        <v>0</v>
      </c>
      <c r="P49" s="5">
        <f t="shared" si="4"/>
        <v>0</v>
      </c>
      <c r="Q49" s="5">
        <f t="shared" si="4"/>
        <v>0</v>
      </c>
    </row>
    <row r="50" spans="1:17" s="3" customFormat="1" ht="15.75">
      <c r="A50" s="88" t="s">
        <v>245</v>
      </c>
      <c r="B50" s="100">
        <v>2</v>
      </c>
      <c r="C50" s="5"/>
      <c r="D50" s="5"/>
      <c r="E50" s="5"/>
      <c r="F50" s="5"/>
      <c r="G50" s="5"/>
      <c r="H50" s="5"/>
      <c r="I50" s="5">
        <f>SUMIF($B$6:$B$48,"2",L$6:L$48)</f>
        <v>903973</v>
      </c>
      <c r="J50" s="5">
        <f>SUMIF($B$6:$B$48,"2",M$6:M$48)</f>
        <v>880857</v>
      </c>
      <c r="K50" s="5">
        <f>SUMIF($B$6:$B$48,"2",N$6:N$48)</f>
        <v>886257</v>
      </c>
      <c r="L50" s="5"/>
      <c r="M50" s="5"/>
      <c r="N50" s="5"/>
      <c r="O50" s="5">
        <f t="shared" si="3"/>
        <v>903973</v>
      </c>
      <c r="P50" s="5">
        <f t="shared" si="4"/>
        <v>880857</v>
      </c>
      <c r="Q50" s="5">
        <f t="shared" si="4"/>
        <v>886257</v>
      </c>
    </row>
    <row r="51" spans="1:17" s="3" customFormat="1" ht="15.75">
      <c r="A51" s="88" t="s">
        <v>137</v>
      </c>
      <c r="B51" s="100">
        <v>3</v>
      </c>
      <c r="C51" s="5"/>
      <c r="D51" s="5"/>
      <c r="E51" s="5"/>
      <c r="F51" s="5"/>
      <c r="G51" s="5"/>
      <c r="H51" s="5"/>
      <c r="I51" s="5">
        <f>SUMIF($B$6:$B$48,"3",L$6:L$48)</f>
        <v>0</v>
      </c>
      <c r="J51" s="5">
        <f>SUMIF($B$6:$B$48,"3",M$6:M$48)</f>
        <v>0</v>
      </c>
      <c r="K51" s="5">
        <f>SUMIF($B$6:$B$48,"3",N$6:N$48)</f>
        <v>0</v>
      </c>
      <c r="L51" s="5"/>
      <c r="M51" s="5"/>
      <c r="N51" s="5"/>
      <c r="O51" s="5">
        <f t="shared" si="3"/>
        <v>0</v>
      </c>
      <c r="P51" s="5">
        <f t="shared" si="4"/>
        <v>0</v>
      </c>
      <c r="Q51" s="5">
        <f t="shared" si="4"/>
        <v>0</v>
      </c>
    </row>
    <row r="52" spans="1:17" s="3" customFormat="1" ht="15.75">
      <c r="A52" s="8" t="s">
        <v>411</v>
      </c>
      <c r="B52" s="100"/>
      <c r="C52" s="14">
        <f aca="true" t="shared" si="5" ref="C52:M52">SUM(C53:C55)</f>
        <v>6731043</v>
      </c>
      <c r="D52" s="14">
        <f t="shared" si="5"/>
        <v>7942700</v>
      </c>
      <c r="E52" s="14">
        <f>SUM(E53:E55)</f>
        <v>7942700</v>
      </c>
      <c r="F52" s="14">
        <f t="shared" si="5"/>
        <v>1351024</v>
      </c>
      <c r="G52" s="14">
        <f t="shared" si="5"/>
        <v>1481259</v>
      </c>
      <c r="H52" s="14">
        <f>SUM(H53:H55)</f>
        <v>1481259</v>
      </c>
      <c r="I52" s="14">
        <f t="shared" si="5"/>
        <v>4277020</v>
      </c>
      <c r="J52" s="14">
        <f t="shared" si="5"/>
        <v>4168286</v>
      </c>
      <c r="K52" s="14">
        <f>SUM(K53:K55)</f>
        <v>4193686</v>
      </c>
      <c r="L52" s="14">
        <f t="shared" si="5"/>
        <v>0</v>
      </c>
      <c r="M52" s="14">
        <f t="shared" si="5"/>
        <v>0</v>
      </c>
      <c r="N52" s="14">
        <f>SUM(N53:N55)</f>
        <v>0</v>
      </c>
      <c r="O52" s="14">
        <f t="shared" si="3"/>
        <v>12359087</v>
      </c>
      <c r="P52" s="14">
        <f t="shared" si="4"/>
        <v>13592245</v>
      </c>
      <c r="Q52" s="14">
        <f t="shared" si="4"/>
        <v>13617645</v>
      </c>
    </row>
    <row r="53" spans="1:17" s="3" customFormat="1" ht="15.75">
      <c r="A53" s="88" t="s">
        <v>404</v>
      </c>
      <c r="B53" s="100">
        <v>1</v>
      </c>
      <c r="C53" s="84">
        <f aca="true" t="shared" si="6" ref="C53:K53">SUMIF($B$6:$B$52,"1",C$6:C$52)</f>
        <v>0</v>
      </c>
      <c r="D53" s="84">
        <f t="shared" si="6"/>
        <v>0</v>
      </c>
      <c r="E53" s="84">
        <f t="shared" si="6"/>
        <v>0</v>
      </c>
      <c r="F53" s="84">
        <f t="shared" si="6"/>
        <v>0</v>
      </c>
      <c r="G53" s="84">
        <f t="shared" si="6"/>
        <v>0</v>
      </c>
      <c r="H53" s="84">
        <f t="shared" si="6"/>
        <v>0</v>
      </c>
      <c r="I53" s="84">
        <f t="shared" si="6"/>
        <v>0</v>
      </c>
      <c r="J53" s="84">
        <f t="shared" si="6"/>
        <v>0</v>
      </c>
      <c r="K53" s="84">
        <f t="shared" si="6"/>
        <v>0</v>
      </c>
      <c r="L53" s="5"/>
      <c r="M53" s="5"/>
      <c r="N53" s="5"/>
      <c r="O53" s="5">
        <f t="shared" si="3"/>
        <v>0</v>
      </c>
      <c r="P53" s="5">
        <f t="shared" si="4"/>
        <v>0</v>
      </c>
      <c r="Q53" s="5">
        <f t="shared" si="4"/>
        <v>0</v>
      </c>
    </row>
    <row r="54" spans="1:17" s="3" customFormat="1" ht="15.75">
      <c r="A54" s="88" t="s">
        <v>245</v>
      </c>
      <c r="B54" s="100">
        <v>2</v>
      </c>
      <c r="C54" s="84">
        <f aca="true" t="shared" si="7" ref="C54:K54">SUMIF($B$6:$B$52,"2",C$6:C$52)</f>
        <v>6201043</v>
      </c>
      <c r="D54" s="84">
        <f t="shared" si="7"/>
        <v>7412700</v>
      </c>
      <c r="E54" s="84">
        <f t="shared" si="7"/>
        <v>7412700</v>
      </c>
      <c r="F54" s="84">
        <f t="shared" si="7"/>
        <v>1218424</v>
      </c>
      <c r="G54" s="84">
        <f t="shared" si="7"/>
        <v>1348659</v>
      </c>
      <c r="H54" s="84">
        <f t="shared" si="7"/>
        <v>1348659</v>
      </c>
      <c r="I54" s="84">
        <f t="shared" si="7"/>
        <v>4277020</v>
      </c>
      <c r="J54" s="84">
        <f t="shared" si="7"/>
        <v>4168286</v>
      </c>
      <c r="K54" s="84">
        <f t="shared" si="7"/>
        <v>4193686</v>
      </c>
      <c r="L54" s="5"/>
      <c r="M54" s="5"/>
      <c r="N54" s="5"/>
      <c r="O54" s="5">
        <f t="shared" si="3"/>
        <v>11696487</v>
      </c>
      <c r="P54" s="5">
        <f t="shared" si="4"/>
        <v>12929645</v>
      </c>
      <c r="Q54" s="5">
        <f t="shared" si="4"/>
        <v>12955045</v>
      </c>
    </row>
    <row r="55" spans="1:17" s="3" customFormat="1" ht="15.75">
      <c r="A55" s="88" t="s">
        <v>137</v>
      </c>
      <c r="B55" s="100">
        <v>3</v>
      </c>
      <c r="C55" s="84">
        <f aca="true" t="shared" si="8" ref="C55:K55">SUMIF($B$6:$B$52,"3",C$6:C$52)</f>
        <v>530000</v>
      </c>
      <c r="D55" s="84">
        <f t="shared" si="8"/>
        <v>530000</v>
      </c>
      <c r="E55" s="84">
        <f t="shared" si="8"/>
        <v>530000</v>
      </c>
      <c r="F55" s="84">
        <f t="shared" si="8"/>
        <v>132600</v>
      </c>
      <c r="G55" s="84">
        <f t="shared" si="8"/>
        <v>132600</v>
      </c>
      <c r="H55" s="84">
        <f t="shared" si="8"/>
        <v>132600</v>
      </c>
      <c r="I55" s="84">
        <f t="shared" si="8"/>
        <v>0</v>
      </c>
      <c r="J55" s="84">
        <f t="shared" si="8"/>
        <v>0</v>
      </c>
      <c r="K55" s="84">
        <f t="shared" si="8"/>
        <v>0</v>
      </c>
      <c r="L55" s="5"/>
      <c r="M55" s="5"/>
      <c r="N55" s="5"/>
      <c r="O55" s="5">
        <f t="shared" si="3"/>
        <v>662600</v>
      </c>
      <c r="P55" s="5">
        <f t="shared" si="4"/>
        <v>662600</v>
      </c>
      <c r="Q55" s="5">
        <f t="shared" si="4"/>
        <v>662600</v>
      </c>
    </row>
  </sheetData>
  <sheetProtection/>
  <mergeCells count="9">
    <mergeCell ref="F4:H4"/>
    <mergeCell ref="I4:K4"/>
    <mergeCell ref="L4:N4"/>
    <mergeCell ref="O4:Q4"/>
    <mergeCell ref="A1:O1"/>
    <mergeCell ref="A2:O2"/>
    <mergeCell ref="A4:A5"/>
    <mergeCell ref="B4:B5"/>
    <mergeCell ref="C4:E4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300" verticalDpi="300" orientation="landscape" paperSize="9" scale="60" r:id="rId1"/>
  <headerFooter>
    <oddFooter>&amp;C&amp;P. oldal, összesen: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2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42.28125" style="28" customWidth="1"/>
    <col min="2" max="2" width="11.57421875" style="32" customWidth="1"/>
    <col min="3" max="4" width="11.140625" style="32" customWidth="1"/>
    <col min="5" max="5" width="11.57421875" style="32" customWidth="1"/>
    <col min="6" max="16384" width="9.140625" style="32" customWidth="1"/>
  </cols>
  <sheetData>
    <row r="1" spans="1:6" s="25" customFormat="1" ht="48.75" customHeight="1">
      <c r="A1" s="277" t="s">
        <v>567</v>
      </c>
      <c r="B1" s="277"/>
      <c r="C1" s="277"/>
      <c r="D1" s="277"/>
      <c r="E1" s="277"/>
      <c r="F1" s="121"/>
    </row>
    <row r="2" spans="1:5" s="25" customFormat="1" ht="13.5" customHeight="1">
      <c r="A2" s="126"/>
      <c r="B2" s="126"/>
      <c r="C2" s="126"/>
      <c r="D2" s="126"/>
      <c r="E2" s="126"/>
    </row>
    <row r="3" spans="1:5" s="25" customFormat="1" ht="40.5" customHeight="1">
      <c r="A3" s="278" t="s">
        <v>557</v>
      </c>
      <c r="B3" s="278"/>
      <c r="C3" s="278"/>
      <c r="D3" s="278"/>
      <c r="E3" s="278"/>
    </row>
    <row r="4" spans="1:5" s="25" customFormat="1" ht="14.25" customHeight="1">
      <c r="A4" s="26"/>
      <c r="B4" s="26"/>
      <c r="C4" s="26"/>
      <c r="D4" s="26"/>
      <c r="E4" s="127" t="s">
        <v>501</v>
      </c>
    </row>
    <row r="5" spans="1:6" s="29" customFormat="1" ht="21.75" customHeight="1">
      <c r="A5" s="117" t="s">
        <v>9</v>
      </c>
      <c r="B5" s="27" t="s">
        <v>410</v>
      </c>
      <c r="C5" s="27" t="s">
        <v>495</v>
      </c>
      <c r="D5" s="27" t="s">
        <v>554</v>
      </c>
      <c r="E5" s="27" t="s">
        <v>5</v>
      </c>
      <c r="F5" s="28"/>
    </row>
    <row r="6" spans="1:5" ht="15">
      <c r="A6" s="30" t="s">
        <v>408</v>
      </c>
      <c r="B6" s="31">
        <v>1070000</v>
      </c>
      <c r="C6" s="31">
        <v>950000</v>
      </c>
      <c r="D6" s="31">
        <v>950000</v>
      </c>
      <c r="E6" s="31">
        <f aca="true" t="shared" si="0" ref="E6:E21">SUM(B6:D6)</f>
        <v>2970000</v>
      </c>
    </row>
    <row r="7" spans="1:5" ht="15">
      <c r="A7" s="30" t="s">
        <v>406</v>
      </c>
      <c r="B7" s="31"/>
      <c r="C7" s="31"/>
      <c r="D7" s="31"/>
      <c r="E7" s="31">
        <f t="shared" si="0"/>
        <v>0</v>
      </c>
    </row>
    <row r="8" spans="1:5" ht="15">
      <c r="A8" s="30" t="s">
        <v>31</v>
      </c>
      <c r="B8" s="31">
        <v>3000</v>
      </c>
      <c r="C8" s="31">
        <v>3000</v>
      </c>
      <c r="D8" s="31">
        <v>3000</v>
      </c>
      <c r="E8" s="31">
        <f t="shared" si="0"/>
        <v>9000</v>
      </c>
    </row>
    <row r="9" spans="1:5" ht="32.25" customHeight="1">
      <c r="A9" s="33" t="s">
        <v>32</v>
      </c>
      <c r="B9" s="31">
        <v>120000</v>
      </c>
      <c r="C9" s="31">
        <v>115000</v>
      </c>
      <c r="D9" s="31">
        <v>115000</v>
      </c>
      <c r="E9" s="31">
        <f t="shared" si="0"/>
        <v>350000</v>
      </c>
    </row>
    <row r="10" spans="1:5" ht="20.25" customHeight="1">
      <c r="A10" s="30" t="s">
        <v>33</v>
      </c>
      <c r="B10" s="31"/>
      <c r="C10" s="31"/>
      <c r="D10" s="31"/>
      <c r="E10" s="31">
        <f t="shared" si="0"/>
        <v>0</v>
      </c>
    </row>
    <row r="11" spans="1:5" ht="19.5" customHeight="1">
      <c r="A11" s="30" t="s">
        <v>34</v>
      </c>
      <c r="B11" s="31"/>
      <c r="C11" s="31"/>
      <c r="D11" s="31"/>
      <c r="E11" s="31">
        <f t="shared" si="0"/>
        <v>0</v>
      </c>
    </row>
    <row r="12" spans="1:5" ht="15.75" customHeight="1">
      <c r="A12" s="33" t="s">
        <v>407</v>
      </c>
      <c r="B12" s="31"/>
      <c r="C12" s="31"/>
      <c r="D12" s="31"/>
      <c r="E12" s="31">
        <f t="shared" si="0"/>
        <v>0</v>
      </c>
    </row>
    <row r="13" spans="1:5" s="36" customFormat="1" ht="14.25">
      <c r="A13" s="34" t="s">
        <v>47</v>
      </c>
      <c r="B13" s="35">
        <f>SUM(B6:B12)</f>
        <v>1193000</v>
      </c>
      <c r="C13" s="35">
        <f>SUM(C6:C12)</f>
        <v>1068000</v>
      </c>
      <c r="D13" s="35">
        <f>SUM(D6:D12)</f>
        <v>1068000</v>
      </c>
      <c r="E13" s="35">
        <f>SUM(E6:E12)</f>
        <v>3329000</v>
      </c>
    </row>
    <row r="14" spans="1:5" ht="15">
      <c r="A14" s="34" t="s">
        <v>48</v>
      </c>
      <c r="B14" s="35">
        <f>ROUNDDOWN(B13*0.5,0)</f>
        <v>596500</v>
      </c>
      <c r="C14" s="35">
        <f>ROUNDDOWN(C13*0.5,0)</f>
        <v>534000</v>
      </c>
      <c r="D14" s="35">
        <f>ROUNDDOWN(D13*0.5,0)</f>
        <v>534000</v>
      </c>
      <c r="E14" s="35">
        <f t="shared" si="0"/>
        <v>1664500</v>
      </c>
    </row>
    <row r="15" spans="1:5" ht="19.5" customHeight="1">
      <c r="A15" s="33" t="s">
        <v>36</v>
      </c>
      <c r="B15" s="31"/>
      <c r="C15" s="31"/>
      <c r="D15" s="31"/>
      <c r="E15" s="31">
        <f t="shared" si="0"/>
        <v>0</v>
      </c>
    </row>
    <row r="16" spans="1:5" ht="20.25" customHeight="1">
      <c r="A16" s="33" t="s">
        <v>43</v>
      </c>
      <c r="B16" s="31"/>
      <c r="C16" s="31"/>
      <c r="D16" s="31"/>
      <c r="E16" s="31">
        <f t="shared" si="0"/>
        <v>0</v>
      </c>
    </row>
    <row r="17" spans="1:5" ht="17.25" customHeight="1">
      <c r="A17" s="33" t="s">
        <v>38</v>
      </c>
      <c r="B17" s="31"/>
      <c r="C17" s="31"/>
      <c r="D17" s="31"/>
      <c r="E17" s="31">
        <f t="shared" si="0"/>
        <v>0</v>
      </c>
    </row>
    <row r="18" spans="1:5" ht="14.25" customHeight="1">
      <c r="A18" s="30" t="s">
        <v>39</v>
      </c>
      <c r="B18" s="31"/>
      <c r="C18" s="31"/>
      <c r="D18" s="31"/>
      <c r="E18" s="31">
        <f t="shared" si="0"/>
        <v>0</v>
      </c>
    </row>
    <row r="19" spans="1:5" ht="15">
      <c r="A19" s="30" t="s">
        <v>40</v>
      </c>
      <c r="B19" s="31"/>
      <c r="C19" s="31"/>
      <c r="D19" s="31"/>
      <c r="E19" s="31">
        <f t="shared" si="0"/>
        <v>0</v>
      </c>
    </row>
    <row r="20" spans="1:5" ht="15">
      <c r="A20" s="30" t="s">
        <v>44</v>
      </c>
      <c r="B20" s="31"/>
      <c r="C20" s="31"/>
      <c r="D20" s="31"/>
      <c r="E20" s="31">
        <f t="shared" si="0"/>
        <v>0</v>
      </c>
    </row>
    <row r="21" spans="1:5" ht="24">
      <c r="A21" s="33" t="s">
        <v>99</v>
      </c>
      <c r="B21" s="31"/>
      <c r="C21" s="31"/>
      <c r="D21" s="31"/>
      <c r="E21" s="31">
        <f t="shared" si="0"/>
        <v>0</v>
      </c>
    </row>
    <row r="22" spans="1:5" s="36" customFormat="1" ht="18" customHeight="1">
      <c r="A22" s="37" t="s">
        <v>51</v>
      </c>
      <c r="B22" s="35">
        <f>SUM(B15:B21)</f>
        <v>0</v>
      </c>
      <c r="C22" s="35">
        <f>SUM(C15:C21)</f>
        <v>0</v>
      </c>
      <c r="D22" s="35">
        <f>SUM(D15:D21)</f>
        <v>0</v>
      </c>
      <c r="E22" s="35">
        <f>SUM(E15:E21)</f>
        <v>0</v>
      </c>
    </row>
    <row r="23" spans="1:5" s="36" customFormat="1" ht="18.75" customHeight="1">
      <c r="A23" s="37" t="s">
        <v>52</v>
      </c>
      <c r="B23" s="35">
        <f>B14-B22</f>
        <v>596500</v>
      </c>
      <c r="C23" s="35">
        <f>C14-C22</f>
        <v>534000</v>
      </c>
      <c r="D23" s="35">
        <f>D14-D22</f>
        <v>534000</v>
      </c>
      <c r="E23" s="35">
        <f>E14-E22</f>
        <v>1664500</v>
      </c>
    </row>
    <row r="24" spans="1:5" s="36" customFormat="1" ht="25.5" customHeight="1">
      <c r="A24" s="38" t="s">
        <v>64</v>
      </c>
      <c r="B24" s="35"/>
      <c r="C24" s="35"/>
      <c r="D24" s="35"/>
      <c r="E24" s="35">
        <f>SUM(B24:D24)</f>
        <v>0</v>
      </c>
    </row>
    <row r="25" spans="1:5" s="36" customFormat="1" ht="18.75" customHeight="1">
      <c r="A25" s="97"/>
      <c r="B25" s="98"/>
      <c r="C25" s="98"/>
      <c r="D25" s="98"/>
      <c r="E25" s="98"/>
    </row>
    <row r="26" spans="1:5" s="36" customFormat="1" ht="27.75" customHeight="1">
      <c r="A26" s="279" t="s">
        <v>398</v>
      </c>
      <c r="B26" s="279"/>
      <c r="C26" s="279"/>
      <c r="D26" s="279"/>
      <c r="E26" s="279"/>
    </row>
    <row r="27" ht="18.75" customHeight="1"/>
    <row r="28" ht="15">
      <c r="A28" s="99" t="s">
        <v>558</v>
      </c>
    </row>
    <row r="29" spans="1:3" ht="15">
      <c r="A29" s="39" t="s">
        <v>531</v>
      </c>
      <c r="C29" s="65"/>
    </row>
    <row r="30" ht="15">
      <c r="C30" s="65"/>
    </row>
    <row r="31" spans="1:4" ht="15">
      <c r="A31" s="65" t="s">
        <v>559</v>
      </c>
      <c r="B31" s="28"/>
      <c r="D31" s="65" t="s">
        <v>532</v>
      </c>
    </row>
    <row r="32" spans="1:4" ht="15">
      <c r="A32" s="65" t="s">
        <v>560</v>
      </c>
      <c r="B32" s="28"/>
      <c r="D32" s="65" t="s">
        <v>87</v>
      </c>
    </row>
  </sheetData>
  <sheetProtection/>
  <mergeCells count="3">
    <mergeCell ref="A1:E1"/>
    <mergeCell ref="A3:E3"/>
    <mergeCell ref="A26:E2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1"/>
  <sheetViews>
    <sheetView zoomScalePageLayoutView="0" workbookViewId="0" topLeftCell="A1">
      <selection activeCell="A5" sqref="A5:E5"/>
    </sheetView>
  </sheetViews>
  <sheetFormatPr defaultColWidth="9.140625" defaultRowHeight="15"/>
  <cols>
    <col min="1" max="1" width="42.28125" style="28" customWidth="1"/>
    <col min="2" max="5" width="9.7109375" style="32" customWidth="1"/>
    <col min="6" max="16384" width="9.140625" style="32" customWidth="1"/>
  </cols>
  <sheetData>
    <row r="1" spans="1:5" s="25" customFormat="1" ht="21.75" customHeight="1">
      <c r="A1" s="280" t="s">
        <v>397</v>
      </c>
      <c r="B1" s="280"/>
      <c r="C1" s="280"/>
      <c r="D1" s="280"/>
      <c r="E1" s="280"/>
    </row>
    <row r="2" spans="1:5" s="25" customFormat="1" ht="14.25" customHeight="1">
      <c r="A2" s="120"/>
      <c r="B2" s="120"/>
      <c r="C2" s="120"/>
      <c r="D2" s="120"/>
      <c r="E2" s="120"/>
    </row>
    <row r="3" spans="1:5" s="25" customFormat="1" ht="27" customHeight="1">
      <c r="A3" s="280" t="s">
        <v>122</v>
      </c>
      <c r="B3" s="280"/>
      <c r="C3" s="280"/>
      <c r="D3" s="280"/>
      <c r="E3" s="280"/>
    </row>
    <row r="4" spans="1:5" s="25" customFormat="1" ht="13.5" customHeight="1">
      <c r="A4" s="120"/>
      <c r="B4" s="120"/>
      <c r="C4" s="120"/>
      <c r="D4" s="120"/>
      <c r="E4" s="120"/>
    </row>
    <row r="5" spans="1:5" s="25" customFormat="1" ht="40.5" customHeight="1">
      <c r="A5" s="280" t="s">
        <v>400</v>
      </c>
      <c r="B5" s="280"/>
      <c r="C5" s="280"/>
      <c r="D5" s="280"/>
      <c r="E5" s="280"/>
    </row>
    <row r="6" spans="1:5" s="25" customFormat="1" ht="14.25" customHeight="1">
      <c r="A6" s="26"/>
      <c r="B6" s="26"/>
      <c r="C6" s="26"/>
      <c r="D6" s="26"/>
      <c r="E6" s="26"/>
    </row>
    <row r="7" spans="1:6" s="29" customFormat="1" ht="21.75" customHeight="1">
      <c r="A7" s="117" t="s">
        <v>9</v>
      </c>
      <c r="B7" s="27" t="s">
        <v>46</v>
      </c>
      <c r="C7" s="27" t="s">
        <v>100</v>
      </c>
      <c r="D7" s="27" t="s">
        <v>387</v>
      </c>
      <c r="E7" s="27" t="s">
        <v>5</v>
      </c>
      <c r="F7" s="28"/>
    </row>
    <row r="8" spans="1:5" ht="15">
      <c r="A8" s="30" t="s">
        <v>29</v>
      </c>
      <c r="B8" s="31"/>
      <c r="C8" s="31"/>
      <c r="D8" s="31"/>
      <c r="E8" s="31">
        <f aca="true" t="shared" si="0" ref="E8:E32">SUM(B8:D8)</f>
        <v>0</v>
      </c>
    </row>
    <row r="9" spans="1:5" ht="15">
      <c r="A9" s="30" t="s">
        <v>30</v>
      </c>
      <c r="B9" s="31"/>
      <c r="C9" s="31"/>
      <c r="D9" s="31"/>
      <c r="E9" s="31">
        <f t="shared" si="0"/>
        <v>0</v>
      </c>
    </row>
    <row r="10" spans="1:5" ht="15">
      <c r="A10" s="30" t="s">
        <v>31</v>
      </c>
      <c r="B10" s="31"/>
      <c r="C10" s="31"/>
      <c r="D10" s="31"/>
      <c r="E10" s="31">
        <f t="shared" si="0"/>
        <v>0</v>
      </c>
    </row>
    <row r="11" spans="1:5" ht="32.25" customHeight="1">
      <c r="A11" s="33" t="s">
        <v>32</v>
      </c>
      <c r="B11" s="31"/>
      <c r="C11" s="31"/>
      <c r="D11" s="31"/>
      <c r="E11" s="31">
        <f t="shared" si="0"/>
        <v>0</v>
      </c>
    </row>
    <row r="12" spans="1:5" ht="20.25" customHeight="1">
      <c r="A12" s="30" t="s">
        <v>33</v>
      </c>
      <c r="B12" s="31"/>
      <c r="C12" s="31"/>
      <c r="D12" s="31"/>
      <c r="E12" s="31">
        <f t="shared" si="0"/>
        <v>0</v>
      </c>
    </row>
    <row r="13" spans="1:5" ht="19.5" customHeight="1">
      <c r="A13" s="30" t="s">
        <v>34</v>
      </c>
      <c r="B13" s="31"/>
      <c r="C13" s="31"/>
      <c r="D13" s="31"/>
      <c r="E13" s="31">
        <f t="shared" si="0"/>
        <v>0</v>
      </c>
    </row>
    <row r="14" spans="1:5" ht="15.75" customHeight="1">
      <c r="A14" s="33" t="s">
        <v>35</v>
      </c>
      <c r="B14" s="31"/>
      <c r="C14" s="31"/>
      <c r="D14" s="31"/>
      <c r="E14" s="31">
        <f t="shared" si="0"/>
        <v>0</v>
      </c>
    </row>
    <row r="15" spans="1:5" s="36" customFormat="1" ht="14.25">
      <c r="A15" s="34" t="s">
        <v>47</v>
      </c>
      <c r="B15" s="35">
        <f>SUM(B8:B14)</f>
        <v>0</v>
      </c>
      <c r="C15" s="35">
        <f>SUM(C8:C14)</f>
        <v>0</v>
      </c>
      <c r="D15" s="35">
        <f>SUM(D8:D14)</f>
        <v>0</v>
      </c>
      <c r="E15" s="35">
        <f>SUM(E8:E14)</f>
        <v>0</v>
      </c>
    </row>
    <row r="16" spans="1:5" ht="15">
      <c r="A16" s="34" t="s">
        <v>48</v>
      </c>
      <c r="B16" s="23">
        <f>ROUNDDOWN(B15*0.5,0)</f>
        <v>0</v>
      </c>
      <c r="C16" s="23">
        <f>ROUNDDOWN(C15*0.5,0)</f>
        <v>0</v>
      </c>
      <c r="D16" s="23">
        <f>ROUNDDOWN(D15*0.5,0)</f>
        <v>0</v>
      </c>
      <c r="E16" s="35">
        <f t="shared" si="0"/>
        <v>0</v>
      </c>
    </row>
    <row r="17" spans="1:5" s="36" customFormat="1" ht="24">
      <c r="A17" s="37" t="s">
        <v>49</v>
      </c>
      <c r="B17" s="35">
        <f>SUM(B18:B24)</f>
        <v>0</v>
      </c>
      <c r="C17" s="35">
        <f>SUM(C18:C24)</f>
        <v>0</v>
      </c>
      <c r="D17" s="35">
        <f>SUM(D18:D24)</f>
        <v>0</v>
      </c>
      <c r="E17" s="35">
        <f>SUM(E18:E24)</f>
        <v>0</v>
      </c>
    </row>
    <row r="18" spans="1:5" ht="20.25" customHeight="1">
      <c r="A18" s="33" t="s">
        <v>36</v>
      </c>
      <c r="B18" s="31"/>
      <c r="C18" s="31"/>
      <c r="D18" s="31"/>
      <c r="E18" s="31">
        <f t="shared" si="0"/>
        <v>0</v>
      </c>
    </row>
    <row r="19" spans="1:5" ht="15">
      <c r="A19" s="30" t="s">
        <v>37</v>
      </c>
      <c r="B19" s="31"/>
      <c r="C19" s="31"/>
      <c r="D19" s="31"/>
      <c r="E19" s="31">
        <f t="shared" si="0"/>
        <v>0</v>
      </c>
    </row>
    <row r="20" spans="1:5" ht="15.75" customHeight="1">
      <c r="A20" s="33" t="s">
        <v>38</v>
      </c>
      <c r="B20" s="31"/>
      <c r="C20" s="31"/>
      <c r="D20" s="31"/>
      <c r="E20" s="31">
        <f t="shared" si="0"/>
        <v>0</v>
      </c>
    </row>
    <row r="21" spans="1:5" ht="15">
      <c r="A21" s="30" t="s">
        <v>39</v>
      </c>
      <c r="B21" s="31"/>
      <c r="C21" s="31"/>
      <c r="D21" s="31"/>
      <c r="E21" s="31">
        <f t="shared" si="0"/>
        <v>0</v>
      </c>
    </row>
    <row r="22" spans="1:5" ht="15">
      <c r="A22" s="30" t="s">
        <v>40</v>
      </c>
      <c r="B22" s="31"/>
      <c r="C22" s="31"/>
      <c r="D22" s="31"/>
      <c r="E22" s="31">
        <f t="shared" si="0"/>
        <v>0</v>
      </c>
    </row>
    <row r="23" spans="1:5" ht="15">
      <c r="A23" s="30" t="s">
        <v>41</v>
      </c>
      <c r="B23" s="31"/>
      <c r="C23" s="31"/>
      <c r="D23" s="31"/>
      <c r="E23" s="31">
        <f t="shared" si="0"/>
        <v>0</v>
      </c>
    </row>
    <row r="24" spans="1:5" ht="18.75" customHeight="1">
      <c r="A24" s="33" t="s">
        <v>42</v>
      </c>
      <c r="B24" s="31"/>
      <c r="C24" s="31"/>
      <c r="D24" s="31"/>
      <c r="E24" s="31">
        <f t="shared" si="0"/>
        <v>0</v>
      </c>
    </row>
    <row r="25" spans="1:5" s="36" customFormat="1" ht="25.5" customHeight="1">
      <c r="A25" s="38" t="s">
        <v>50</v>
      </c>
      <c r="B25" s="35">
        <f>SUM(B26:B32)</f>
        <v>0</v>
      </c>
      <c r="C25" s="35">
        <f>SUM(C26:C32)</f>
        <v>0</v>
      </c>
      <c r="D25" s="35">
        <f>SUM(D26:D32)</f>
        <v>0</v>
      </c>
      <c r="E25" s="35">
        <f>SUM(E26:E32)</f>
        <v>0</v>
      </c>
    </row>
    <row r="26" spans="1:5" ht="19.5" customHeight="1">
      <c r="A26" s="33" t="s">
        <v>36</v>
      </c>
      <c r="B26" s="31"/>
      <c r="C26" s="31"/>
      <c r="D26" s="31"/>
      <c r="E26" s="31">
        <f t="shared" si="0"/>
        <v>0</v>
      </c>
    </row>
    <row r="27" spans="1:5" ht="20.25" customHeight="1">
      <c r="A27" s="33" t="s">
        <v>43</v>
      </c>
      <c r="B27" s="31"/>
      <c r="C27" s="31"/>
      <c r="D27" s="31"/>
      <c r="E27" s="31">
        <f t="shared" si="0"/>
        <v>0</v>
      </c>
    </row>
    <row r="28" spans="1:5" ht="17.25" customHeight="1">
      <c r="A28" s="33" t="s">
        <v>38</v>
      </c>
      <c r="B28" s="31"/>
      <c r="C28" s="31"/>
      <c r="D28" s="31"/>
      <c r="E28" s="31">
        <f t="shared" si="0"/>
        <v>0</v>
      </c>
    </row>
    <row r="29" spans="1:5" ht="14.25" customHeight="1">
      <c r="A29" s="30" t="s">
        <v>39</v>
      </c>
      <c r="B29" s="31"/>
      <c r="C29" s="31"/>
      <c r="D29" s="31"/>
      <c r="E29" s="31">
        <f t="shared" si="0"/>
        <v>0</v>
      </c>
    </row>
    <row r="30" spans="1:5" ht="15">
      <c r="A30" s="30" t="s">
        <v>40</v>
      </c>
      <c r="B30" s="31"/>
      <c r="C30" s="31"/>
      <c r="D30" s="31"/>
      <c r="E30" s="31">
        <f t="shared" si="0"/>
        <v>0</v>
      </c>
    </row>
    <row r="31" spans="1:5" ht="15">
      <c r="A31" s="30" t="s">
        <v>44</v>
      </c>
      <c r="B31" s="31"/>
      <c r="C31" s="31"/>
      <c r="D31" s="31"/>
      <c r="E31" s="31">
        <f t="shared" si="0"/>
        <v>0</v>
      </c>
    </row>
    <row r="32" spans="1:5" ht="15">
      <c r="A32" s="33" t="s">
        <v>42</v>
      </c>
      <c r="B32" s="31"/>
      <c r="C32" s="31"/>
      <c r="D32" s="31"/>
      <c r="E32" s="31">
        <f t="shared" si="0"/>
        <v>0</v>
      </c>
    </row>
    <row r="33" spans="1:5" s="36" customFormat="1" ht="18" customHeight="1">
      <c r="A33" s="37" t="s">
        <v>51</v>
      </c>
      <c r="B33" s="35">
        <f>B17+B25</f>
        <v>0</v>
      </c>
      <c r="C33" s="35">
        <f>C17+C25</f>
        <v>0</v>
      </c>
      <c r="D33" s="35">
        <f>D17+D25</f>
        <v>0</v>
      </c>
      <c r="E33" s="35">
        <f>E17+E25</f>
        <v>0</v>
      </c>
    </row>
    <row r="34" spans="1:5" s="36" customFormat="1" ht="18.75" customHeight="1">
      <c r="A34" s="37" t="s">
        <v>52</v>
      </c>
      <c r="B34" s="35">
        <f>B16-B33</f>
        <v>0</v>
      </c>
      <c r="C34" s="35">
        <f>C16-C33</f>
        <v>0</v>
      </c>
      <c r="D34" s="35">
        <f>D16-D33</f>
        <v>0</v>
      </c>
      <c r="E34" s="35">
        <f>E16-E33</f>
        <v>0</v>
      </c>
    </row>
    <row r="35" spans="1:5" s="36" customFormat="1" ht="18.75" customHeight="1">
      <c r="A35" s="97"/>
      <c r="B35" s="98"/>
      <c r="C35" s="98"/>
      <c r="D35" s="98"/>
      <c r="E35" s="98"/>
    </row>
    <row r="36" spans="1:5" s="36" customFormat="1" ht="27.75" customHeight="1">
      <c r="A36" s="279" t="s">
        <v>398</v>
      </c>
      <c r="B36" s="279"/>
      <c r="C36" s="279"/>
      <c r="D36" s="279"/>
      <c r="E36" s="279"/>
    </row>
    <row r="37" ht="18.75" customHeight="1"/>
    <row r="38" ht="15">
      <c r="A38" s="99" t="s">
        <v>399</v>
      </c>
    </row>
    <row r="39" spans="1:3" ht="15">
      <c r="A39" s="39" t="s">
        <v>123</v>
      </c>
      <c r="C39" s="65"/>
    </row>
    <row r="40" ht="15">
      <c r="C40" s="65" t="s">
        <v>124</v>
      </c>
    </row>
    <row r="41" ht="15">
      <c r="C41" s="65" t="s">
        <v>87</v>
      </c>
    </row>
  </sheetData>
  <sheetProtection/>
  <mergeCells count="4">
    <mergeCell ref="A1:E1"/>
    <mergeCell ref="A3:E3"/>
    <mergeCell ref="A5:E5"/>
    <mergeCell ref="A36:E3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PageLayoutView="0" workbookViewId="0" topLeftCell="A40">
      <selection activeCell="C61" sqref="C61"/>
    </sheetView>
  </sheetViews>
  <sheetFormatPr defaultColWidth="9.140625" defaultRowHeight="15"/>
  <cols>
    <col min="1" max="1" width="3.421875" style="0" customWidth="1"/>
    <col min="2" max="2" width="4.8515625" style="0" customWidth="1"/>
    <col min="3" max="3" width="16.140625" style="0" customWidth="1"/>
    <col min="4" max="4" width="4.28125" style="0" customWidth="1"/>
    <col min="5" max="5" width="8.8515625" style="0" customWidth="1"/>
    <col min="6" max="6" width="4.57421875" style="0" customWidth="1"/>
    <col min="7" max="7" width="6.140625" style="42" customWidth="1"/>
    <col min="8" max="8" width="18.140625" style="0" customWidth="1"/>
    <col min="9" max="9" width="16.57421875" style="0" customWidth="1"/>
  </cols>
  <sheetData>
    <row r="1" spans="1:10" s="153" customFormat="1" ht="40.5" customHeight="1">
      <c r="A1" s="226" t="s">
        <v>616</v>
      </c>
      <c r="B1" s="226"/>
      <c r="C1" s="226"/>
      <c r="D1" s="226"/>
      <c r="E1" s="226"/>
      <c r="F1" s="226"/>
      <c r="G1" s="226"/>
      <c r="H1" s="226"/>
      <c r="I1" s="226"/>
      <c r="J1" s="226"/>
    </row>
    <row r="2" spans="1:10" s="153" customFormat="1" ht="18.75" customHeight="1">
      <c r="A2" s="161"/>
      <c r="B2" s="161"/>
      <c r="C2" s="161"/>
      <c r="D2" s="161"/>
      <c r="G2" s="161"/>
      <c r="H2" s="162"/>
      <c r="I2" s="163" t="s">
        <v>574</v>
      </c>
      <c r="J2" s="162"/>
    </row>
    <row r="3" spans="1:10" s="153" customFormat="1" ht="18.75" customHeight="1">
      <c r="A3" s="161"/>
      <c r="B3" s="161"/>
      <c r="C3" s="161"/>
      <c r="D3" s="161"/>
      <c r="E3" s="161"/>
      <c r="F3" s="163"/>
      <c r="G3" s="161"/>
      <c r="H3" s="162"/>
      <c r="I3" s="162"/>
      <c r="J3" s="162"/>
    </row>
    <row r="4" spans="1:12" s="165" customFormat="1" ht="15.75">
      <c r="A4" s="172" t="s">
        <v>575</v>
      </c>
      <c r="B4" s="172"/>
      <c r="C4" s="172"/>
      <c r="D4" s="172"/>
      <c r="E4" s="172"/>
      <c r="F4" s="173"/>
      <c r="G4" s="172"/>
      <c r="H4" s="172"/>
      <c r="I4" s="172"/>
      <c r="J4" s="173"/>
      <c r="K4" s="187"/>
      <c r="L4" s="187"/>
    </row>
    <row r="5" spans="1:12" ht="15.75">
      <c r="A5" s="2"/>
      <c r="B5" s="188" t="s">
        <v>604</v>
      </c>
      <c r="C5" s="188"/>
      <c r="D5" s="188"/>
      <c r="E5" s="188"/>
      <c r="F5" s="184"/>
      <c r="G5" s="184"/>
      <c r="H5" s="184"/>
      <c r="I5" s="184">
        <v>-221734</v>
      </c>
      <c r="J5" s="189"/>
      <c r="K5" s="180"/>
      <c r="L5" s="180"/>
    </row>
    <row r="6" spans="1:12" ht="15.75">
      <c r="A6" s="2"/>
      <c r="B6" s="199" t="s">
        <v>596</v>
      </c>
      <c r="C6" s="199"/>
      <c r="D6" s="199"/>
      <c r="E6" s="199"/>
      <c r="F6" s="210"/>
      <c r="G6" s="210"/>
      <c r="H6" s="210"/>
      <c r="I6" s="210">
        <v>1314188</v>
      </c>
      <c r="J6" s="189"/>
      <c r="K6" s="180"/>
      <c r="L6" s="180"/>
    </row>
    <row r="7" spans="1:12" ht="15.75">
      <c r="A7" s="2"/>
      <c r="B7" s="175"/>
      <c r="C7" s="208" t="s">
        <v>599</v>
      </c>
      <c r="D7" s="175"/>
      <c r="E7" s="175"/>
      <c r="F7" s="169"/>
      <c r="G7" s="169"/>
      <c r="H7" s="169"/>
      <c r="I7" s="211">
        <f>SUM(I5:I6)</f>
        <v>1092454</v>
      </c>
      <c r="J7" s="189"/>
      <c r="K7" s="180"/>
      <c r="L7" s="180"/>
    </row>
    <row r="8" spans="1:12" s="144" customFormat="1" ht="18.75">
      <c r="A8" s="168"/>
      <c r="B8" s="175"/>
      <c r="C8" s="175"/>
      <c r="D8" s="175"/>
      <c r="E8" s="175"/>
      <c r="F8" s="183"/>
      <c r="G8" s="190"/>
      <c r="H8" s="2"/>
      <c r="I8" s="2"/>
      <c r="J8" s="169"/>
      <c r="K8" s="2"/>
      <c r="L8" s="2"/>
    </row>
    <row r="9" spans="1:12" s="149" customFormat="1" ht="19.5">
      <c r="A9" s="191" t="s">
        <v>576</v>
      </c>
      <c r="B9" s="182"/>
      <c r="C9" s="182"/>
      <c r="D9" s="182"/>
      <c r="E9" s="182"/>
      <c r="F9" s="192"/>
      <c r="G9" s="193"/>
      <c r="H9" s="172"/>
      <c r="I9" s="172"/>
      <c r="J9" s="176"/>
      <c r="K9" s="172"/>
      <c r="L9" s="172"/>
    </row>
    <row r="10" spans="1:12" s="144" customFormat="1" ht="18.75">
      <c r="A10" s="2"/>
      <c r="B10" s="168" t="s">
        <v>590</v>
      </c>
      <c r="C10" s="175"/>
      <c r="D10" s="175"/>
      <c r="E10" s="175"/>
      <c r="F10" s="183"/>
      <c r="G10" s="195"/>
      <c r="H10" s="195"/>
      <c r="I10" s="195"/>
      <c r="J10" s="169"/>
      <c r="K10" s="2"/>
      <c r="L10" s="2"/>
    </row>
    <row r="11" spans="1:12" s="144" customFormat="1" ht="18.75">
      <c r="A11" s="2"/>
      <c r="B11" s="168"/>
      <c r="C11" s="188" t="s">
        <v>591</v>
      </c>
      <c r="D11" s="188"/>
      <c r="E11" s="188"/>
      <c r="F11" s="179"/>
      <c r="G11" s="194"/>
      <c r="H11" s="194"/>
      <c r="I11" s="194">
        <v>-56484</v>
      </c>
      <c r="J11" s="169"/>
      <c r="K11" s="2"/>
      <c r="L11" s="2"/>
    </row>
    <row r="12" spans="1:12" s="144" customFormat="1" ht="18.75">
      <c r="A12" s="2"/>
      <c r="B12" s="168"/>
      <c r="C12" s="199" t="s">
        <v>592</v>
      </c>
      <c r="D12" s="199"/>
      <c r="E12" s="199"/>
      <c r="F12" s="197"/>
      <c r="G12" s="198"/>
      <c r="H12" s="198"/>
      <c r="I12" s="198">
        <v>-15250</v>
      </c>
      <c r="J12" s="169"/>
      <c r="K12" s="2"/>
      <c r="L12" s="2"/>
    </row>
    <row r="13" spans="1:12" s="144" customFormat="1" ht="18.75">
      <c r="A13" s="2"/>
      <c r="B13" s="168" t="s">
        <v>91</v>
      </c>
      <c r="C13" s="175"/>
      <c r="D13" s="175"/>
      <c r="E13" s="175"/>
      <c r="F13" s="183"/>
      <c r="G13" s="195"/>
      <c r="H13" s="195"/>
      <c r="I13" s="195"/>
      <c r="J13" s="169"/>
      <c r="K13" s="2"/>
      <c r="L13" s="2"/>
    </row>
    <row r="14" spans="1:12" s="144" customFormat="1" ht="18.75">
      <c r="A14" s="2"/>
      <c r="B14" s="168"/>
      <c r="C14" s="188" t="s">
        <v>593</v>
      </c>
      <c r="D14" s="188"/>
      <c r="E14" s="188"/>
      <c r="F14" s="179"/>
      <c r="G14" s="194"/>
      <c r="H14" s="194"/>
      <c r="I14" s="194">
        <v>-150000</v>
      </c>
      <c r="J14" s="169"/>
      <c r="K14" s="2"/>
      <c r="L14" s="2"/>
    </row>
    <row r="15" spans="1:12" s="144" customFormat="1" ht="18.75">
      <c r="A15" s="2"/>
      <c r="B15" s="168" t="s">
        <v>584</v>
      </c>
      <c r="C15" s="175"/>
      <c r="D15" s="175"/>
      <c r="E15" s="175"/>
      <c r="F15" s="183"/>
      <c r="G15" s="195"/>
      <c r="H15" s="195"/>
      <c r="I15" s="195"/>
      <c r="J15" s="169"/>
      <c r="K15" s="2"/>
      <c r="L15" s="2"/>
    </row>
    <row r="16" spans="1:12" s="144" customFormat="1" ht="18.75">
      <c r="A16" s="2"/>
      <c r="B16" s="168"/>
      <c r="C16" s="188" t="s">
        <v>597</v>
      </c>
      <c r="D16" s="188"/>
      <c r="E16" s="188"/>
      <c r="F16" s="179"/>
      <c r="G16" s="194"/>
      <c r="H16" s="194"/>
      <c r="I16" s="194">
        <v>1183953</v>
      </c>
      <c r="J16" s="169"/>
      <c r="K16" s="2"/>
      <c r="L16" s="2"/>
    </row>
    <row r="17" spans="1:12" s="144" customFormat="1" ht="18.75">
      <c r="A17" s="2"/>
      <c r="B17" s="168"/>
      <c r="C17" s="199" t="s">
        <v>598</v>
      </c>
      <c r="D17" s="199"/>
      <c r="E17" s="199"/>
      <c r="F17" s="197"/>
      <c r="G17" s="198"/>
      <c r="H17" s="198"/>
      <c r="I17" s="198">
        <v>130235</v>
      </c>
      <c r="J17" s="169"/>
      <c r="K17" s="2"/>
      <c r="L17" s="2"/>
    </row>
    <row r="18" spans="1:12" s="144" customFormat="1" ht="18.75">
      <c r="A18" s="2"/>
      <c r="B18" s="168"/>
      <c r="C18" s="208" t="s">
        <v>582</v>
      </c>
      <c r="D18" s="175"/>
      <c r="E18" s="175"/>
      <c r="F18" s="183"/>
      <c r="G18" s="195"/>
      <c r="H18" s="195"/>
      <c r="I18" s="209">
        <f>SUM(I11:I17)</f>
        <v>1092454</v>
      </c>
      <c r="J18" s="169"/>
      <c r="K18" s="2"/>
      <c r="L18" s="2"/>
    </row>
    <row r="19" spans="1:12" s="144" customFormat="1" ht="18.75">
      <c r="A19" s="2"/>
      <c r="B19" s="168"/>
      <c r="C19" s="175"/>
      <c r="D19" s="175"/>
      <c r="E19" s="175"/>
      <c r="F19" s="183"/>
      <c r="G19" s="195"/>
      <c r="H19" s="195"/>
      <c r="I19" s="195"/>
      <c r="J19" s="169"/>
      <c r="K19" s="2"/>
      <c r="L19" s="2"/>
    </row>
    <row r="20" spans="1:12" s="144" customFormat="1" ht="18.75">
      <c r="A20" s="170" t="s">
        <v>577</v>
      </c>
      <c r="B20" s="170"/>
      <c r="C20" s="170"/>
      <c r="D20" s="170"/>
      <c r="E20" s="170"/>
      <c r="F20" s="171"/>
      <c r="G20" s="170"/>
      <c r="H20" s="170"/>
      <c r="I20" s="170"/>
      <c r="J20" s="171"/>
      <c r="K20" s="2"/>
      <c r="L20" s="2"/>
    </row>
    <row r="21" spans="1:12" s="144" customFormat="1" ht="18.75">
      <c r="A21" s="172" t="s">
        <v>578</v>
      </c>
      <c r="B21" s="172"/>
      <c r="C21" s="172"/>
      <c r="D21" s="172"/>
      <c r="E21" s="172"/>
      <c r="F21" s="173"/>
      <c r="G21" s="172" t="s">
        <v>579</v>
      </c>
      <c r="H21" s="172"/>
      <c r="I21" s="172"/>
      <c r="J21" s="173"/>
      <c r="K21" s="2"/>
      <c r="L21" s="2"/>
    </row>
    <row r="22" spans="1:12" s="144" customFormat="1" ht="18.75">
      <c r="A22" s="196" t="s">
        <v>576</v>
      </c>
      <c r="B22" s="172"/>
      <c r="C22" s="172"/>
      <c r="D22" s="172"/>
      <c r="E22" s="172"/>
      <c r="F22" s="174"/>
      <c r="G22" s="175"/>
      <c r="H22" s="175"/>
      <c r="I22" s="175"/>
      <c r="J22" s="176"/>
      <c r="K22" s="2"/>
      <c r="L22" s="2"/>
    </row>
    <row r="23" spans="1:10" s="144" customFormat="1" ht="37.5" customHeight="1">
      <c r="A23" s="175"/>
      <c r="B23" s="217" t="s">
        <v>580</v>
      </c>
      <c r="C23" s="218"/>
      <c r="D23" s="218"/>
      <c r="E23" s="219">
        <v>94026</v>
      </c>
      <c r="F23" s="169"/>
      <c r="G23" s="234" t="s">
        <v>588</v>
      </c>
      <c r="H23" s="234"/>
      <c r="I23" s="234"/>
      <c r="J23" s="186">
        <v>4026</v>
      </c>
    </row>
    <row r="24" spans="1:10" s="185" customFormat="1" ht="18.75">
      <c r="A24" s="200"/>
      <c r="B24" s="200"/>
      <c r="C24" s="200"/>
      <c r="D24" s="200"/>
      <c r="E24" s="200"/>
      <c r="F24" s="200"/>
      <c r="G24" s="200" t="s">
        <v>600</v>
      </c>
      <c r="H24" s="200"/>
      <c r="I24" s="200"/>
      <c r="J24" s="200"/>
    </row>
    <row r="25" spans="1:10" s="144" customFormat="1" ht="18.75">
      <c r="A25" s="2"/>
      <c r="B25" s="168"/>
      <c r="C25" s="175"/>
      <c r="D25" s="175"/>
      <c r="E25" s="175"/>
      <c r="F25" s="183"/>
      <c r="G25" s="195"/>
      <c r="H25" s="212" t="s">
        <v>602</v>
      </c>
      <c r="I25" s="194"/>
      <c r="J25" s="184">
        <v>70866</v>
      </c>
    </row>
    <row r="26" spans="2:10" s="144" customFormat="1" ht="18.75">
      <c r="B26" s="202"/>
      <c r="C26" s="202"/>
      <c r="D26" s="202"/>
      <c r="E26" s="202"/>
      <c r="F26" s="203"/>
      <c r="G26" s="202"/>
      <c r="H26" s="213" t="s">
        <v>603</v>
      </c>
      <c r="I26" s="214"/>
      <c r="J26" s="210">
        <v>19134</v>
      </c>
    </row>
    <row r="27" spans="2:10" s="144" customFormat="1" ht="18.75">
      <c r="B27" s="200" t="s">
        <v>605</v>
      </c>
      <c r="C27" s="200"/>
      <c r="D27" s="200"/>
      <c r="E27" s="200"/>
      <c r="F27" s="203"/>
      <c r="G27" s="202" t="s">
        <v>607</v>
      </c>
      <c r="H27" s="202"/>
      <c r="I27" s="205"/>
      <c r="J27" s="169"/>
    </row>
    <row r="28" spans="2:10" s="144" customFormat="1" ht="18.75">
      <c r="B28" s="195"/>
      <c r="C28" s="212" t="s">
        <v>602</v>
      </c>
      <c r="D28" s="194"/>
      <c r="E28" s="184">
        <v>50000</v>
      </c>
      <c r="F28" s="203"/>
      <c r="G28" s="202"/>
      <c r="H28" s="215" t="s">
        <v>608</v>
      </c>
      <c r="I28" s="216"/>
      <c r="J28" s="184">
        <v>100000</v>
      </c>
    </row>
    <row r="29" spans="2:10" s="144" customFormat="1" ht="18.75">
      <c r="B29" s="202"/>
      <c r="C29" s="213" t="s">
        <v>603</v>
      </c>
      <c r="D29" s="214"/>
      <c r="E29" s="210">
        <v>13500</v>
      </c>
      <c r="F29" s="203"/>
      <c r="G29" s="202"/>
      <c r="H29" s="213" t="s">
        <v>609</v>
      </c>
      <c r="I29" s="214"/>
      <c r="J29" s="210">
        <v>27000</v>
      </c>
    </row>
    <row r="30" spans="2:10" s="144" customFormat="1" ht="18.75">
      <c r="B30" s="202" t="s">
        <v>606</v>
      </c>
      <c r="C30" s="202"/>
      <c r="D30" s="202"/>
      <c r="E30" s="202"/>
      <c r="F30" s="203"/>
      <c r="G30" s="202"/>
      <c r="H30" s="202"/>
      <c r="I30" s="205"/>
      <c r="J30" s="169"/>
    </row>
    <row r="31" spans="2:10" s="144" customFormat="1" ht="18.75">
      <c r="B31" s="202"/>
      <c r="C31" s="212" t="s">
        <v>602</v>
      </c>
      <c r="D31" s="194"/>
      <c r="E31" s="184">
        <v>50000</v>
      </c>
      <c r="F31" s="203"/>
      <c r="G31" s="202"/>
      <c r="H31" s="202"/>
      <c r="I31" s="205"/>
      <c r="J31" s="169"/>
    </row>
    <row r="32" spans="2:10" s="144" customFormat="1" ht="18.75">
      <c r="B32" s="202"/>
      <c r="C32" s="213" t="s">
        <v>603</v>
      </c>
      <c r="D32" s="214"/>
      <c r="E32" s="210">
        <v>13500</v>
      </c>
      <c r="F32" s="203"/>
      <c r="G32" s="202"/>
      <c r="H32" s="202"/>
      <c r="I32" s="205"/>
      <c r="J32" s="169"/>
    </row>
    <row r="33" spans="1:10" s="153" customFormat="1" ht="37.5" customHeight="1">
      <c r="A33" s="144"/>
      <c r="B33" s="235" t="s">
        <v>615</v>
      </c>
      <c r="C33" s="235"/>
      <c r="D33" s="235"/>
      <c r="E33" s="222"/>
      <c r="F33" s="220"/>
      <c r="G33" s="229" t="s">
        <v>611</v>
      </c>
      <c r="H33" s="229"/>
      <c r="I33" s="229"/>
      <c r="J33" s="169"/>
    </row>
    <row r="34" spans="1:10" s="153" customFormat="1" ht="32.25" customHeight="1">
      <c r="A34" s="144"/>
      <c r="B34" s="236" t="s">
        <v>612</v>
      </c>
      <c r="C34" s="236"/>
      <c r="D34" s="236"/>
      <c r="E34" s="219">
        <v>30000</v>
      </c>
      <c r="F34" s="220"/>
      <c r="G34" s="230" t="s">
        <v>613</v>
      </c>
      <c r="H34" s="230"/>
      <c r="I34" s="230"/>
      <c r="J34" s="184">
        <v>10000</v>
      </c>
    </row>
    <row r="35" spans="1:10" s="153" customFormat="1" ht="37.5" customHeight="1">
      <c r="A35" s="164"/>
      <c r="B35" s="221"/>
      <c r="C35" s="221"/>
      <c r="D35" s="221"/>
      <c r="E35" s="221"/>
      <c r="F35" s="166"/>
      <c r="G35" s="231" t="s">
        <v>610</v>
      </c>
      <c r="H35" s="231"/>
      <c r="I35" s="231"/>
      <c r="J35" s="169"/>
    </row>
    <row r="36" spans="1:10" s="153" customFormat="1" ht="37.5" customHeight="1">
      <c r="A36" s="164"/>
      <c r="B36" s="221"/>
      <c r="C36" s="221"/>
      <c r="D36" s="221"/>
      <c r="E36" s="221"/>
      <c r="F36" s="166"/>
      <c r="G36" s="230" t="s">
        <v>614</v>
      </c>
      <c r="H36" s="230"/>
      <c r="I36" s="230"/>
      <c r="J36" s="184">
        <v>20000</v>
      </c>
    </row>
    <row r="37" spans="1:10" s="144" customFormat="1" ht="18.75">
      <c r="A37" s="201"/>
      <c r="B37" s="202"/>
      <c r="C37" s="202"/>
      <c r="D37" s="202"/>
      <c r="E37" s="202"/>
      <c r="F37" s="203"/>
      <c r="G37" s="202"/>
      <c r="H37" s="206"/>
      <c r="I37" s="206"/>
      <c r="J37" s="169"/>
    </row>
    <row r="38" spans="1:10" s="144" customFormat="1" ht="18.75">
      <c r="A38" s="232" t="s">
        <v>572</v>
      </c>
      <c r="B38" s="232"/>
      <c r="C38" s="232"/>
      <c r="D38" s="232"/>
      <c r="E38" s="232"/>
      <c r="F38" s="232"/>
      <c r="G38" s="232"/>
      <c r="H38" s="232"/>
      <c r="I38" s="232"/>
      <c r="J38" s="232"/>
    </row>
    <row r="39" spans="1:10" s="144" customFormat="1" ht="18.75">
      <c r="A39" s="232" t="s">
        <v>573</v>
      </c>
      <c r="B39" s="232"/>
      <c r="C39" s="232"/>
      <c r="D39" s="232"/>
      <c r="E39" s="232"/>
      <c r="F39" s="232"/>
      <c r="G39" s="232"/>
      <c r="H39" s="232"/>
      <c r="I39" s="232"/>
      <c r="J39" s="232"/>
    </row>
    <row r="40" spans="1:10" ht="15.75">
      <c r="A40" s="232" t="s">
        <v>583</v>
      </c>
      <c r="B40" s="232"/>
      <c r="C40" s="232"/>
      <c r="D40" s="232"/>
      <c r="E40" s="232"/>
      <c r="F40" s="232"/>
      <c r="G40" s="232"/>
      <c r="H40" s="232"/>
      <c r="I40" s="232"/>
      <c r="J40" s="232"/>
    </row>
    <row r="41" spans="1:10" ht="15.75">
      <c r="A41" s="143"/>
      <c r="B41" s="143"/>
      <c r="C41" s="143"/>
      <c r="D41" s="143"/>
      <c r="E41" s="143"/>
      <c r="F41" s="207"/>
      <c r="G41" s="143"/>
      <c r="H41" s="143"/>
      <c r="I41" s="143" t="s">
        <v>574</v>
      </c>
      <c r="J41" s="207"/>
    </row>
    <row r="42" spans="1:10" ht="15.75">
      <c r="A42" s="2"/>
      <c r="B42" s="2"/>
      <c r="C42" s="2"/>
      <c r="D42" s="2"/>
      <c r="E42" s="2"/>
      <c r="F42" s="189"/>
      <c r="G42" s="2"/>
      <c r="H42" s="2"/>
      <c r="I42" s="2"/>
      <c r="J42" s="189"/>
    </row>
    <row r="43" spans="1:10" ht="15.75">
      <c r="A43" s="170" t="s">
        <v>577</v>
      </c>
      <c r="B43" s="170"/>
      <c r="C43" s="170"/>
      <c r="D43" s="170"/>
      <c r="E43" s="170"/>
      <c r="F43" s="171"/>
      <c r="G43" s="170"/>
      <c r="H43" s="170"/>
      <c r="I43" s="170"/>
      <c r="J43" s="171"/>
    </row>
    <row r="44" spans="1:10" ht="15.75">
      <c r="A44" s="172" t="s">
        <v>578</v>
      </c>
      <c r="B44" s="172"/>
      <c r="C44" s="172"/>
      <c r="D44" s="172"/>
      <c r="E44" s="172"/>
      <c r="F44" s="173"/>
      <c r="G44" s="172" t="s">
        <v>579</v>
      </c>
      <c r="H44" s="172"/>
      <c r="I44" s="172"/>
      <c r="J44" s="173"/>
    </row>
    <row r="45" spans="1:10" ht="15.75">
      <c r="A45" s="196" t="s">
        <v>576</v>
      </c>
      <c r="B45" s="172"/>
      <c r="C45" s="172"/>
      <c r="D45" s="172"/>
      <c r="E45" s="172"/>
      <c r="F45" s="174"/>
      <c r="G45" s="175"/>
      <c r="H45" s="175"/>
      <c r="I45" s="175"/>
      <c r="J45" s="176"/>
    </row>
    <row r="46" spans="1:10" ht="15.75">
      <c r="A46" s="196"/>
      <c r="B46" s="177" t="s">
        <v>580</v>
      </c>
      <c r="C46" s="188"/>
      <c r="D46" s="188"/>
      <c r="E46" s="179">
        <v>27704</v>
      </c>
      <c r="F46" s="174"/>
      <c r="G46" s="2"/>
      <c r="H46" s="175"/>
      <c r="I46" s="175"/>
      <c r="J46" s="176"/>
    </row>
    <row r="47" spans="1:10" ht="18.75" customHeight="1">
      <c r="A47" s="175"/>
      <c r="B47" s="175"/>
      <c r="C47" s="175"/>
      <c r="D47" s="175"/>
      <c r="E47" s="175"/>
      <c r="F47" s="169"/>
      <c r="G47" s="168" t="s">
        <v>601</v>
      </c>
      <c r="H47" s="181"/>
      <c r="I47" s="182"/>
      <c r="J47" s="169"/>
    </row>
    <row r="48" spans="1:10" ht="17.25" customHeight="1">
      <c r="A48" s="175"/>
      <c r="B48" s="175"/>
      <c r="C48" s="168"/>
      <c r="D48" s="168"/>
      <c r="E48" s="168"/>
      <c r="F48" s="183"/>
      <c r="G48" s="2"/>
      <c r="H48" s="233" t="s">
        <v>585</v>
      </c>
      <c r="I48" s="233"/>
      <c r="J48" s="184">
        <v>27704</v>
      </c>
    </row>
    <row r="49" spans="1:10" ht="15.75">
      <c r="A49" s="175"/>
      <c r="B49" s="175"/>
      <c r="C49" s="168"/>
      <c r="D49" s="168"/>
      <c r="E49" s="168"/>
      <c r="F49" s="183"/>
      <c r="G49" s="227"/>
      <c r="H49" s="227"/>
      <c r="I49" s="227"/>
      <c r="J49" s="169"/>
    </row>
    <row r="50" spans="1:10" s="144" customFormat="1" ht="18.75">
      <c r="A50" s="201" t="s">
        <v>589</v>
      </c>
      <c r="B50" s="202"/>
      <c r="C50" s="202"/>
      <c r="D50" s="202"/>
      <c r="E50" s="202"/>
      <c r="F50" s="203"/>
      <c r="G50" s="202"/>
      <c r="H50" s="204"/>
      <c r="I50" s="205"/>
      <c r="J50" s="169"/>
    </row>
    <row r="51" spans="6:10" ht="15">
      <c r="F51" s="42"/>
      <c r="G51"/>
      <c r="J51" s="42"/>
    </row>
    <row r="52" spans="1:10" ht="18.75">
      <c r="A52" s="153"/>
      <c r="B52" s="154"/>
      <c r="C52" s="155"/>
      <c r="D52" s="155"/>
      <c r="E52" s="155"/>
      <c r="F52" s="156"/>
      <c r="G52" s="167"/>
      <c r="H52" s="228" t="s">
        <v>581</v>
      </c>
      <c r="I52" s="228"/>
      <c r="J52" s="167"/>
    </row>
    <row r="53" spans="1:10" ht="18.75">
      <c r="A53" s="153"/>
      <c r="B53" s="154"/>
      <c r="C53" s="155"/>
      <c r="D53" s="155"/>
      <c r="E53" s="155"/>
      <c r="F53" s="156"/>
      <c r="G53" s="154"/>
      <c r="H53" s="228" t="s">
        <v>87</v>
      </c>
      <c r="I53" s="228"/>
      <c r="J53" s="42"/>
    </row>
    <row r="54" spans="1:10" ht="18.75">
      <c r="A54" s="153"/>
      <c r="B54" s="154"/>
      <c r="C54" s="155"/>
      <c r="D54" s="155"/>
      <c r="E54" s="155"/>
      <c r="F54" s="156"/>
      <c r="G54" s="154"/>
      <c r="H54" s="157"/>
      <c r="I54" s="158"/>
      <c r="J54" s="42"/>
    </row>
    <row r="55" spans="6:10" ht="15">
      <c r="F55" s="42"/>
      <c r="G55"/>
      <c r="J55" s="42"/>
    </row>
    <row r="56" spans="6:10" ht="15">
      <c r="F56" s="42"/>
      <c r="G56"/>
      <c r="J56" s="42"/>
    </row>
    <row r="57" spans="1:10" ht="18.75">
      <c r="A57" s="153"/>
      <c r="B57" s="154"/>
      <c r="C57" s="155"/>
      <c r="D57" s="155"/>
      <c r="E57" s="155"/>
      <c r="F57" s="159"/>
      <c r="G57" s="159"/>
      <c r="H57" s="159"/>
      <c r="J57" s="167"/>
    </row>
    <row r="58" spans="1:10" ht="18.75">
      <c r="A58" s="153"/>
      <c r="B58" s="154"/>
      <c r="C58" s="155"/>
      <c r="D58" s="155"/>
      <c r="E58" s="155"/>
      <c r="F58" s="159"/>
      <c r="G58" s="159"/>
      <c r="H58" s="159"/>
      <c r="J58" s="42"/>
    </row>
  </sheetData>
  <sheetProtection/>
  <mergeCells count="15">
    <mergeCell ref="G49:I49"/>
    <mergeCell ref="H52:I52"/>
    <mergeCell ref="H53:I53"/>
    <mergeCell ref="A1:J1"/>
    <mergeCell ref="G23:I23"/>
    <mergeCell ref="A38:J38"/>
    <mergeCell ref="A39:J39"/>
    <mergeCell ref="B33:D33"/>
    <mergeCell ref="B34:D34"/>
    <mergeCell ref="G33:I33"/>
    <mergeCell ref="G34:I34"/>
    <mergeCell ref="G35:I35"/>
    <mergeCell ref="G36:I36"/>
    <mergeCell ref="A40:J40"/>
    <mergeCell ref="H48:I48"/>
  </mergeCells>
  <printOptions horizontalCentered="1"/>
  <pageMargins left="0.48" right="0.52" top="0.5511811023622047" bottom="0.28" header="0.31496062992125984" footer="0.18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PageLayoutView="0" workbookViewId="0" topLeftCell="A1">
      <selection activeCell="L26" sqref="L26"/>
    </sheetView>
  </sheetViews>
  <sheetFormatPr defaultColWidth="9.140625" defaultRowHeight="15"/>
  <cols>
    <col min="1" max="1" width="2.28125" style="0" customWidth="1"/>
    <col min="2" max="2" width="11.7109375" style="0" customWidth="1"/>
    <col min="4" max="4" width="5.57421875" style="0" customWidth="1"/>
    <col min="5" max="5" width="9.8515625" style="0" customWidth="1"/>
    <col min="6" max="6" width="6.421875" style="42" customWidth="1"/>
    <col min="7" max="7" width="5.00390625" style="0" customWidth="1"/>
    <col min="8" max="8" width="15.421875" style="0" customWidth="1"/>
    <col min="9" max="9" width="17.28125" style="0" customWidth="1"/>
    <col min="10" max="10" width="8.7109375" style="42" customWidth="1"/>
  </cols>
  <sheetData>
    <row r="1" spans="1:10" ht="20.25">
      <c r="A1" s="239" t="s">
        <v>572</v>
      </c>
      <c r="B1" s="239"/>
      <c r="C1" s="239"/>
      <c r="D1" s="239"/>
      <c r="E1" s="239"/>
      <c r="F1" s="239"/>
      <c r="G1" s="239"/>
      <c r="H1" s="239"/>
      <c r="I1" s="239"/>
      <c r="J1" s="239"/>
    </row>
    <row r="2" spans="1:10" ht="18.75">
      <c r="A2" s="240" t="s">
        <v>573</v>
      </c>
      <c r="B2" s="240"/>
      <c r="C2" s="240"/>
      <c r="D2" s="240"/>
      <c r="E2" s="240"/>
      <c r="F2" s="240"/>
      <c r="G2" s="240"/>
      <c r="H2" s="240"/>
      <c r="I2" s="240"/>
      <c r="J2" s="240"/>
    </row>
    <row r="3" spans="1:10" ht="18.75">
      <c r="A3" s="240" t="s">
        <v>583</v>
      </c>
      <c r="B3" s="240"/>
      <c r="C3" s="240"/>
      <c r="D3" s="240"/>
      <c r="E3" s="240"/>
      <c r="F3" s="240"/>
      <c r="G3" s="240"/>
      <c r="H3" s="240"/>
      <c r="I3" s="240"/>
      <c r="J3" s="240"/>
    </row>
    <row r="4" spans="1:10" ht="18.75">
      <c r="A4" s="141"/>
      <c r="B4" s="141"/>
      <c r="C4" s="141"/>
      <c r="D4" s="141"/>
      <c r="E4" s="141"/>
      <c r="F4" s="142"/>
      <c r="G4" s="141"/>
      <c r="H4" s="141"/>
      <c r="I4" s="143" t="s">
        <v>574</v>
      </c>
      <c r="J4" s="142"/>
    </row>
    <row r="5" spans="1:10" ht="18.75">
      <c r="A5" s="144"/>
      <c r="B5" s="144"/>
      <c r="C5" s="144"/>
      <c r="D5" s="144"/>
      <c r="E5" s="144"/>
      <c r="F5" s="145"/>
      <c r="G5" s="144"/>
      <c r="H5" s="144"/>
      <c r="I5" s="144"/>
      <c r="J5" s="145"/>
    </row>
    <row r="6" spans="1:10" ht="18.75">
      <c r="A6" s="144"/>
      <c r="B6" s="144"/>
      <c r="C6" s="144"/>
      <c r="D6" s="144"/>
      <c r="E6" s="144"/>
      <c r="F6" s="145"/>
      <c r="G6" s="144"/>
      <c r="H6" s="144"/>
      <c r="I6" s="144"/>
      <c r="J6" s="145"/>
    </row>
    <row r="7" spans="1:10" ht="18.75">
      <c r="A7" s="146" t="s">
        <v>577</v>
      </c>
      <c r="B7" s="170"/>
      <c r="C7" s="170"/>
      <c r="D7" s="170"/>
      <c r="E7" s="170"/>
      <c r="F7" s="171"/>
      <c r="G7" s="170"/>
      <c r="H7" s="170"/>
      <c r="I7" s="170"/>
      <c r="J7" s="171"/>
    </row>
    <row r="8" spans="1:10" ht="19.5">
      <c r="A8" s="149" t="s">
        <v>578</v>
      </c>
      <c r="B8" s="172"/>
      <c r="C8" s="172"/>
      <c r="D8" s="172"/>
      <c r="E8" s="172"/>
      <c r="F8" s="173"/>
      <c r="G8" s="172" t="s">
        <v>579</v>
      </c>
      <c r="H8" s="172"/>
      <c r="I8" s="172"/>
      <c r="J8" s="173"/>
    </row>
    <row r="9" spans="1:10" ht="18.75">
      <c r="A9" s="150" t="s">
        <v>576</v>
      </c>
      <c r="B9" s="172"/>
      <c r="C9" s="172"/>
      <c r="D9" s="172"/>
      <c r="E9" s="172"/>
      <c r="F9" s="174"/>
      <c r="G9" s="175"/>
      <c r="H9" s="175"/>
      <c r="I9" s="175"/>
      <c r="J9" s="176"/>
    </row>
    <row r="10" spans="1:10" ht="18.75">
      <c r="A10" s="150"/>
      <c r="B10" s="177" t="s">
        <v>580</v>
      </c>
      <c r="C10" s="178"/>
      <c r="D10" s="178"/>
      <c r="E10" s="179">
        <v>27704</v>
      </c>
      <c r="F10" s="174"/>
      <c r="G10" s="180"/>
      <c r="H10" s="175"/>
      <c r="I10" s="175"/>
      <c r="J10" s="176"/>
    </row>
    <row r="11" spans="1:10" ht="18.75">
      <c r="A11" s="147"/>
      <c r="B11" s="175"/>
      <c r="C11" s="175"/>
      <c r="D11" s="175"/>
      <c r="E11" s="175"/>
      <c r="F11" s="169"/>
      <c r="G11" s="168" t="s">
        <v>584</v>
      </c>
      <c r="H11" s="181"/>
      <c r="I11" s="182"/>
      <c r="J11" s="169"/>
    </row>
    <row r="12" spans="1:12" ht="18.75" customHeight="1">
      <c r="A12" s="147"/>
      <c r="B12" s="175"/>
      <c r="C12" s="168"/>
      <c r="D12" s="168"/>
      <c r="E12" s="168"/>
      <c r="F12" s="183"/>
      <c r="G12" s="180"/>
      <c r="H12" s="238" t="s">
        <v>585</v>
      </c>
      <c r="I12" s="238"/>
      <c r="J12" s="184">
        <v>27704</v>
      </c>
      <c r="L12" s="152"/>
    </row>
    <row r="13" spans="1:10" ht="18.75" customHeight="1">
      <c r="A13" s="147"/>
      <c r="B13" s="147"/>
      <c r="C13" s="164"/>
      <c r="D13" s="164"/>
      <c r="E13" s="164"/>
      <c r="F13" s="166"/>
      <c r="G13" s="241"/>
      <c r="H13" s="241"/>
      <c r="I13" s="241"/>
      <c r="J13" s="148"/>
    </row>
    <row r="14" spans="6:10" s="144" customFormat="1" ht="18.75">
      <c r="F14" s="145"/>
      <c r="G14" s="151"/>
      <c r="H14" s="151"/>
      <c r="I14" s="151"/>
      <c r="J14" s="148"/>
    </row>
    <row r="15" spans="1:9" ht="18.75">
      <c r="A15" s="153" t="s">
        <v>586</v>
      </c>
      <c r="B15" s="154"/>
      <c r="C15" s="155"/>
      <c r="D15" s="155"/>
      <c r="E15" s="155"/>
      <c r="F15" s="156"/>
      <c r="G15" s="154"/>
      <c r="H15" s="157"/>
      <c r="I15" s="158"/>
    </row>
    <row r="17" spans="1:10" ht="18.75">
      <c r="A17" s="153"/>
      <c r="B17" s="154"/>
      <c r="C17" s="155"/>
      <c r="D17" s="155"/>
      <c r="E17" s="155"/>
      <c r="F17" s="156"/>
      <c r="G17" s="167"/>
      <c r="H17" s="237" t="s">
        <v>581</v>
      </c>
      <c r="I17" s="237"/>
      <c r="J17" s="167"/>
    </row>
    <row r="18" spans="1:9" ht="18.75">
      <c r="A18" s="153"/>
      <c r="B18" s="154"/>
      <c r="C18" s="155"/>
      <c r="D18" s="155"/>
      <c r="E18" s="155"/>
      <c r="F18" s="156"/>
      <c r="G18" s="154"/>
      <c r="H18" s="237" t="s">
        <v>87</v>
      </c>
      <c r="I18" s="237"/>
    </row>
    <row r="21" spans="1:12" s="42" customFormat="1" ht="18.75">
      <c r="A21" s="144"/>
      <c r="B21" s="144"/>
      <c r="C21"/>
      <c r="D21"/>
      <c r="E21"/>
      <c r="F21" s="144"/>
      <c r="G21" s="144"/>
      <c r="H21" s="144"/>
      <c r="I21" s="145"/>
      <c r="K21"/>
      <c r="L21"/>
    </row>
    <row r="22" spans="1:12" s="42" customFormat="1" ht="18.75">
      <c r="A22" s="144"/>
      <c r="B22" s="144" t="s">
        <v>626</v>
      </c>
      <c r="C22"/>
      <c r="D22"/>
      <c r="E22"/>
      <c r="F22" s="144"/>
      <c r="G22" s="144"/>
      <c r="H22" s="144"/>
      <c r="I22" s="145">
        <v>1000000</v>
      </c>
      <c r="K22"/>
      <c r="L22"/>
    </row>
    <row r="23" spans="1:12" s="42" customFormat="1" ht="18.75">
      <c r="A23" s="144"/>
      <c r="B23"/>
      <c r="C23"/>
      <c r="D23"/>
      <c r="E23"/>
      <c r="F23" s="144"/>
      <c r="G23" s="144"/>
      <c r="H23" s="144"/>
      <c r="I23" s="160"/>
      <c r="K23"/>
      <c r="L23"/>
    </row>
    <row r="24" spans="2:9" s="144" customFormat="1" ht="18.75">
      <c r="B24" s="144" t="s">
        <v>627</v>
      </c>
      <c r="I24" s="144">
        <v>0</v>
      </c>
    </row>
    <row r="25" s="144" customFormat="1" ht="18.75"/>
    <row r="26" spans="2:9" s="144" customFormat="1" ht="18.75">
      <c r="B26" s="144" t="s">
        <v>628</v>
      </c>
      <c r="I26" s="145">
        <f>I22-I24</f>
        <v>1000000</v>
      </c>
    </row>
  </sheetData>
  <sheetProtection/>
  <mergeCells count="7">
    <mergeCell ref="H18:I18"/>
    <mergeCell ref="H12:I12"/>
    <mergeCell ref="H17:I17"/>
    <mergeCell ref="A1:J1"/>
    <mergeCell ref="A2:J2"/>
    <mergeCell ref="A3:J3"/>
    <mergeCell ref="G13:I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A35"/>
  <sheetViews>
    <sheetView tabSelected="1" zoomScalePageLayoutView="0" workbookViewId="0" topLeftCell="A1">
      <selection activeCell="O6" sqref="O6:AA6"/>
    </sheetView>
  </sheetViews>
  <sheetFormatPr defaultColWidth="9.140625" defaultRowHeight="15"/>
  <cols>
    <col min="1" max="1" width="5.7109375" style="0" customWidth="1"/>
    <col min="2" max="2" width="25.7109375" style="0" customWidth="1"/>
    <col min="3" max="14" width="12.140625" style="0" customWidth="1"/>
    <col min="15" max="15" width="25.7109375" style="0" customWidth="1"/>
    <col min="16" max="26" width="12.140625" style="0" customWidth="1"/>
    <col min="27" max="27" width="12.7109375" style="0" customWidth="1"/>
  </cols>
  <sheetData>
    <row r="1" spans="1:25" s="2" customFormat="1" ht="15.75">
      <c r="A1" s="255" t="s">
        <v>555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</row>
    <row r="2" spans="2:25" s="2" customFormat="1" ht="15" customHeight="1">
      <c r="B2" s="118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</row>
    <row r="3" spans="1:27" s="2" customFormat="1" ht="15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56</v>
      </c>
      <c r="H3" s="1" t="s">
        <v>57</v>
      </c>
      <c r="I3" s="1" t="s">
        <v>58</v>
      </c>
      <c r="J3" s="1" t="s">
        <v>103</v>
      </c>
      <c r="K3" s="1" t="s">
        <v>104</v>
      </c>
      <c r="L3" s="1" t="s">
        <v>59</v>
      </c>
      <c r="M3" s="1" t="s">
        <v>105</v>
      </c>
      <c r="N3" s="1" t="s">
        <v>106</v>
      </c>
      <c r="O3" s="1" t="s">
        <v>107</v>
      </c>
      <c r="P3" s="1" t="s">
        <v>621</v>
      </c>
      <c r="Q3" s="1" t="s">
        <v>622</v>
      </c>
      <c r="R3" s="1" t="s">
        <v>623</v>
      </c>
      <c r="S3" s="1" t="s">
        <v>624</v>
      </c>
      <c r="T3" s="1" t="s">
        <v>643</v>
      </c>
      <c r="U3" s="1" t="s">
        <v>644</v>
      </c>
      <c r="V3" s="1" t="s">
        <v>645</v>
      </c>
      <c r="W3" s="1" t="s">
        <v>646</v>
      </c>
      <c r="X3" s="1" t="s">
        <v>647</v>
      </c>
      <c r="Y3" s="1" t="s">
        <v>648</v>
      </c>
      <c r="Z3" s="1" t="s">
        <v>649</v>
      </c>
      <c r="AA3" s="1" t="s">
        <v>650</v>
      </c>
    </row>
    <row r="4" spans="1:27" s="11" customFormat="1" ht="15.75">
      <c r="A4" s="1">
        <v>1</v>
      </c>
      <c r="B4" s="245" t="s">
        <v>9</v>
      </c>
      <c r="C4" s="247" t="s">
        <v>403</v>
      </c>
      <c r="D4" s="248"/>
      <c r="E4" s="249"/>
      <c r="F4" s="247" t="s">
        <v>135</v>
      </c>
      <c r="G4" s="248"/>
      <c r="H4" s="249"/>
      <c r="I4" s="247" t="s">
        <v>136</v>
      </c>
      <c r="J4" s="248"/>
      <c r="K4" s="249"/>
      <c r="L4" s="247" t="s">
        <v>5</v>
      </c>
      <c r="M4" s="248"/>
      <c r="N4" s="249"/>
      <c r="O4" s="245" t="s">
        <v>9</v>
      </c>
      <c r="P4" s="247" t="s">
        <v>403</v>
      </c>
      <c r="Q4" s="248"/>
      <c r="R4" s="249"/>
      <c r="S4" s="247" t="s">
        <v>135</v>
      </c>
      <c r="T4" s="248"/>
      <c r="U4" s="249"/>
      <c r="V4" s="247" t="s">
        <v>136</v>
      </c>
      <c r="W4" s="248"/>
      <c r="X4" s="249"/>
      <c r="Y4" s="245" t="s">
        <v>5</v>
      </c>
      <c r="Z4" s="245"/>
      <c r="AA4" s="245"/>
    </row>
    <row r="5" spans="1:27" s="11" customFormat="1" ht="15.75">
      <c r="A5" s="1">
        <v>2</v>
      </c>
      <c r="B5" s="245"/>
      <c r="C5" s="89" t="s">
        <v>4</v>
      </c>
      <c r="D5" s="4" t="s">
        <v>617</v>
      </c>
      <c r="E5" s="4" t="s">
        <v>642</v>
      </c>
      <c r="F5" s="89" t="s">
        <v>4</v>
      </c>
      <c r="G5" s="4" t="s">
        <v>617</v>
      </c>
      <c r="H5" s="4" t="s">
        <v>642</v>
      </c>
      <c r="I5" s="89" t="s">
        <v>4</v>
      </c>
      <c r="J5" s="4" t="s">
        <v>617</v>
      </c>
      <c r="K5" s="4" t="s">
        <v>642</v>
      </c>
      <c r="L5" s="89" t="s">
        <v>4</v>
      </c>
      <c r="M5" s="4" t="s">
        <v>617</v>
      </c>
      <c r="N5" s="4" t="s">
        <v>642</v>
      </c>
      <c r="O5" s="245"/>
      <c r="P5" s="89" t="s">
        <v>4</v>
      </c>
      <c r="Q5" s="4" t="s">
        <v>617</v>
      </c>
      <c r="R5" s="4" t="s">
        <v>642</v>
      </c>
      <c r="S5" s="89" t="s">
        <v>4</v>
      </c>
      <c r="T5" s="4" t="s">
        <v>617</v>
      </c>
      <c r="U5" s="4" t="s">
        <v>642</v>
      </c>
      <c r="V5" s="89" t="s">
        <v>4</v>
      </c>
      <c r="W5" s="4" t="s">
        <v>617</v>
      </c>
      <c r="X5" s="4" t="s">
        <v>642</v>
      </c>
      <c r="Y5" s="89" t="s">
        <v>4</v>
      </c>
      <c r="Z5" s="4" t="s">
        <v>617</v>
      </c>
      <c r="AA5" s="4" t="s">
        <v>642</v>
      </c>
    </row>
    <row r="6" spans="1:27" s="96" customFormat="1" ht="16.5" customHeight="1">
      <c r="A6" s="1">
        <v>3</v>
      </c>
      <c r="B6" s="242" t="s">
        <v>53</v>
      </c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4"/>
      <c r="O6" s="257" t="s">
        <v>147</v>
      </c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</row>
    <row r="7" spans="1:27" s="11" customFormat="1" ht="47.25">
      <c r="A7" s="1">
        <v>4</v>
      </c>
      <c r="B7" s="91" t="s">
        <v>301</v>
      </c>
      <c r="C7" s="5">
        <f>Bevételek!C96</f>
        <v>0</v>
      </c>
      <c r="D7" s="5">
        <f>Bevételek!D96</f>
        <v>0</v>
      </c>
      <c r="E7" s="5">
        <f>Bevételek!E96</f>
        <v>0</v>
      </c>
      <c r="F7" s="5">
        <f>Bevételek!C97</f>
        <v>10713587</v>
      </c>
      <c r="G7" s="5">
        <f>Bevételek!D97</f>
        <v>12027775</v>
      </c>
      <c r="H7" s="5">
        <f>Bevételek!E97</f>
        <v>12910275</v>
      </c>
      <c r="I7" s="5">
        <f>Bevételek!C98</f>
        <v>0</v>
      </c>
      <c r="J7" s="5">
        <f>Bevételek!D98</f>
        <v>0</v>
      </c>
      <c r="K7" s="5">
        <f>Bevételek!E98</f>
        <v>0</v>
      </c>
      <c r="L7" s="5">
        <f aca="true" t="shared" si="0" ref="L7:N10">C7+F7+I7</f>
        <v>10713587</v>
      </c>
      <c r="M7" s="5">
        <f t="shared" si="0"/>
        <v>12027775</v>
      </c>
      <c r="N7" s="5">
        <f t="shared" si="0"/>
        <v>12910275</v>
      </c>
      <c r="O7" s="93" t="s">
        <v>45</v>
      </c>
      <c r="P7" s="5">
        <f>Kiadás!C8</f>
        <v>0</v>
      </c>
      <c r="Q7" s="5">
        <f>Kiadás!D8</f>
        <v>0</v>
      </c>
      <c r="R7" s="5">
        <f>Kiadás!E8</f>
        <v>0</v>
      </c>
      <c r="S7" s="5">
        <f>Kiadás!C9</f>
        <v>6201043</v>
      </c>
      <c r="T7" s="5">
        <f>Kiadás!D9</f>
        <v>7412700</v>
      </c>
      <c r="U7" s="5">
        <f>Kiadás!E9</f>
        <v>7412700</v>
      </c>
      <c r="V7" s="5">
        <f>Kiadás!C10</f>
        <v>530000</v>
      </c>
      <c r="W7" s="5">
        <f>Kiadás!D10</f>
        <v>530000</v>
      </c>
      <c r="X7" s="5">
        <f>Kiadás!E10</f>
        <v>530000</v>
      </c>
      <c r="Y7" s="5">
        <f aca="true" t="shared" si="1" ref="Y7:AA11">P7+S7+V7</f>
        <v>6731043</v>
      </c>
      <c r="Z7" s="5">
        <f t="shared" si="1"/>
        <v>7942700</v>
      </c>
      <c r="AA7" s="5">
        <f t="shared" si="1"/>
        <v>7942700</v>
      </c>
    </row>
    <row r="8" spans="1:27" s="11" customFormat="1" ht="45">
      <c r="A8" s="1">
        <v>5</v>
      </c>
      <c r="B8" s="91" t="s">
        <v>323</v>
      </c>
      <c r="C8" s="5">
        <f>Bevételek!C159</f>
        <v>0</v>
      </c>
      <c r="D8" s="5">
        <f>Bevételek!D159</f>
        <v>0</v>
      </c>
      <c r="E8" s="5">
        <f>Bevételek!E159</f>
        <v>0</v>
      </c>
      <c r="F8" s="5">
        <f>Bevételek!C160</f>
        <v>88000</v>
      </c>
      <c r="G8" s="5">
        <f>Bevételek!D160</f>
        <v>88000</v>
      </c>
      <c r="H8" s="5">
        <f>Bevételek!E160</f>
        <v>88000</v>
      </c>
      <c r="I8" s="5">
        <f>Bevételek!C161</f>
        <v>1455000</v>
      </c>
      <c r="J8" s="5">
        <f>Bevételek!D161</f>
        <v>1455000</v>
      </c>
      <c r="K8" s="5">
        <f>Bevételek!E161</f>
        <v>1455000</v>
      </c>
      <c r="L8" s="5">
        <f t="shared" si="0"/>
        <v>1543000</v>
      </c>
      <c r="M8" s="5">
        <f t="shared" si="0"/>
        <v>1543000</v>
      </c>
      <c r="N8" s="5">
        <f t="shared" si="0"/>
        <v>1543000</v>
      </c>
      <c r="O8" s="93" t="s">
        <v>89</v>
      </c>
      <c r="P8" s="5">
        <f>Kiadás!C12</f>
        <v>0</v>
      </c>
      <c r="Q8" s="5">
        <f>Kiadás!D12</f>
        <v>0</v>
      </c>
      <c r="R8" s="5">
        <f>Kiadás!E12</f>
        <v>0</v>
      </c>
      <c r="S8" s="5">
        <f>Kiadás!C13</f>
        <v>1218424</v>
      </c>
      <c r="T8" s="5">
        <f>Kiadás!D13</f>
        <v>1348659</v>
      </c>
      <c r="U8" s="5">
        <f>Kiadás!E13</f>
        <v>1348659</v>
      </c>
      <c r="V8" s="5">
        <f>Kiadás!C14</f>
        <v>132600</v>
      </c>
      <c r="W8" s="5">
        <f>Kiadás!D14</f>
        <v>132600</v>
      </c>
      <c r="X8" s="5">
        <f>Kiadás!E14</f>
        <v>132600</v>
      </c>
      <c r="Y8" s="5">
        <f t="shared" si="1"/>
        <v>1351024</v>
      </c>
      <c r="Z8" s="5">
        <f t="shared" si="1"/>
        <v>1481259</v>
      </c>
      <c r="AA8" s="5">
        <f t="shared" si="1"/>
        <v>1481259</v>
      </c>
    </row>
    <row r="9" spans="1:27" s="11" customFormat="1" ht="15.75">
      <c r="A9" s="1">
        <v>6</v>
      </c>
      <c r="B9" s="91" t="s">
        <v>53</v>
      </c>
      <c r="C9" s="5">
        <f>Bevételek!C216</f>
        <v>0</v>
      </c>
      <c r="D9" s="5">
        <f>Bevételek!D216</f>
        <v>0</v>
      </c>
      <c r="E9" s="5">
        <f>Bevételek!E216</f>
        <v>0</v>
      </c>
      <c r="F9" s="5">
        <f>Bevételek!C217</f>
        <v>935640</v>
      </c>
      <c r="G9" s="5">
        <f>Bevételek!D217</f>
        <v>935640</v>
      </c>
      <c r="H9" s="5">
        <f>Bevételek!E217</f>
        <v>935640</v>
      </c>
      <c r="I9" s="5">
        <f>Bevételek!C218</f>
        <v>0</v>
      </c>
      <c r="J9" s="5">
        <f>Bevételek!D218</f>
        <v>0</v>
      </c>
      <c r="K9" s="5">
        <f>Bevételek!E218</f>
        <v>0</v>
      </c>
      <c r="L9" s="5">
        <f t="shared" si="0"/>
        <v>935640</v>
      </c>
      <c r="M9" s="5">
        <f t="shared" si="0"/>
        <v>935640</v>
      </c>
      <c r="N9" s="5">
        <f t="shared" si="0"/>
        <v>935640</v>
      </c>
      <c r="O9" s="93" t="s">
        <v>90</v>
      </c>
      <c r="P9" s="5">
        <f>Kiadás!C16</f>
        <v>0</v>
      </c>
      <c r="Q9" s="5">
        <f>Kiadás!D16</f>
        <v>0</v>
      </c>
      <c r="R9" s="5">
        <f>Kiadás!E16</f>
        <v>0</v>
      </c>
      <c r="S9" s="5">
        <f>Kiadás!C17</f>
        <v>4277020</v>
      </c>
      <c r="T9" s="5">
        <f>Kiadás!D17</f>
        <v>4168286</v>
      </c>
      <c r="U9" s="5">
        <f>Kiadás!E17</f>
        <v>4193686</v>
      </c>
      <c r="V9" s="5">
        <f>Kiadás!C18</f>
        <v>0</v>
      </c>
      <c r="W9" s="5">
        <f>Kiadás!D18</f>
        <v>0</v>
      </c>
      <c r="X9" s="5">
        <f>Kiadás!E18</f>
        <v>0</v>
      </c>
      <c r="Y9" s="5">
        <f t="shared" si="1"/>
        <v>4277020</v>
      </c>
      <c r="Z9" s="5">
        <f t="shared" si="1"/>
        <v>4168286</v>
      </c>
      <c r="AA9" s="5">
        <f t="shared" si="1"/>
        <v>4193686</v>
      </c>
    </row>
    <row r="10" spans="1:27" s="11" customFormat="1" ht="15.75">
      <c r="A10" s="1">
        <v>7</v>
      </c>
      <c r="B10" s="256" t="s">
        <v>381</v>
      </c>
      <c r="C10" s="246">
        <f>Bevételek!C250</f>
        <v>0</v>
      </c>
      <c r="D10" s="246">
        <f>Bevételek!D250</f>
        <v>0</v>
      </c>
      <c r="E10" s="246">
        <f>Bevételek!E250</f>
        <v>0</v>
      </c>
      <c r="F10" s="246">
        <f>Bevételek!C251</f>
        <v>100000</v>
      </c>
      <c r="G10" s="246">
        <f>Bevételek!D251</f>
        <v>100000</v>
      </c>
      <c r="H10" s="246">
        <f>Bevételek!E251</f>
        <v>100000</v>
      </c>
      <c r="I10" s="246">
        <f>Bevételek!C252</f>
        <v>0</v>
      </c>
      <c r="J10" s="246">
        <f>Bevételek!D252</f>
        <v>0</v>
      </c>
      <c r="K10" s="246">
        <f>Bevételek!E252</f>
        <v>0</v>
      </c>
      <c r="L10" s="246">
        <f t="shared" si="0"/>
        <v>100000</v>
      </c>
      <c r="M10" s="246">
        <f t="shared" si="0"/>
        <v>100000</v>
      </c>
      <c r="N10" s="246">
        <f t="shared" si="0"/>
        <v>100000</v>
      </c>
      <c r="O10" s="93" t="s">
        <v>91</v>
      </c>
      <c r="P10" s="5">
        <f>Kiadás!C61</f>
        <v>0</v>
      </c>
      <c r="Q10" s="5">
        <f>Kiadás!D61</f>
        <v>0</v>
      </c>
      <c r="R10" s="5">
        <f>Kiadás!E61</f>
        <v>0</v>
      </c>
      <c r="S10" s="5">
        <f>Kiadás!C62</f>
        <v>924800</v>
      </c>
      <c r="T10" s="5">
        <f>Kiadás!D62</f>
        <v>774800</v>
      </c>
      <c r="U10" s="5">
        <f>Kiadás!E62</f>
        <v>1004800</v>
      </c>
      <c r="V10" s="5">
        <f>Kiadás!C63</f>
        <v>0</v>
      </c>
      <c r="W10" s="5">
        <f>Kiadás!D63</f>
        <v>0</v>
      </c>
      <c r="X10" s="5">
        <f>Kiadás!E63</f>
        <v>0</v>
      </c>
      <c r="Y10" s="5">
        <f t="shared" si="1"/>
        <v>924800</v>
      </c>
      <c r="Z10" s="5">
        <f t="shared" si="1"/>
        <v>774800</v>
      </c>
      <c r="AA10" s="5">
        <f t="shared" si="1"/>
        <v>1004800</v>
      </c>
    </row>
    <row r="11" spans="1:27" s="11" customFormat="1" ht="30">
      <c r="A11" s="1">
        <v>8</v>
      </c>
      <c r="B11" s="25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93" t="s">
        <v>92</v>
      </c>
      <c r="P11" s="5">
        <f>Kiadás!C126</f>
        <v>0</v>
      </c>
      <c r="Q11" s="5">
        <f>Kiadás!D126</f>
        <v>0</v>
      </c>
      <c r="R11" s="5">
        <f>Kiadás!E126</f>
        <v>0</v>
      </c>
      <c r="S11" s="5">
        <f>Kiadás!C127</f>
        <v>1592655</v>
      </c>
      <c r="T11" s="5">
        <f>Kiadás!D127</f>
        <v>1464951</v>
      </c>
      <c r="U11" s="5">
        <f>Kiadás!E127</f>
        <v>1464951</v>
      </c>
      <c r="V11" s="5">
        <f>Kiadás!C128</f>
        <v>0</v>
      </c>
      <c r="W11" s="5">
        <f>Kiadás!D128</f>
        <v>0</v>
      </c>
      <c r="X11" s="5">
        <f>Kiadás!E128</f>
        <v>0</v>
      </c>
      <c r="Y11" s="5">
        <f t="shared" si="1"/>
        <v>1592655</v>
      </c>
      <c r="Z11" s="5">
        <f t="shared" si="1"/>
        <v>1464951</v>
      </c>
      <c r="AA11" s="5">
        <f t="shared" si="1"/>
        <v>1464951</v>
      </c>
    </row>
    <row r="12" spans="1:27" s="11" customFormat="1" ht="15.75">
      <c r="A12" s="1">
        <v>9</v>
      </c>
      <c r="B12" s="92" t="s">
        <v>94</v>
      </c>
      <c r="C12" s="13">
        <f aca="true" t="shared" si="2" ref="C12:M12">SUM(C7:C11)</f>
        <v>0</v>
      </c>
      <c r="D12" s="13">
        <f t="shared" si="2"/>
        <v>0</v>
      </c>
      <c r="E12" s="13">
        <f>SUM(E7:E11)</f>
        <v>0</v>
      </c>
      <c r="F12" s="13">
        <f t="shared" si="2"/>
        <v>11837227</v>
      </c>
      <c r="G12" s="13">
        <f t="shared" si="2"/>
        <v>13151415</v>
      </c>
      <c r="H12" s="13">
        <f>SUM(H7:H11)</f>
        <v>14033915</v>
      </c>
      <c r="I12" s="13">
        <f t="shared" si="2"/>
        <v>1455000</v>
      </c>
      <c r="J12" s="13">
        <f t="shared" si="2"/>
        <v>1455000</v>
      </c>
      <c r="K12" s="13">
        <f>SUM(K7:K11)</f>
        <v>1455000</v>
      </c>
      <c r="L12" s="13">
        <f t="shared" si="2"/>
        <v>13292227</v>
      </c>
      <c r="M12" s="13">
        <f t="shared" si="2"/>
        <v>14606415</v>
      </c>
      <c r="N12" s="13">
        <f>SUM(N7:N11)</f>
        <v>15488915</v>
      </c>
      <c r="O12" s="92" t="s">
        <v>95</v>
      </c>
      <c r="P12" s="13">
        <f aca="true" t="shared" si="3" ref="P12:Z12">SUM(P7:P11)</f>
        <v>0</v>
      </c>
      <c r="Q12" s="13">
        <f t="shared" si="3"/>
        <v>0</v>
      </c>
      <c r="R12" s="13">
        <f>SUM(R7:R11)</f>
        <v>0</v>
      </c>
      <c r="S12" s="13">
        <f t="shared" si="3"/>
        <v>14213942</v>
      </c>
      <c r="T12" s="13">
        <f t="shared" si="3"/>
        <v>15169396</v>
      </c>
      <c r="U12" s="13">
        <f>SUM(U7:U11)</f>
        <v>15424796</v>
      </c>
      <c r="V12" s="13">
        <f t="shared" si="3"/>
        <v>662600</v>
      </c>
      <c r="W12" s="13">
        <f t="shared" si="3"/>
        <v>662600</v>
      </c>
      <c r="X12" s="13">
        <f>SUM(X7:X11)</f>
        <v>662600</v>
      </c>
      <c r="Y12" s="13">
        <f t="shared" si="3"/>
        <v>14876542</v>
      </c>
      <c r="Z12" s="13">
        <f t="shared" si="3"/>
        <v>15831996</v>
      </c>
      <c r="AA12" s="13">
        <f>SUM(AA7:AA11)</f>
        <v>16087396</v>
      </c>
    </row>
    <row r="13" spans="1:27" s="11" customFormat="1" ht="15.75">
      <c r="A13" s="1">
        <v>10</v>
      </c>
      <c r="B13" s="94" t="s">
        <v>152</v>
      </c>
      <c r="C13" s="95">
        <f aca="true" t="shared" si="4" ref="C13:N13">C12-P12</f>
        <v>0</v>
      </c>
      <c r="D13" s="95">
        <f t="shared" si="4"/>
        <v>0</v>
      </c>
      <c r="E13" s="95">
        <f t="shared" si="4"/>
        <v>0</v>
      </c>
      <c r="F13" s="95">
        <f t="shared" si="4"/>
        <v>-2376715</v>
      </c>
      <c r="G13" s="95">
        <f t="shared" si="4"/>
        <v>-2017981</v>
      </c>
      <c r="H13" s="95">
        <f t="shared" si="4"/>
        <v>-1390881</v>
      </c>
      <c r="I13" s="95">
        <f t="shared" si="4"/>
        <v>792400</v>
      </c>
      <c r="J13" s="95">
        <f t="shared" si="4"/>
        <v>792400</v>
      </c>
      <c r="K13" s="95">
        <f t="shared" si="4"/>
        <v>792400</v>
      </c>
      <c r="L13" s="95">
        <f t="shared" si="4"/>
        <v>-1584315</v>
      </c>
      <c r="M13" s="95">
        <f t="shared" si="4"/>
        <v>-1225581</v>
      </c>
      <c r="N13" s="95">
        <f t="shared" si="4"/>
        <v>-598481</v>
      </c>
      <c r="O13" s="253" t="s">
        <v>138</v>
      </c>
      <c r="P13" s="254">
        <f>Kiadás!C155</f>
        <v>0</v>
      </c>
      <c r="Q13" s="254">
        <f>Kiadás!D155</f>
        <v>0</v>
      </c>
      <c r="R13" s="254">
        <f>Kiadás!E155</f>
        <v>0</v>
      </c>
      <c r="S13" s="254">
        <f>Kiadás!C156</f>
        <v>394303</v>
      </c>
      <c r="T13" s="254">
        <f>Kiadás!D156</f>
        <v>394303</v>
      </c>
      <c r="U13" s="254">
        <f>Kiadás!E156</f>
        <v>394303</v>
      </c>
      <c r="V13" s="254">
        <f>Kiadás!C157</f>
        <v>0</v>
      </c>
      <c r="W13" s="254">
        <f>Kiadás!D157</f>
        <v>0</v>
      </c>
      <c r="X13" s="254">
        <f>Kiadás!E157</f>
        <v>0</v>
      </c>
      <c r="Y13" s="254">
        <f>P13+S13+V13</f>
        <v>394303</v>
      </c>
      <c r="Z13" s="254">
        <f>Q13+T13+W13</f>
        <v>394303</v>
      </c>
      <c r="AA13" s="254">
        <f>R13+U13+X13</f>
        <v>394303</v>
      </c>
    </row>
    <row r="14" spans="1:27" s="11" customFormat="1" ht="15.75">
      <c r="A14" s="1">
        <v>11</v>
      </c>
      <c r="B14" s="94" t="s">
        <v>143</v>
      </c>
      <c r="C14" s="5">
        <f>Bevételek!C271</f>
        <v>0</v>
      </c>
      <c r="D14" s="5">
        <f>Bevételek!D271</f>
        <v>0</v>
      </c>
      <c r="E14" s="5">
        <f>Bevételek!E271</f>
        <v>0</v>
      </c>
      <c r="F14" s="5">
        <f>Bevételek!C272</f>
        <v>5609738</v>
      </c>
      <c r="G14" s="5">
        <f>Bevételek!D272</f>
        <v>5388004</v>
      </c>
      <c r="H14" s="5">
        <f>Bevételek!E272</f>
        <v>5388004</v>
      </c>
      <c r="I14" s="5">
        <f>Bevételek!C273</f>
        <v>0</v>
      </c>
      <c r="J14" s="5">
        <f>Bevételek!D273</f>
        <v>0</v>
      </c>
      <c r="K14" s="5">
        <f>Bevételek!E273</f>
        <v>0</v>
      </c>
      <c r="L14" s="5">
        <f aca="true" t="shared" si="5" ref="L14:N15">C14+F14+I14</f>
        <v>5609738</v>
      </c>
      <c r="M14" s="5">
        <f t="shared" si="5"/>
        <v>5388004</v>
      </c>
      <c r="N14" s="5">
        <f t="shared" si="5"/>
        <v>5388004</v>
      </c>
      <c r="O14" s="253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</row>
    <row r="15" spans="1:27" s="11" customFormat="1" ht="15.75">
      <c r="A15" s="1">
        <v>12</v>
      </c>
      <c r="B15" s="94" t="s">
        <v>144</v>
      </c>
      <c r="C15" s="5">
        <f>Bevételek!C292</f>
        <v>0</v>
      </c>
      <c r="D15" s="5">
        <f>Bevételek!D292</f>
        <v>0</v>
      </c>
      <c r="E15" s="5">
        <f>Bevételek!E292</f>
        <v>0</v>
      </c>
      <c r="F15" s="5">
        <f>Bevételek!C293</f>
        <v>0</v>
      </c>
      <c r="G15" s="5">
        <f>Bevételek!D293</f>
        <v>0</v>
      </c>
      <c r="H15" s="5">
        <f>Bevételek!E293</f>
        <v>0</v>
      </c>
      <c r="I15" s="5">
        <f>Bevételek!C294</f>
        <v>0</v>
      </c>
      <c r="J15" s="5">
        <f>Bevételek!D294</f>
        <v>0</v>
      </c>
      <c r="K15" s="5">
        <f>Bevételek!E294</f>
        <v>0</v>
      </c>
      <c r="L15" s="5">
        <f t="shared" si="5"/>
        <v>0</v>
      </c>
      <c r="M15" s="5">
        <f t="shared" si="5"/>
        <v>0</v>
      </c>
      <c r="N15" s="5">
        <f t="shared" si="5"/>
        <v>0</v>
      </c>
      <c r="O15" s="253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</row>
    <row r="16" spans="1:27" s="11" customFormat="1" ht="31.5">
      <c r="A16" s="1">
        <v>13</v>
      </c>
      <c r="B16" s="92" t="s">
        <v>10</v>
      </c>
      <c r="C16" s="14">
        <f aca="true" t="shared" si="6" ref="C16:M16">C12+C14+C15</f>
        <v>0</v>
      </c>
      <c r="D16" s="14">
        <f t="shared" si="6"/>
        <v>0</v>
      </c>
      <c r="E16" s="14">
        <f>E12+E14+E15</f>
        <v>0</v>
      </c>
      <c r="F16" s="14">
        <f t="shared" si="6"/>
        <v>17446965</v>
      </c>
      <c r="G16" s="14">
        <f t="shared" si="6"/>
        <v>18539419</v>
      </c>
      <c r="H16" s="14">
        <f>H12+H14+H15</f>
        <v>19421919</v>
      </c>
      <c r="I16" s="14">
        <f t="shared" si="6"/>
        <v>1455000</v>
      </c>
      <c r="J16" s="14">
        <f t="shared" si="6"/>
        <v>1455000</v>
      </c>
      <c r="K16" s="14">
        <f>K12+K14+K15</f>
        <v>1455000</v>
      </c>
      <c r="L16" s="14">
        <f t="shared" si="6"/>
        <v>18901965</v>
      </c>
      <c r="M16" s="14">
        <f t="shared" si="6"/>
        <v>19994419</v>
      </c>
      <c r="N16" s="14">
        <f>N12+N14+N15</f>
        <v>20876919</v>
      </c>
      <c r="O16" s="92" t="s">
        <v>11</v>
      </c>
      <c r="P16" s="14">
        <f aca="true" t="shared" si="7" ref="P16:Z16">P12+P13</f>
        <v>0</v>
      </c>
      <c r="Q16" s="14">
        <f t="shared" si="7"/>
        <v>0</v>
      </c>
      <c r="R16" s="14">
        <f>R12+R13</f>
        <v>0</v>
      </c>
      <c r="S16" s="14">
        <f t="shared" si="7"/>
        <v>14608245</v>
      </c>
      <c r="T16" s="14">
        <f t="shared" si="7"/>
        <v>15563699</v>
      </c>
      <c r="U16" s="14">
        <f>U12+U13</f>
        <v>15819099</v>
      </c>
      <c r="V16" s="14">
        <f t="shared" si="7"/>
        <v>662600</v>
      </c>
      <c r="W16" s="14">
        <f t="shared" si="7"/>
        <v>662600</v>
      </c>
      <c r="X16" s="14">
        <f>X12+X13</f>
        <v>662600</v>
      </c>
      <c r="Y16" s="14">
        <f t="shared" si="7"/>
        <v>15270845</v>
      </c>
      <c r="Z16" s="14">
        <f t="shared" si="7"/>
        <v>16226299</v>
      </c>
      <c r="AA16" s="14">
        <f>AA12+AA13</f>
        <v>16481699</v>
      </c>
    </row>
    <row r="17" spans="1:27" s="96" customFormat="1" ht="16.5">
      <c r="A17" s="1">
        <v>14</v>
      </c>
      <c r="B17" s="250" t="s">
        <v>146</v>
      </c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2"/>
      <c r="O17" s="242" t="s">
        <v>125</v>
      </c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4"/>
    </row>
    <row r="18" spans="1:27" s="11" customFormat="1" ht="47.25">
      <c r="A18" s="1">
        <v>15</v>
      </c>
      <c r="B18" s="91" t="s">
        <v>310</v>
      </c>
      <c r="C18" s="5">
        <f>Bevételek!C130</f>
        <v>0</v>
      </c>
      <c r="D18" s="5">
        <f>Bevételek!D130</f>
        <v>0</v>
      </c>
      <c r="E18" s="5">
        <f>Bevételek!E130</f>
        <v>0</v>
      </c>
      <c r="F18" s="5">
        <f>Bevételek!C131</f>
        <v>0</v>
      </c>
      <c r="G18" s="5">
        <f>Bevételek!D131</f>
        <v>0</v>
      </c>
      <c r="H18" s="5">
        <f>Bevételek!E131</f>
        <v>0</v>
      </c>
      <c r="I18" s="5">
        <f>Bevételek!C132</f>
        <v>0</v>
      </c>
      <c r="J18" s="5">
        <f>Bevételek!D132</f>
        <v>0</v>
      </c>
      <c r="K18" s="5">
        <f>Bevételek!E132</f>
        <v>0</v>
      </c>
      <c r="L18" s="5">
        <f aca="true" t="shared" si="8" ref="L18:N20">C18+F18+I18</f>
        <v>0</v>
      </c>
      <c r="M18" s="5">
        <f t="shared" si="8"/>
        <v>0</v>
      </c>
      <c r="N18" s="5">
        <f t="shared" si="8"/>
        <v>0</v>
      </c>
      <c r="O18" s="91" t="s">
        <v>120</v>
      </c>
      <c r="P18" s="5">
        <f>Kiadás!C131</f>
        <v>0</v>
      </c>
      <c r="Q18" s="5">
        <f>Kiadás!D131</f>
        <v>0</v>
      </c>
      <c r="R18" s="5">
        <f>Kiadás!E131</f>
        <v>0</v>
      </c>
      <c r="S18" s="5">
        <f>Kiadás!C132</f>
        <v>2794000</v>
      </c>
      <c r="T18" s="5">
        <f>Kiadás!D132</f>
        <v>2921000</v>
      </c>
      <c r="U18" s="5">
        <f>Kiadás!E132</f>
        <v>3548100</v>
      </c>
      <c r="V18" s="5">
        <f>Kiadás!C133</f>
        <v>0</v>
      </c>
      <c r="W18" s="5">
        <f>Kiadás!D133</f>
        <v>0</v>
      </c>
      <c r="X18" s="5">
        <f>Kiadás!E133</f>
        <v>0</v>
      </c>
      <c r="Y18" s="5">
        <f aca="true" t="shared" si="9" ref="Y18:AA20">P18+S18+V18</f>
        <v>2794000</v>
      </c>
      <c r="Z18" s="5">
        <f t="shared" si="9"/>
        <v>2921000</v>
      </c>
      <c r="AA18" s="5">
        <f t="shared" si="9"/>
        <v>3548100</v>
      </c>
    </row>
    <row r="19" spans="1:27" s="11" customFormat="1" ht="15.75">
      <c r="A19" s="1">
        <v>16</v>
      </c>
      <c r="B19" s="91" t="s">
        <v>146</v>
      </c>
      <c r="C19" s="5">
        <f>Bevételek!C236</f>
        <v>0</v>
      </c>
      <c r="D19" s="5">
        <f>Bevételek!D236</f>
        <v>0</v>
      </c>
      <c r="E19" s="5">
        <f>Bevételek!E236</f>
        <v>0</v>
      </c>
      <c r="F19" s="5">
        <f>Bevételek!C237</f>
        <v>0</v>
      </c>
      <c r="G19" s="5">
        <f>Bevételek!D237</f>
        <v>0</v>
      </c>
      <c r="H19" s="5">
        <f>Bevételek!E237</f>
        <v>0</v>
      </c>
      <c r="I19" s="5">
        <f>Bevételek!C238</f>
        <v>0</v>
      </c>
      <c r="J19" s="5">
        <f>Bevételek!D238</f>
        <v>0</v>
      </c>
      <c r="K19" s="5">
        <f>Bevételek!E238</f>
        <v>0</v>
      </c>
      <c r="L19" s="5">
        <f t="shared" si="8"/>
        <v>0</v>
      </c>
      <c r="M19" s="5">
        <f t="shared" si="8"/>
        <v>0</v>
      </c>
      <c r="N19" s="5">
        <f t="shared" si="8"/>
        <v>0</v>
      </c>
      <c r="O19" s="91" t="s">
        <v>54</v>
      </c>
      <c r="P19" s="5">
        <f>Kiadás!C135</f>
        <v>0</v>
      </c>
      <c r="Q19" s="5">
        <f>Kiadás!D135</f>
        <v>0</v>
      </c>
      <c r="R19" s="5">
        <f>Kiadás!E135</f>
        <v>0</v>
      </c>
      <c r="S19" s="5">
        <f>Kiadás!C136</f>
        <v>411770</v>
      </c>
      <c r="T19" s="5">
        <f>Kiadás!D136</f>
        <v>411770</v>
      </c>
      <c r="U19" s="5">
        <f>Kiadás!E136</f>
        <v>411770</v>
      </c>
      <c r="V19" s="5">
        <f>Kiadás!C137</f>
        <v>0</v>
      </c>
      <c r="W19" s="5">
        <f>Kiadás!D137</f>
        <v>0</v>
      </c>
      <c r="X19" s="5">
        <f>Kiadás!E137</f>
        <v>0</v>
      </c>
      <c r="Y19" s="5">
        <f t="shared" si="9"/>
        <v>411770</v>
      </c>
      <c r="Z19" s="5">
        <f t="shared" si="9"/>
        <v>411770</v>
      </c>
      <c r="AA19" s="5">
        <f t="shared" si="9"/>
        <v>411770</v>
      </c>
    </row>
    <row r="20" spans="1:27" s="11" customFormat="1" ht="31.5">
      <c r="A20" s="1">
        <v>17</v>
      </c>
      <c r="B20" s="91" t="s">
        <v>382</v>
      </c>
      <c r="C20" s="5">
        <f>Bevételek!C263</f>
        <v>0</v>
      </c>
      <c r="D20" s="5">
        <f>Bevételek!D263</f>
        <v>0</v>
      </c>
      <c r="E20" s="5">
        <f>Bevételek!E263</f>
        <v>0</v>
      </c>
      <c r="F20" s="5">
        <f>Bevételek!C264</f>
        <v>0</v>
      </c>
      <c r="G20" s="5">
        <f>Bevételek!D264</f>
        <v>0</v>
      </c>
      <c r="H20" s="5">
        <f>Bevételek!E264</f>
        <v>0</v>
      </c>
      <c r="I20" s="5">
        <f>Bevételek!C265</f>
        <v>0</v>
      </c>
      <c r="J20" s="5">
        <f>Bevételek!D265</f>
        <v>0</v>
      </c>
      <c r="K20" s="5">
        <f>Bevételek!E265</f>
        <v>0</v>
      </c>
      <c r="L20" s="5">
        <f t="shared" si="8"/>
        <v>0</v>
      </c>
      <c r="M20" s="5">
        <f t="shared" si="8"/>
        <v>0</v>
      </c>
      <c r="N20" s="5">
        <f t="shared" si="8"/>
        <v>0</v>
      </c>
      <c r="O20" s="91" t="s">
        <v>220</v>
      </c>
      <c r="P20" s="5">
        <f>Kiadás!C139</f>
        <v>0</v>
      </c>
      <c r="Q20" s="5">
        <f>Kiadás!D139</f>
        <v>0</v>
      </c>
      <c r="R20" s="5">
        <f>Kiadás!E139</f>
        <v>0</v>
      </c>
      <c r="S20" s="5">
        <f>Kiadás!C140</f>
        <v>425350</v>
      </c>
      <c r="T20" s="5">
        <f>Kiadás!D140</f>
        <v>435350</v>
      </c>
      <c r="U20" s="5">
        <f>Kiadás!E140</f>
        <v>435350</v>
      </c>
      <c r="V20" s="5">
        <f>Kiadás!C141</f>
        <v>0</v>
      </c>
      <c r="W20" s="5">
        <f>Kiadás!D141</f>
        <v>0</v>
      </c>
      <c r="X20" s="5">
        <f>Kiadás!E141</f>
        <v>0</v>
      </c>
      <c r="Y20" s="5">
        <f t="shared" si="9"/>
        <v>425350</v>
      </c>
      <c r="Z20" s="5">
        <f t="shared" si="9"/>
        <v>435350</v>
      </c>
      <c r="AA20" s="5">
        <f t="shared" si="9"/>
        <v>435350</v>
      </c>
    </row>
    <row r="21" spans="1:27" s="11" customFormat="1" ht="15.75">
      <c r="A21" s="1">
        <v>18</v>
      </c>
      <c r="B21" s="92" t="s">
        <v>94</v>
      </c>
      <c r="C21" s="13">
        <f aca="true" t="shared" si="10" ref="C21:M21">SUM(C18:C20)</f>
        <v>0</v>
      </c>
      <c r="D21" s="13">
        <f t="shared" si="10"/>
        <v>0</v>
      </c>
      <c r="E21" s="13">
        <f>SUM(E18:E20)</f>
        <v>0</v>
      </c>
      <c r="F21" s="13">
        <f t="shared" si="10"/>
        <v>0</v>
      </c>
      <c r="G21" s="13">
        <f t="shared" si="10"/>
        <v>0</v>
      </c>
      <c r="H21" s="13">
        <f>SUM(H18:H20)</f>
        <v>0</v>
      </c>
      <c r="I21" s="13">
        <f t="shared" si="10"/>
        <v>0</v>
      </c>
      <c r="J21" s="13">
        <f t="shared" si="10"/>
        <v>0</v>
      </c>
      <c r="K21" s="13">
        <f>SUM(K18:K20)</f>
        <v>0</v>
      </c>
      <c r="L21" s="13">
        <f t="shared" si="10"/>
        <v>0</v>
      </c>
      <c r="M21" s="13">
        <f t="shared" si="10"/>
        <v>0</v>
      </c>
      <c r="N21" s="13">
        <f>SUM(N18:N20)</f>
        <v>0</v>
      </c>
      <c r="O21" s="92" t="s">
        <v>95</v>
      </c>
      <c r="P21" s="13">
        <f aca="true" t="shared" si="11" ref="P21:Z21">SUM(P18:P20)</f>
        <v>0</v>
      </c>
      <c r="Q21" s="13">
        <f t="shared" si="11"/>
        <v>0</v>
      </c>
      <c r="R21" s="13">
        <f>SUM(R18:R20)</f>
        <v>0</v>
      </c>
      <c r="S21" s="13">
        <f t="shared" si="11"/>
        <v>3631120</v>
      </c>
      <c r="T21" s="13">
        <f t="shared" si="11"/>
        <v>3768120</v>
      </c>
      <c r="U21" s="13">
        <f>SUM(U18:U20)</f>
        <v>4395220</v>
      </c>
      <c r="V21" s="13">
        <f t="shared" si="11"/>
        <v>0</v>
      </c>
      <c r="W21" s="13">
        <f t="shared" si="11"/>
        <v>0</v>
      </c>
      <c r="X21" s="13">
        <f>SUM(X18:X20)</f>
        <v>0</v>
      </c>
      <c r="Y21" s="13">
        <f t="shared" si="11"/>
        <v>3631120</v>
      </c>
      <c r="Z21" s="13">
        <f t="shared" si="11"/>
        <v>3768120</v>
      </c>
      <c r="AA21" s="13">
        <f>SUM(AA18:AA20)</f>
        <v>4395220</v>
      </c>
    </row>
    <row r="22" spans="1:27" s="11" customFormat="1" ht="15.75">
      <c r="A22" s="1">
        <v>19</v>
      </c>
      <c r="B22" s="94" t="s">
        <v>152</v>
      </c>
      <c r="C22" s="95">
        <f aca="true" t="shared" si="12" ref="C22:N22">C21-P21</f>
        <v>0</v>
      </c>
      <c r="D22" s="95">
        <f t="shared" si="12"/>
        <v>0</v>
      </c>
      <c r="E22" s="95">
        <f t="shared" si="12"/>
        <v>0</v>
      </c>
      <c r="F22" s="95">
        <f t="shared" si="12"/>
        <v>-3631120</v>
      </c>
      <c r="G22" s="95">
        <f t="shared" si="12"/>
        <v>-3768120</v>
      </c>
      <c r="H22" s="95">
        <f t="shared" si="12"/>
        <v>-4395220</v>
      </c>
      <c r="I22" s="95">
        <f t="shared" si="12"/>
        <v>0</v>
      </c>
      <c r="J22" s="95">
        <f t="shared" si="12"/>
        <v>0</v>
      </c>
      <c r="K22" s="95">
        <f t="shared" si="12"/>
        <v>0</v>
      </c>
      <c r="L22" s="95">
        <f t="shared" si="12"/>
        <v>-3631120</v>
      </c>
      <c r="M22" s="95">
        <f t="shared" si="12"/>
        <v>-3768120</v>
      </c>
      <c r="N22" s="95">
        <f t="shared" si="12"/>
        <v>-4395220</v>
      </c>
      <c r="O22" s="253" t="s">
        <v>138</v>
      </c>
      <c r="P22" s="254">
        <f>Kiadás!C170</f>
        <v>0</v>
      </c>
      <c r="Q22" s="254">
        <f>Kiadás!D170</f>
        <v>0</v>
      </c>
      <c r="R22" s="254">
        <f>Kiadás!E170</f>
        <v>0</v>
      </c>
      <c r="S22" s="254">
        <f>Kiadás!C171</f>
        <v>0</v>
      </c>
      <c r="T22" s="254">
        <f>Kiadás!D171</f>
        <v>0</v>
      </c>
      <c r="U22" s="254">
        <f>Kiadás!E171</f>
        <v>0</v>
      </c>
      <c r="V22" s="254">
        <f>Kiadás!C172</f>
        <v>0</v>
      </c>
      <c r="W22" s="254">
        <f>Kiadás!D172</f>
        <v>0</v>
      </c>
      <c r="X22" s="254">
        <f>Kiadás!E172</f>
        <v>0</v>
      </c>
      <c r="Y22" s="254">
        <f>P22+S22+V22</f>
        <v>0</v>
      </c>
      <c r="Z22" s="254">
        <f>Q22+T22+W22</f>
        <v>0</v>
      </c>
      <c r="AA22" s="254">
        <f>R22+U22+X22</f>
        <v>0</v>
      </c>
    </row>
    <row r="23" spans="1:27" s="11" customFormat="1" ht="15.75">
      <c r="A23" s="1">
        <v>20</v>
      </c>
      <c r="B23" s="94" t="s">
        <v>143</v>
      </c>
      <c r="C23" s="5">
        <f>Bevételek!C278</f>
        <v>0</v>
      </c>
      <c r="D23" s="5">
        <f>Bevételek!D278</f>
        <v>0</v>
      </c>
      <c r="E23" s="5">
        <f>Bevételek!E278</f>
        <v>0</v>
      </c>
      <c r="F23" s="5">
        <f>Bevételek!C279</f>
        <v>0</v>
      </c>
      <c r="G23" s="5">
        <f>Bevételek!D279</f>
        <v>0</v>
      </c>
      <c r="H23" s="5">
        <f>Bevételek!E279</f>
        <v>0</v>
      </c>
      <c r="I23" s="5">
        <f>Bevételek!C280</f>
        <v>0</v>
      </c>
      <c r="J23" s="5">
        <f>Bevételek!D280</f>
        <v>0</v>
      </c>
      <c r="K23" s="5">
        <f>Bevételek!E280</f>
        <v>0</v>
      </c>
      <c r="L23" s="5">
        <f aca="true" t="shared" si="13" ref="L23:N24">C23+F23+I23</f>
        <v>0</v>
      </c>
      <c r="M23" s="5">
        <f t="shared" si="13"/>
        <v>0</v>
      </c>
      <c r="N23" s="5">
        <f t="shared" si="13"/>
        <v>0</v>
      </c>
      <c r="O23" s="253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</row>
    <row r="24" spans="1:27" s="11" customFormat="1" ht="15.75">
      <c r="A24" s="1">
        <v>21</v>
      </c>
      <c r="B24" s="94" t="s">
        <v>144</v>
      </c>
      <c r="C24" s="5">
        <f>Bevételek!C305</f>
        <v>0</v>
      </c>
      <c r="D24" s="5">
        <f>Bevételek!D305</f>
        <v>0</v>
      </c>
      <c r="E24" s="5">
        <f>Bevételek!E305</f>
        <v>0</v>
      </c>
      <c r="F24" s="5">
        <f>Bevételek!C306</f>
        <v>0</v>
      </c>
      <c r="G24" s="5">
        <f>Bevételek!D306</f>
        <v>0</v>
      </c>
      <c r="H24" s="5">
        <f>Bevételek!E306</f>
        <v>0</v>
      </c>
      <c r="I24" s="5">
        <f>Bevételek!C307</f>
        <v>0</v>
      </c>
      <c r="J24" s="5">
        <f>Bevételek!D307</f>
        <v>0</v>
      </c>
      <c r="K24" s="5">
        <f>Bevételek!E307</f>
        <v>0</v>
      </c>
      <c r="L24" s="5">
        <f t="shared" si="13"/>
        <v>0</v>
      </c>
      <c r="M24" s="5">
        <f t="shared" si="13"/>
        <v>0</v>
      </c>
      <c r="N24" s="5">
        <f t="shared" si="13"/>
        <v>0</v>
      </c>
      <c r="O24" s="253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</row>
    <row r="25" spans="1:27" s="11" customFormat="1" ht="31.5">
      <c r="A25" s="1">
        <v>22</v>
      </c>
      <c r="B25" s="92" t="s">
        <v>12</v>
      </c>
      <c r="C25" s="14">
        <f aca="true" t="shared" si="14" ref="C25:M25">C21+C23+C24</f>
        <v>0</v>
      </c>
      <c r="D25" s="14">
        <f t="shared" si="14"/>
        <v>0</v>
      </c>
      <c r="E25" s="14">
        <f>E21+E23+E24</f>
        <v>0</v>
      </c>
      <c r="F25" s="14">
        <f t="shared" si="14"/>
        <v>0</v>
      </c>
      <c r="G25" s="14">
        <f t="shared" si="14"/>
        <v>0</v>
      </c>
      <c r="H25" s="14">
        <f>H21+H23+H24</f>
        <v>0</v>
      </c>
      <c r="I25" s="14">
        <f t="shared" si="14"/>
        <v>0</v>
      </c>
      <c r="J25" s="14">
        <f t="shared" si="14"/>
        <v>0</v>
      </c>
      <c r="K25" s="14">
        <f>K21+K23+K24</f>
        <v>0</v>
      </c>
      <c r="L25" s="14">
        <f t="shared" si="14"/>
        <v>0</v>
      </c>
      <c r="M25" s="14">
        <f t="shared" si="14"/>
        <v>0</v>
      </c>
      <c r="N25" s="14">
        <f>N21+N23+N24</f>
        <v>0</v>
      </c>
      <c r="O25" s="92" t="s">
        <v>13</v>
      </c>
      <c r="P25" s="14">
        <f aca="true" t="shared" si="15" ref="P25:Z25">P21+P22</f>
        <v>0</v>
      </c>
      <c r="Q25" s="14">
        <f t="shared" si="15"/>
        <v>0</v>
      </c>
      <c r="R25" s="14">
        <f>R21+R22</f>
        <v>0</v>
      </c>
      <c r="S25" s="14">
        <f t="shared" si="15"/>
        <v>3631120</v>
      </c>
      <c r="T25" s="14">
        <f t="shared" si="15"/>
        <v>3768120</v>
      </c>
      <c r="U25" s="14">
        <f>U21+U22</f>
        <v>4395220</v>
      </c>
      <c r="V25" s="14">
        <f t="shared" si="15"/>
        <v>0</v>
      </c>
      <c r="W25" s="14">
        <f t="shared" si="15"/>
        <v>0</v>
      </c>
      <c r="X25" s="14">
        <f>X21+X22</f>
        <v>0</v>
      </c>
      <c r="Y25" s="14">
        <f t="shared" si="15"/>
        <v>3631120</v>
      </c>
      <c r="Z25" s="14">
        <f t="shared" si="15"/>
        <v>3768120</v>
      </c>
      <c r="AA25" s="14">
        <f>AA21+AA22</f>
        <v>4395220</v>
      </c>
    </row>
    <row r="26" spans="1:27" s="96" customFormat="1" ht="16.5">
      <c r="A26" s="1">
        <v>23</v>
      </c>
      <c r="B26" s="242" t="s">
        <v>148</v>
      </c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4"/>
      <c r="O26" s="242" t="s">
        <v>149</v>
      </c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4"/>
    </row>
    <row r="27" spans="1:27" s="11" customFormat="1" ht="15.75">
      <c r="A27" s="1">
        <v>24</v>
      </c>
      <c r="B27" s="91" t="s">
        <v>150</v>
      </c>
      <c r="C27" s="5">
        <f aca="true" t="shared" si="16" ref="C27:M27">C12+C21</f>
        <v>0</v>
      </c>
      <c r="D27" s="5">
        <f t="shared" si="16"/>
        <v>0</v>
      </c>
      <c r="E27" s="5">
        <f>E12+E21</f>
        <v>0</v>
      </c>
      <c r="F27" s="5">
        <f t="shared" si="16"/>
        <v>11837227</v>
      </c>
      <c r="G27" s="5">
        <f t="shared" si="16"/>
        <v>13151415</v>
      </c>
      <c r="H27" s="5">
        <f>H12+H21</f>
        <v>14033915</v>
      </c>
      <c r="I27" s="5">
        <f t="shared" si="16"/>
        <v>1455000</v>
      </c>
      <c r="J27" s="5">
        <f t="shared" si="16"/>
        <v>1455000</v>
      </c>
      <c r="K27" s="5">
        <f>K12+K21</f>
        <v>1455000</v>
      </c>
      <c r="L27" s="5">
        <f t="shared" si="16"/>
        <v>13292227</v>
      </c>
      <c r="M27" s="5">
        <f t="shared" si="16"/>
        <v>14606415</v>
      </c>
      <c r="N27" s="5">
        <f>N12+N21</f>
        <v>15488915</v>
      </c>
      <c r="O27" s="91" t="s">
        <v>151</v>
      </c>
      <c r="P27" s="5">
        <f aca="true" t="shared" si="17" ref="P27:AA27">P12+P21</f>
        <v>0</v>
      </c>
      <c r="Q27" s="5">
        <f t="shared" si="17"/>
        <v>0</v>
      </c>
      <c r="R27" s="5">
        <f t="shared" si="17"/>
        <v>0</v>
      </c>
      <c r="S27" s="5">
        <f t="shared" si="17"/>
        <v>17845062</v>
      </c>
      <c r="T27" s="5">
        <f t="shared" si="17"/>
        <v>18937516</v>
      </c>
      <c r="U27" s="5">
        <f t="shared" si="17"/>
        <v>19820016</v>
      </c>
      <c r="V27" s="5">
        <f t="shared" si="17"/>
        <v>662600</v>
      </c>
      <c r="W27" s="5">
        <f t="shared" si="17"/>
        <v>662600</v>
      </c>
      <c r="X27" s="5">
        <f t="shared" si="17"/>
        <v>662600</v>
      </c>
      <c r="Y27" s="5">
        <f t="shared" si="17"/>
        <v>18507662</v>
      </c>
      <c r="Z27" s="5">
        <f t="shared" si="17"/>
        <v>19600116</v>
      </c>
      <c r="AA27" s="5">
        <f t="shared" si="17"/>
        <v>20482616</v>
      </c>
    </row>
    <row r="28" spans="1:27" s="11" customFormat="1" ht="15.75">
      <c r="A28" s="1">
        <v>25</v>
      </c>
      <c r="B28" s="94" t="s">
        <v>152</v>
      </c>
      <c r="C28" s="95">
        <f aca="true" t="shared" si="18" ref="C28:N28">C27-P27</f>
        <v>0</v>
      </c>
      <c r="D28" s="95">
        <f t="shared" si="18"/>
        <v>0</v>
      </c>
      <c r="E28" s="95">
        <f t="shared" si="18"/>
        <v>0</v>
      </c>
      <c r="F28" s="95">
        <f t="shared" si="18"/>
        <v>-6007835</v>
      </c>
      <c r="G28" s="95">
        <f t="shared" si="18"/>
        <v>-5786101</v>
      </c>
      <c r="H28" s="95">
        <f t="shared" si="18"/>
        <v>-5786101</v>
      </c>
      <c r="I28" s="95">
        <f t="shared" si="18"/>
        <v>792400</v>
      </c>
      <c r="J28" s="95">
        <f t="shared" si="18"/>
        <v>792400</v>
      </c>
      <c r="K28" s="95">
        <f t="shared" si="18"/>
        <v>792400</v>
      </c>
      <c r="L28" s="95">
        <f t="shared" si="18"/>
        <v>-5215435</v>
      </c>
      <c r="M28" s="95">
        <f t="shared" si="18"/>
        <v>-4993701</v>
      </c>
      <c r="N28" s="95">
        <f t="shared" si="18"/>
        <v>-4993701</v>
      </c>
      <c r="O28" s="253" t="s">
        <v>145</v>
      </c>
      <c r="P28" s="254">
        <f aca="true" t="shared" si="19" ref="P28:AA28">P13+P22</f>
        <v>0</v>
      </c>
      <c r="Q28" s="254">
        <f t="shared" si="19"/>
        <v>0</v>
      </c>
      <c r="R28" s="254">
        <f t="shared" si="19"/>
        <v>0</v>
      </c>
      <c r="S28" s="254">
        <f t="shared" si="19"/>
        <v>394303</v>
      </c>
      <c r="T28" s="254">
        <f t="shared" si="19"/>
        <v>394303</v>
      </c>
      <c r="U28" s="254">
        <f t="shared" si="19"/>
        <v>394303</v>
      </c>
      <c r="V28" s="254">
        <f t="shared" si="19"/>
        <v>0</v>
      </c>
      <c r="W28" s="254">
        <f t="shared" si="19"/>
        <v>0</v>
      </c>
      <c r="X28" s="254">
        <f t="shared" si="19"/>
        <v>0</v>
      </c>
      <c r="Y28" s="254">
        <f t="shared" si="19"/>
        <v>394303</v>
      </c>
      <c r="Z28" s="254">
        <f t="shared" si="19"/>
        <v>394303</v>
      </c>
      <c r="AA28" s="254">
        <f t="shared" si="19"/>
        <v>394303</v>
      </c>
    </row>
    <row r="29" spans="1:27" s="11" customFormat="1" ht="15.75">
      <c r="A29" s="1">
        <v>26</v>
      </c>
      <c r="B29" s="94" t="s">
        <v>143</v>
      </c>
      <c r="C29" s="5">
        <f aca="true" t="shared" si="20" ref="C29:N29">C14+C23</f>
        <v>0</v>
      </c>
      <c r="D29" s="5">
        <f t="shared" si="20"/>
        <v>0</v>
      </c>
      <c r="E29" s="5">
        <f t="shared" si="20"/>
        <v>0</v>
      </c>
      <c r="F29" s="5">
        <f t="shared" si="20"/>
        <v>5609738</v>
      </c>
      <c r="G29" s="5">
        <f t="shared" si="20"/>
        <v>5388004</v>
      </c>
      <c r="H29" s="5">
        <f t="shared" si="20"/>
        <v>5388004</v>
      </c>
      <c r="I29" s="5">
        <f t="shared" si="20"/>
        <v>0</v>
      </c>
      <c r="J29" s="5">
        <f t="shared" si="20"/>
        <v>0</v>
      </c>
      <c r="K29" s="5">
        <f t="shared" si="20"/>
        <v>0</v>
      </c>
      <c r="L29" s="5">
        <f t="shared" si="20"/>
        <v>5609738</v>
      </c>
      <c r="M29" s="5">
        <f t="shared" si="20"/>
        <v>5388004</v>
      </c>
      <c r="N29" s="5">
        <f t="shared" si="20"/>
        <v>5388004</v>
      </c>
      <c r="O29" s="253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</row>
    <row r="30" spans="1:27" s="11" customFormat="1" ht="15.75">
      <c r="A30" s="1">
        <v>27</v>
      </c>
      <c r="B30" s="94" t="s">
        <v>144</v>
      </c>
      <c r="C30" s="5">
        <f aca="true" t="shared" si="21" ref="C30:N30">C15+C24</f>
        <v>0</v>
      </c>
      <c r="D30" s="5">
        <f t="shared" si="21"/>
        <v>0</v>
      </c>
      <c r="E30" s="5">
        <f t="shared" si="21"/>
        <v>0</v>
      </c>
      <c r="F30" s="5">
        <f t="shared" si="21"/>
        <v>0</v>
      </c>
      <c r="G30" s="5">
        <f t="shared" si="21"/>
        <v>0</v>
      </c>
      <c r="H30" s="5">
        <f t="shared" si="21"/>
        <v>0</v>
      </c>
      <c r="I30" s="5">
        <f t="shared" si="21"/>
        <v>0</v>
      </c>
      <c r="J30" s="5">
        <f t="shared" si="21"/>
        <v>0</v>
      </c>
      <c r="K30" s="5">
        <f t="shared" si="21"/>
        <v>0</v>
      </c>
      <c r="L30" s="5">
        <f t="shared" si="21"/>
        <v>0</v>
      </c>
      <c r="M30" s="5">
        <f t="shared" si="21"/>
        <v>0</v>
      </c>
      <c r="N30" s="5">
        <f t="shared" si="21"/>
        <v>0</v>
      </c>
      <c r="O30" s="253"/>
      <c r="P30" s="254"/>
      <c r="Q30" s="254"/>
      <c r="R30" s="254"/>
      <c r="S30" s="254"/>
      <c r="T30" s="254"/>
      <c r="U30" s="254"/>
      <c r="V30" s="254"/>
      <c r="W30" s="254"/>
      <c r="X30" s="254"/>
      <c r="Y30" s="254"/>
      <c r="Z30" s="254"/>
      <c r="AA30" s="254"/>
    </row>
    <row r="31" spans="1:27" s="11" customFormat="1" ht="15.75">
      <c r="A31" s="1">
        <v>28</v>
      </c>
      <c r="B31" s="90" t="s">
        <v>7</v>
      </c>
      <c r="C31" s="14">
        <f aca="true" t="shared" si="22" ref="C31:M31">C27+C29+C30</f>
        <v>0</v>
      </c>
      <c r="D31" s="14">
        <f t="shared" si="22"/>
        <v>0</v>
      </c>
      <c r="E31" s="14">
        <f>E27+E29+E30</f>
        <v>0</v>
      </c>
      <c r="F31" s="14">
        <f t="shared" si="22"/>
        <v>17446965</v>
      </c>
      <c r="G31" s="14">
        <f t="shared" si="22"/>
        <v>18539419</v>
      </c>
      <c r="H31" s="14">
        <f>H27+H29+H30</f>
        <v>19421919</v>
      </c>
      <c r="I31" s="14">
        <f t="shared" si="22"/>
        <v>1455000</v>
      </c>
      <c r="J31" s="14">
        <f t="shared" si="22"/>
        <v>1455000</v>
      </c>
      <c r="K31" s="14">
        <f>K27+K29+K30</f>
        <v>1455000</v>
      </c>
      <c r="L31" s="14">
        <f t="shared" si="22"/>
        <v>18901965</v>
      </c>
      <c r="M31" s="14">
        <f t="shared" si="22"/>
        <v>19994419</v>
      </c>
      <c r="N31" s="14">
        <f>N27+N29+N30</f>
        <v>20876919</v>
      </c>
      <c r="O31" s="90" t="s">
        <v>8</v>
      </c>
      <c r="P31" s="14">
        <f aca="true" t="shared" si="23" ref="P31:Z31">SUM(P27:P30)</f>
        <v>0</v>
      </c>
      <c r="Q31" s="14">
        <f t="shared" si="23"/>
        <v>0</v>
      </c>
      <c r="R31" s="14">
        <f>SUM(R27:R30)</f>
        <v>0</v>
      </c>
      <c r="S31" s="14">
        <f t="shared" si="23"/>
        <v>18239365</v>
      </c>
      <c r="T31" s="14">
        <f t="shared" si="23"/>
        <v>19331819</v>
      </c>
      <c r="U31" s="14">
        <f>SUM(U27:U30)</f>
        <v>20214319</v>
      </c>
      <c r="V31" s="14">
        <f t="shared" si="23"/>
        <v>662600</v>
      </c>
      <c r="W31" s="14">
        <f t="shared" si="23"/>
        <v>662600</v>
      </c>
      <c r="X31" s="14">
        <f>SUM(X27:X30)</f>
        <v>662600</v>
      </c>
      <c r="Y31" s="14">
        <f t="shared" si="23"/>
        <v>18901965</v>
      </c>
      <c r="Z31" s="14">
        <f t="shared" si="23"/>
        <v>19994419</v>
      </c>
      <c r="AA31" s="14">
        <f>SUM(AA27:AA30)</f>
        <v>20876919</v>
      </c>
    </row>
    <row r="32" spans="12:27" ht="15">
      <c r="L32" s="42"/>
      <c r="M32" s="42"/>
      <c r="N32" s="42"/>
      <c r="Z32" s="223"/>
      <c r="AA32" s="223" t="s">
        <v>625</v>
      </c>
    </row>
    <row r="33" spans="12:14" ht="15">
      <c r="L33" s="42"/>
      <c r="M33" s="42"/>
      <c r="N33" s="42"/>
    </row>
    <row r="35" spans="16:18" ht="15" hidden="1">
      <c r="P35" s="42">
        <f>L31-Y31</f>
        <v>0</v>
      </c>
      <c r="Q35" s="42"/>
      <c r="R35" s="42"/>
    </row>
  </sheetData>
  <sheetProtection/>
  <mergeCells count="69">
    <mergeCell ref="Q22:Q24"/>
    <mergeCell ref="V28:V30"/>
    <mergeCell ref="AA13:AA15"/>
    <mergeCell ref="AA22:AA24"/>
    <mergeCell ref="AA28:AA30"/>
    <mergeCell ref="S28:S30"/>
    <mergeCell ref="P22:P24"/>
    <mergeCell ref="Z22:Z24"/>
    <mergeCell ref="Y28:Y30"/>
    <mergeCell ref="Y22:Y24"/>
    <mergeCell ref="Z13:Z15"/>
    <mergeCell ref="Y4:AA4"/>
    <mergeCell ref="O6:AA6"/>
    <mergeCell ref="R22:R24"/>
    <mergeCell ref="R28:R30"/>
    <mergeCell ref="U28:U30"/>
    <mergeCell ref="Y13:Y15"/>
    <mergeCell ref="O4:O5"/>
    <mergeCell ref="P13:P15"/>
    <mergeCell ref="U13:U15"/>
    <mergeCell ref="R13:R15"/>
    <mergeCell ref="Z28:Z30"/>
    <mergeCell ref="W13:W15"/>
    <mergeCell ref="X22:X24"/>
    <mergeCell ref="U22:U24"/>
    <mergeCell ref="W28:W30"/>
    <mergeCell ref="O13:O15"/>
    <mergeCell ref="X13:X15"/>
    <mergeCell ref="P28:P30"/>
    <mergeCell ref="X28:X30"/>
    <mergeCell ref="W22:W24"/>
    <mergeCell ref="A1:Y1"/>
    <mergeCell ref="S22:S24"/>
    <mergeCell ref="S13:S15"/>
    <mergeCell ref="B10:B11"/>
    <mergeCell ref="C10:C11"/>
    <mergeCell ref="Q13:Q15"/>
    <mergeCell ref="T13:T15"/>
    <mergeCell ref="D10:D11"/>
    <mergeCell ref="E10:E11"/>
    <mergeCell ref="H10:H11"/>
    <mergeCell ref="O28:O30"/>
    <mergeCell ref="T22:T24"/>
    <mergeCell ref="V22:V24"/>
    <mergeCell ref="T28:T30"/>
    <mergeCell ref="V13:V15"/>
    <mergeCell ref="I10:I11"/>
    <mergeCell ref="K10:K11"/>
    <mergeCell ref="N10:N11"/>
    <mergeCell ref="O22:O24"/>
    <mergeCell ref="Q28:Q30"/>
    <mergeCell ref="B6:N6"/>
    <mergeCell ref="L10:L11"/>
    <mergeCell ref="P4:R4"/>
    <mergeCell ref="S4:U4"/>
    <mergeCell ref="V4:X4"/>
    <mergeCell ref="B17:N17"/>
    <mergeCell ref="G10:G11"/>
    <mergeCell ref="F10:F11"/>
    <mergeCell ref="B26:N26"/>
    <mergeCell ref="O26:AA26"/>
    <mergeCell ref="O17:AA17"/>
    <mergeCell ref="B4:B5"/>
    <mergeCell ref="M10:M11"/>
    <mergeCell ref="J10:J11"/>
    <mergeCell ref="C4:E4"/>
    <mergeCell ref="F4:H4"/>
    <mergeCell ref="I4:K4"/>
    <mergeCell ref="L4:N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37" r:id="rId1"/>
  <headerFooter>
    <oddHeader>&amp;R&amp;"Arial,Normál"&amp;10 1. melléklet a 6/2017.(VII.12.) önkormányzati rendelethez
"&amp;"Arial,Dőlt"1. melléklet a 2/2017.(III.13.) önkormányzati rendelethez</oddHeader>
    <oddFooter>&amp;C&amp;P. oldal, összesen: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L75"/>
  <sheetViews>
    <sheetView zoomScalePageLayoutView="0" workbookViewId="0" topLeftCell="A1">
      <selection activeCell="O6" sqref="O6:AA6"/>
    </sheetView>
  </sheetViews>
  <sheetFormatPr defaultColWidth="9.140625" defaultRowHeight="15"/>
  <cols>
    <col min="1" max="1" width="5.7109375" style="2" customWidth="1"/>
    <col min="2" max="2" width="35.421875" style="2" customWidth="1"/>
    <col min="3" max="3" width="5.7109375" style="2" customWidth="1"/>
    <col min="4" max="9" width="12.140625" style="2" customWidth="1"/>
    <col min="10" max="10" width="12.140625" style="20" customWidth="1"/>
    <col min="11" max="12" width="12.140625" style="2" customWidth="1"/>
    <col min="13" max="16384" width="9.140625" style="2" customWidth="1"/>
  </cols>
  <sheetData>
    <row r="1" spans="1:12" ht="15.75">
      <c r="A1" s="255" t="s">
        <v>549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</row>
    <row r="2" spans="1:12" ht="15.75">
      <c r="A2" s="255" t="s">
        <v>479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</row>
    <row r="3" ht="15.75"/>
    <row r="4" spans="1:12" s="19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56</v>
      </c>
      <c r="H4" s="1" t="s">
        <v>57</v>
      </c>
      <c r="I4" s="1" t="s">
        <v>58</v>
      </c>
      <c r="J4" s="1" t="s">
        <v>103</v>
      </c>
      <c r="K4" s="1" t="s">
        <v>104</v>
      </c>
      <c r="L4" s="1" t="s">
        <v>59</v>
      </c>
    </row>
    <row r="5" spans="1:12" s="3" customFormat="1" ht="15.75">
      <c r="A5" s="1">
        <v>1</v>
      </c>
      <c r="B5" s="245" t="s">
        <v>9</v>
      </c>
      <c r="C5" s="245" t="s">
        <v>153</v>
      </c>
      <c r="D5" s="258" t="s">
        <v>14</v>
      </c>
      <c r="E5" s="258"/>
      <c r="F5" s="258"/>
      <c r="G5" s="258" t="s">
        <v>15</v>
      </c>
      <c r="H5" s="258"/>
      <c r="I5" s="258"/>
      <c r="J5" s="258" t="s">
        <v>16</v>
      </c>
      <c r="K5" s="258"/>
      <c r="L5" s="258"/>
    </row>
    <row r="6" spans="1:12" s="3" customFormat="1" ht="31.5">
      <c r="A6" s="1">
        <v>2</v>
      </c>
      <c r="B6" s="245"/>
      <c r="C6" s="245"/>
      <c r="D6" s="40" t="s">
        <v>4</v>
      </c>
      <c r="E6" s="40" t="s">
        <v>617</v>
      </c>
      <c r="F6" s="40" t="s">
        <v>642</v>
      </c>
      <c r="G6" s="40" t="s">
        <v>4</v>
      </c>
      <c r="H6" s="40" t="s">
        <v>617</v>
      </c>
      <c r="I6" s="40" t="s">
        <v>642</v>
      </c>
      <c r="J6" s="40" t="s">
        <v>4</v>
      </c>
      <c r="K6" s="40" t="s">
        <v>617</v>
      </c>
      <c r="L6" s="40" t="s">
        <v>642</v>
      </c>
    </row>
    <row r="7" spans="1:12" s="3" customFormat="1" ht="15.75">
      <c r="A7" s="1">
        <v>3</v>
      </c>
      <c r="B7" s="105" t="s">
        <v>120</v>
      </c>
      <c r="C7" s="100"/>
      <c r="D7" s="14"/>
      <c r="E7" s="14"/>
      <c r="F7" s="14"/>
      <c r="G7" s="14"/>
      <c r="H7" s="14"/>
      <c r="I7" s="14"/>
      <c r="J7" s="14"/>
      <c r="K7" s="14"/>
      <c r="L7" s="14"/>
    </row>
    <row r="8" spans="1:12" s="3" customFormat="1" ht="15.75" hidden="1">
      <c r="A8" s="1"/>
      <c r="B8" s="7"/>
      <c r="C8" s="100"/>
      <c r="D8" s="5"/>
      <c r="E8" s="5"/>
      <c r="F8" s="5"/>
      <c r="G8" s="5"/>
      <c r="H8" s="5"/>
      <c r="I8" s="5"/>
      <c r="J8" s="5">
        <f>D8+G8</f>
        <v>0</v>
      </c>
      <c r="K8" s="5">
        <f>E8+H8</f>
        <v>0</v>
      </c>
      <c r="L8" s="5">
        <f>F8+I8</f>
        <v>0</v>
      </c>
    </row>
    <row r="9" spans="1:12" s="3" customFormat="1" ht="31.5" hidden="1">
      <c r="A9" s="1"/>
      <c r="B9" s="7" t="s">
        <v>212</v>
      </c>
      <c r="C9" s="100"/>
      <c r="D9" s="5">
        <f>SUM(D8)</f>
        <v>0</v>
      </c>
      <c r="E9" s="5">
        <f>SUM(E8)</f>
        <v>0</v>
      </c>
      <c r="F9" s="5">
        <f>SUM(F8)</f>
        <v>0</v>
      </c>
      <c r="G9" s="116"/>
      <c r="H9" s="116"/>
      <c r="I9" s="116"/>
      <c r="J9" s="116"/>
      <c r="K9" s="116"/>
      <c r="L9" s="116"/>
    </row>
    <row r="10" spans="1:12" s="3" customFormat="1" ht="15.75">
      <c r="A10" s="1">
        <v>4</v>
      </c>
      <c r="B10" s="122" t="s">
        <v>533</v>
      </c>
      <c r="C10" s="100">
        <v>2</v>
      </c>
      <c r="D10" s="5">
        <v>2200000</v>
      </c>
      <c r="E10" s="5">
        <v>2300000</v>
      </c>
      <c r="F10" s="5">
        <v>2300000</v>
      </c>
      <c r="G10" s="5">
        <v>594000</v>
      </c>
      <c r="H10" s="5">
        <v>621000</v>
      </c>
      <c r="I10" s="5">
        <v>621000</v>
      </c>
      <c r="J10" s="5">
        <f aca="true" t="shared" si="0" ref="J10:L13">D10+G10</f>
        <v>2794000</v>
      </c>
      <c r="K10" s="5">
        <f t="shared" si="0"/>
        <v>2921000</v>
      </c>
      <c r="L10" s="5">
        <f t="shared" si="0"/>
        <v>2921000</v>
      </c>
    </row>
    <row r="11" spans="1:12" s="3" customFormat="1" ht="15.75" hidden="1">
      <c r="A11" s="1"/>
      <c r="B11" s="122"/>
      <c r="C11" s="100"/>
      <c r="D11" s="5"/>
      <c r="E11" s="5"/>
      <c r="F11" s="5"/>
      <c r="G11" s="5"/>
      <c r="H11" s="5"/>
      <c r="I11" s="5"/>
      <c r="J11" s="5">
        <f t="shared" si="0"/>
        <v>0</v>
      </c>
      <c r="K11" s="5">
        <f t="shared" si="0"/>
        <v>0</v>
      </c>
      <c r="L11" s="5">
        <f t="shared" si="0"/>
        <v>0</v>
      </c>
    </row>
    <row r="12" spans="1:12" s="3" customFormat="1" ht="15.75" hidden="1">
      <c r="A12" s="1"/>
      <c r="B12" s="7"/>
      <c r="C12" s="100"/>
      <c r="D12" s="5"/>
      <c r="E12" s="5"/>
      <c r="F12" s="5"/>
      <c r="G12" s="5"/>
      <c r="H12" s="5"/>
      <c r="I12" s="5"/>
      <c r="J12" s="5">
        <f t="shared" si="0"/>
        <v>0</v>
      </c>
      <c r="K12" s="5">
        <f t="shared" si="0"/>
        <v>0</v>
      </c>
      <c r="L12" s="5">
        <f t="shared" si="0"/>
        <v>0</v>
      </c>
    </row>
    <row r="13" spans="1:12" s="3" customFormat="1" ht="15.75" hidden="1">
      <c r="A13" s="1"/>
      <c r="B13" s="122"/>
      <c r="C13" s="100"/>
      <c r="D13" s="5"/>
      <c r="E13" s="5"/>
      <c r="F13" s="5"/>
      <c r="G13" s="5"/>
      <c r="H13" s="5"/>
      <c r="I13" s="5"/>
      <c r="J13" s="5">
        <f t="shared" si="0"/>
        <v>0</v>
      </c>
      <c r="K13" s="5">
        <f t="shared" si="0"/>
        <v>0</v>
      </c>
      <c r="L13" s="5">
        <f t="shared" si="0"/>
        <v>0</v>
      </c>
    </row>
    <row r="14" spans="1:12" s="3" customFormat="1" ht="31.5">
      <c r="A14" s="1">
        <v>5</v>
      </c>
      <c r="B14" s="7" t="s">
        <v>211</v>
      </c>
      <c r="C14" s="100"/>
      <c r="D14" s="5">
        <f>SUM(D10:D13)</f>
        <v>2200000</v>
      </c>
      <c r="E14" s="5">
        <f>SUM(E10:E13)</f>
        <v>2300000</v>
      </c>
      <c r="F14" s="5">
        <f>SUM(F10:F13)</f>
        <v>2300000</v>
      </c>
      <c r="G14" s="116"/>
      <c r="H14" s="116"/>
      <c r="I14" s="116"/>
      <c r="J14" s="116"/>
      <c r="K14" s="116"/>
      <c r="L14" s="116"/>
    </row>
    <row r="15" spans="1:12" s="3" customFormat="1" ht="15.75" hidden="1">
      <c r="A15" s="1"/>
      <c r="B15" s="7"/>
      <c r="C15" s="100"/>
      <c r="D15" s="5"/>
      <c r="E15" s="5"/>
      <c r="F15" s="5"/>
      <c r="G15" s="5"/>
      <c r="H15" s="5"/>
      <c r="I15" s="5"/>
      <c r="J15" s="5">
        <f>D15+G15</f>
        <v>0</v>
      </c>
      <c r="K15" s="5">
        <f>E15+H15</f>
        <v>0</v>
      </c>
      <c r="L15" s="5">
        <f>F15+I15</f>
        <v>0</v>
      </c>
    </row>
    <row r="16" spans="1:12" s="3" customFormat="1" ht="31.5" hidden="1">
      <c r="A16" s="1"/>
      <c r="B16" s="7" t="s">
        <v>210</v>
      </c>
      <c r="C16" s="100"/>
      <c r="D16" s="5">
        <f>SUM(D15)</f>
        <v>0</v>
      </c>
      <c r="E16" s="5">
        <f>SUM(E15)</f>
        <v>0</v>
      </c>
      <c r="F16" s="5">
        <f>SUM(F15)</f>
        <v>0</v>
      </c>
      <c r="G16" s="116"/>
      <c r="H16" s="116"/>
      <c r="I16" s="116"/>
      <c r="J16" s="116"/>
      <c r="K16" s="116"/>
      <c r="L16" s="116"/>
    </row>
    <row r="17" spans="1:12" s="3" customFormat="1" ht="15.75" hidden="1">
      <c r="A17" s="1"/>
      <c r="B17" s="122"/>
      <c r="C17" s="100"/>
      <c r="D17" s="5"/>
      <c r="E17" s="5"/>
      <c r="F17" s="5"/>
      <c r="G17" s="5"/>
      <c r="H17" s="5"/>
      <c r="I17" s="5"/>
      <c r="J17" s="5">
        <f aca="true" t="shared" si="1" ref="J17:J26">D17+G17</f>
        <v>0</v>
      </c>
      <c r="K17" s="5">
        <f aca="true" t="shared" si="2" ref="K17:K26">E17+H17</f>
        <v>0</v>
      </c>
      <c r="L17" s="5">
        <f aca="true" t="shared" si="3" ref="L17:L26">F17+I17</f>
        <v>0</v>
      </c>
    </row>
    <row r="18" spans="1:12" s="3" customFormat="1" ht="15.75" hidden="1">
      <c r="A18" s="1"/>
      <c r="B18" s="122"/>
      <c r="C18" s="100"/>
      <c r="D18" s="5"/>
      <c r="E18" s="5"/>
      <c r="F18" s="5"/>
      <c r="G18" s="5"/>
      <c r="H18" s="5"/>
      <c r="I18" s="5"/>
      <c r="J18" s="5">
        <f t="shared" si="1"/>
        <v>0</v>
      </c>
      <c r="K18" s="5">
        <f t="shared" si="2"/>
        <v>0</v>
      </c>
      <c r="L18" s="5">
        <f t="shared" si="3"/>
        <v>0</v>
      </c>
    </row>
    <row r="19" spans="1:12" s="3" customFormat="1" ht="15.75" hidden="1">
      <c r="A19" s="1"/>
      <c r="B19" s="122"/>
      <c r="C19" s="100"/>
      <c r="D19" s="5"/>
      <c r="E19" s="5"/>
      <c r="F19" s="5"/>
      <c r="G19" s="5"/>
      <c r="H19" s="5"/>
      <c r="I19" s="5"/>
      <c r="J19" s="5">
        <f t="shared" si="1"/>
        <v>0</v>
      </c>
      <c r="K19" s="5">
        <f t="shared" si="2"/>
        <v>0</v>
      </c>
      <c r="L19" s="5">
        <f t="shared" si="3"/>
        <v>0</v>
      </c>
    </row>
    <row r="20" spans="1:12" s="3" customFormat="1" ht="15.75" hidden="1">
      <c r="A20" s="1"/>
      <c r="B20" s="7"/>
      <c r="C20" s="100"/>
      <c r="D20" s="5"/>
      <c r="E20" s="5"/>
      <c r="F20" s="5"/>
      <c r="G20" s="5"/>
      <c r="H20" s="5"/>
      <c r="I20" s="5"/>
      <c r="J20" s="5">
        <f t="shared" si="1"/>
        <v>0</v>
      </c>
      <c r="K20" s="5">
        <f t="shared" si="2"/>
        <v>0</v>
      </c>
      <c r="L20" s="5">
        <f t="shared" si="3"/>
        <v>0</v>
      </c>
    </row>
    <row r="21" spans="1:12" s="3" customFormat="1" ht="15.75" hidden="1">
      <c r="A21" s="1"/>
      <c r="B21" s="7"/>
      <c r="C21" s="100"/>
      <c r="D21" s="5"/>
      <c r="E21" s="5"/>
      <c r="F21" s="5"/>
      <c r="G21" s="5"/>
      <c r="H21" s="5"/>
      <c r="I21" s="5"/>
      <c r="J21" s="5">
        <f t="shared" si="1"/>
        <v>0</v>
      </c>
      <c r="K21" s="5">
        <f t="shared" si="2"/>
        <v>0</v>
      </c>
      <c r="L21" s="5">
        <f t="shared" si="3"/>
        <v>0</v>
      </c>
    </row>
    <row r="22" spans="1:12" s="3" customFormat="1" ht="15.75" hidden="1">
      <c r="A22" s="1"/>
      <c r="B22" s="7"/>
      <c r="C22" s="100"/>
      <c r="D22" s="5"/>
      <c r="E22" s="5"/>
      <c r="F22" s="5"/>
      <c r="G22" s="5"/>
      <c r="H22" s="5"/>
      <c r="I22" s="5"/>
      <c r="J22" s="5">
        <f t="shared" si="1"/>
        <v>0</v>
      </c>
      <c r="K22" s="5">
        <f t="shared" si="2"/>
        <v>0</v>
      </c>
      <c r="L22" s="5">
        <f t="shared" si="3"/>
        <v>0</v>
      </c>
    </row>
    <row r="23" spans="1:12" s="3" customFormat="1" ht="15.75" hidden="1">
      <c r="A23" s="1"/>
      <c r="B23" s="7"/>
      <c r="C23" s="100"/>
      <c r="D23" s="5"/>
      <c r="E23" s="5"/>
      <c r="F23" s="5"/>
      <c r="G23" s="5"/>
      <c r="H23" s="5"/>
      <c r="I23" s="5"/>
      <c r="J23" s="5">
        <f t="shared" si="1"/>
        <v>0</v>
      </c>
      <c r="K23" s="5">
        <f t="shared" si="2"/>
        <v>0</v>
      </c>
      <c r="L23" s="5">
        <f t="shared" si="3"/>
        <v>0</v>
      </c>
    </row>
    <row r="24" spans="1:12" s="3" customFormat="1" ht="15.75">
      <c r="A24" s="1" t="s">
        <v>639</v>
      </c>
      <c r="B24" s="122" t="s">
        <v>637</v>
      </c>
      <c r="C24" s="100">
        <v>2</v>
      </c>
      <c r="D24" s="5">
        <v>0</v>
      </c>
      <c r="E24" s="5">
        <v>0</v>
      </c>
      <c r="F24" s="5">
        <v>290000</v>
      </c>
      <c r="G24" s="5">
        <v>0</v>
      </c>
      <c r="H24" s="5">
        <v>0</v>
      </c>
      <c r="I24" s="5">
        <v>78300</v>
      </c>
      <c r="J24" s="5">
        <f t="shared" si="1"/>
        <v>0</v>
      </c>
      <c r="K24" s="5">
        <f t="shared" si="2"/>
        <v>0</v>
      </c>
      <c r="L24" s="5">
        <f t="shared" si="3"/>
        <v>368300</v>
      </c>
    </row>
    <row r="25" spans="1:12" s="3" customFormat="1" ht="15.75">
      <c r="A25" s="1" t="s">
        <v>640</v>
      </c>
      <c r="B25" s="122" t="s">
        <v>638</v>
      </c>
      <c r="C25" s="100">
        <v>2</v>
      </c>
      <c r="D25" s="5">
        <v>0</v>
      </c>
      <c r="E25" s="5">
        <v>0</v>
      </c>
      <c r="F25" s="5">
        <v>203780</v>
      </c>
      <c r="G25" s="5">
        <v>0</v>
      </c>
      <c r="H25" s="5">
        <v>0</v>
      </c>
      <c r="I25" s="5">
        <v>55020</v>
      </c>
      <c r="J25" s="5">
        <f t="shared" si="1"/>
        <v>0</v>
      </c>
      <c r="K25" s="5">
        <f t="shared" si="2"/>
        <v>0</v>
      </c>
      <c r="L25" s="5">
        <f t="shared" si="3"/>
        <v>258800</v>
      </c>
    </row>
    <row r="26" spans="1:12" s="3" customFormat="1" ht="15.75" hidden="1">
      <c r="A26" s="1"/>
      <c r="B26" s="122"/>
      <c r="C26" s="100"/>
      <c r="D26" s="5"/>
      <c r="E26" s="5"/>
      <c r="F26" s="5"/>
      <c r="G26" s="5"/>
      <c r="H26" s="5"/>
      <c r="I26" s="5"/>
      <c r="J26" s="5">
        <f t="shared" si="1"/>
        <v>0</v>
      </c>
      <c r="K26" s="5">
        <f t="shared" si="2"/>
        <v>0</v>
      </c>
      <c r="L26" s="5">
        <f t="shared" si="3"/>
        <v>0</v>
      </c>
    </row>
    <row r="27" spans="1:12" s="3" customFormat="1" ht="47.25">
      <c r="A27" s="1" t="s">
        <v>641</v>
      </c>
      <c r="B27" s="7" t="s">
        <v>213</v>
      </c>
      <c r="C27" s="100"/>
      <c r="D27" s="5">
        <f>SUM(D17:D26)</f>
        <v>0</v>
      </c>
      <c r="E27" s="5">
        <f>SUM(E17:E26)</f>
        <v>0</v>
      </c>
      <c r="F27" s="5">
        <f>SUM(F17:F26)</f>
        <v>493780</v>
      </c>
      <c r="G27" s="116"/>
      <c r="H27" s="116"/>
      <c r="I27" s="116"/>
      <c r="J27" s="116"/>
      <c r="K27" s="116"/>
      <c r="L27" s="116"/>
    </row>
    <row r="28" spans="1:12" s="3" customFormat="1" ht="15.75" hidden="1">
      <c r="A28" s="1"/>
      <c r="B28" s="7" t="s">
        <v>214</v>
      </c>
      <c r="C28" s="100"/>
      <c r="D28" s="5"/>
      <c r="E28" s="5"/>
      <c r="F28" s="5"/>
      <c r="G28" s="116"/>
      <c r="H28" s="116"/>
      <c r="I28" s="116"/>
      <c r="J28" s="116"/>
      <c r="K28" s="116"/>
      <c r="L28" s="116"/>
    </row>
    <row r="29" spans="1:12" s="3" customFormat="1" ht="31.5" hidden="1">
      <c r="A29" s="1"/>
      <c r="B29" s="7" t="s">
        <v>215</v>
      </c>
      <c r="C29" s="100"/>
      <c r="D29" s="5"/>
      <c r="E29" s="5"/>
      <c r="F29" s="5"/>
      <c r="G29" s="116"/>
      <c r="H29" s="116"/>
      <c r="I29" s="116"/>
      <c r="J29" s="116"/>
      <c r="K29" s="116"/>
      <c r="L29" s="116"/>
    </row>
    <row r="30" spans="1:12" s="3" customFormat="1" ht="47.25">
      <c r="A30" s="1">
        <v>6</v>
      </c>
      <c r="B30" s="7" t="s">
        <v>234</v>
      </c>
      <c r="C30" s="100"/>
      <c r="D30" s="116"/>
      <c r="E30" s="116"/>
      <c r="F30" s="116"/>
      <c r="G30" s="5">
        <f>SUM(G7:G29)</f>
        <v>594000</v>
      </c>
      <c r="H30" s="5">
        <f>SUM(H7:H29)</f>
        <v>621000</v>
      </c>
      <c r="I30" s="5">
        <f>SUM(I7:I29)</f>
        <v>754320</v>
      </c>
      <c r="J30" s="116"/>
      <c r="K30" s="116"/>
      <c r="L30" s="116"/>
    </row>
    <row r="31" spans="1:12" s="3" customFormat="1" ht="15.75">
      <c r="A31" s="1">
        <v>7</v>
      </c>
      <c r="B31" s="9" t="s">
        <v>120</v>
      </c>
      <c r="C31" s="100"/>
      <c r="D31" s="14">
        <f aca="true" t="shared" si="4" ref="D31:I31">SUM(D32:D34)</f>
        <v>2200000</v>
      </c>
      <c r="E31" s="14">
        <f t="shared" si="4"/>
        <v>2300000</v>
      </c>
      <c r="F31" s="14">
        <f t="shared" si="4"/>
        <v>2793780</v>
      </c>
      <c r="G31" s="14">
        <f t="shared" si="4"/>
        <v>594000</v>
      </c>
      <c r="H31" s="14">
        <f t="shared" si="4"/>
        <v>621000</v>
      </c>
      <c r="I31" s="14">
        <f t="shared" si="4"/>
        <v>754320</v>
      </c>
      <c r="J31" s="14">
        <f aca="true" t="shared" si="5" ref="J31:L34">D31+G31</f>
        <v>2794000</v>
      </c>
      <c r="K31" s="14">
        <f t="shared" si="5"/>
        <v>2921000</v>
      </c>
      <c r="L31" s="14">
        <f t="shared" si="5"/>
        <v>3548100</v>
      </c>
    </row>
    <row r="32" spans="1:12" s="3" customFormat="1" ht="31.5">
      <c r="A32" s="1">
        <v>8</v>
      </c>
      <c r="B32" s="88" t="s">
        <v>404</v>
      </c>
      <c r="C32" s="100">
        <v>1</v>
      </c>
      <c r="D32" s="5">
        <f aca="true" t="shared" si="6" ref="D32:I32">SUMIF($C$7:$C$31,"1",D$7:D$31)</f>
        <v>0</v>
      </c>
      <c r="E32" s="5">
        <f t="shared" si="6"/>
        <v>0</v>
      </c>
      <c r="F32" s="5">
        <f t="shared" si="6"/>
        <v>0</v>
      </c>
      <c r="G32" s="5">
        <f t="shared" si="6"/>
        <v>0</v>
      </c>
      <c r="H32" s="5">
        <f t="shared" si="6"/>
        <v>0</v>
      </c>
      <c r="I32" s="5">
        <f t="shared" si="6"/>
        <v>0</v>
      </c>
      <c r="J32" s="5">
        <f t="shared" si="5"/>
        <v>0</v>
      </c>
      <c r="K32" s="5">
        <f t="shared" si="5"/>
        <v>0</v>
      </c>
      <c r="L32" s="5">
        <f t="shared" si="5"/>
        <v>0</v>
      </c>
    </row>
    <row r="33" spans="1:12" s="3" customFormat="1" ht="15.75">
      <c r="A33" s="1">
        <v>9</v>
      </c>
      <c r="B33" s="88" t="s">
        <v>245</v>
      </c>
      <c r="C33" s="100">
        <v>2</v>
      </c>
      <c r="D33" s="5">
        <f aca="true" t="shared" si="7" ref="D33:I33">SUMIF($C$7:$C$31,"2",D$7:D$31)</f>
        <v>2200000</v>
      </c>
      <c r="E33" s="5">
        <f t="shared" si="7"/>
        <v>2300000</v>
      </c>
      <c r="F33" s="5">
        <f t="shared" si="7"/>
        <v>2793780</v>
      </c>
      <c r="G33" s="5">
        <f t="shared" si="7"/>
        <v>594000</v>
      </c>
      <c r="H33" s="5">
        <f t="shared" si="7"/>
        <v>621000</v>
      </c>
      <c r="I33" s="5">
        <f t="shared" si="7"/>
        <v>754320</v>
      </c>
      <c r="J33" s="5">
        <f t="shared" si="5"/>
        <v>2794000</v>
      </c>
      <c r="K33" s="5">
        <f t="shared" si="5"/>
        <v>2921000</v>
      </c>
      <c r="L33" s="5">
        <f t="shared" si="5"/>
        <v>3548100</v>
      </c>
    </row>
    <row r="34" spans="1:12" s="3" customFormat="1" ht="15.75">
      <c r="A34" s="1">
        <v>10</v>
      </c>
      <c r="B34" s="88" t="s">
        <v>137</v>
      </c>
      <c r="C34" s="100">
        <v>3</v>
      </c>
      <c r="D34" s="5">
        <f aca="true" t="shared" si="8" ref="D34:I34">SUMIF($C$7:$C$31,"3",D$7:D$31)</f>
        <v>0</v>
      </c>
      <c r="E34" s="5">
        <f t="shared" si="8"/>
        <v>0</v>
      </c>
      <c r="F34" s="5">
        <f t="shared" si="8"/>
        <v>0</v>
      </c>
      <c r="G34" s="5">
        <f t="shared" si="8"/>
        <v>0</v>
      </c>
      <c r="H34" s="5">
        <f t="shared" si="8"/>
        <v>0</v>
      </c>
      <c r="I34" s="5">
        <f t="shared" si="8"/>
        <v>0</v>
      </c>
      <c r="J34" s="5">
        <f t="shared" si="5"/>
        <v>0</v>
      </c>
      <c r="K34" s="5">
        <f t="shared" si="5"/>
        <v>0</v>
      </c>
      <c r="L34" s="5">
        <f t="shared" si="5"/>
        <v>0</v>
      </c>
    </row>
    <row r="35" spans="1:12" s="3" customFormat="1" ht="15.75">
      <c r="A35" s="1">
        <v>11</v>
      </c>
      <c r="B35" s="105" t="s">
        <v>54</v>
      </c>
      <c r="C35" s="100"/>
      <c r="D35" s="14"/>
      <c r="E35" s="14"/>
      <c r="F35" s="14"/>
      <c r="G35" s="14"/>
      <c r="H35" s="14"/>
      <c r="I35" s="14"/>
      <c r="J35" s="14"/>
      <c r="K35" s="14"/>
      <c r="L35" s="14"/>
    </row>
    <row r="36" spans="1:12" s="3" customFormat="1" ht="15.75">
      <c r="A36" s="1">
        <v>12</v>
      </c>
      <c r="B36" s="122" t="s">
        <v>496</v>
      </c>
      <c r="C36" s="100">
        <v>2</v>
      </c>
      <c r="D36" s="5">
        <v>324228</v>
      </c>
      <c r="E36" s="5">
        <v>324228</v>
      </c>
      <c r="F36" s="5">
        <v>324228</v>
      </c>
      <c r="G36" s="5">
        <v>87542</v>
      </c>
      <c r="H36" s="5">
        <v>87542</v>
      </c>
      <c r="I36" s="5">
        <v>87542</v>
      </c>
      <c r="J36" s="5">
        <f aca="true" t="shared" si="9" ref="J36:L42">D36+G36</f>
        <v>411770</v>
      </c>
      <c r="K36" s="5">
        <f t="shared" si="9"/>
        <v>411770</v>
      </c>
      <c r="L36" s="5">
        <f t="shared" si="9"/>
        <v>411770</v>
      </c>
    </row>
    <row r="37" spans="1:12" s="3" customFormat="1" ht="15.75" hidden="1">
      <c r="A37" s="1"/>
      <c r="B37" s="122"/>
      <c r="C37" s="100"/>
      <c r="D37" s="5"/>
      <c r="E37" s="5"/>
      <c r="F37" s="5"/>
      <c r="G37" s="5"/>
      <c r="H37" s="5"/>
      <c r="I37" s="5"/>
      <c r="J37" s="5">
        <f t="shared" si="9"/>
        <v>0</v>
      </c>
      <c r="K37" s="5">
        <f t="shared" si="9"/>
        <v>0</v>
      </c>
      <c r="L37" s="5">
        <f t="shared" si="9"/>
        <v>0</v>
      </c>
    </row>
    <row r="38" spans="1:12" s="3" customFormat="1" ht="15.75" hidden="1">
      <c r="A38" s="1"/>
      <c r="B38" s="122"/>
      <c r="C38" s="100"/>
      <c r="D38" s="5"/>
      <c r="E38" s="5"/>
      <c r="F38" s="5"/>
      <c r="G38" s="5"/>
      <c r="H38" s="5"/>
      <c r="I38" s="5"/>
      <c r="J38" s="5">
        <f t="shared" si="9"/>
        <v>0</v>
      </c>
      <c r="K38" s="5">
        <f t="shared" si="9"/>
        <v>0</v>
      </c>
      <c r="L38" s="5">
        <f t="shared" si="9"/>
        <v>0</v>
      </c>
    </row>
    <row r="39" spans="1:12" s="3" customFormat="1" ht="15.75" hidden="1">
      <c r="A39" s="1"/>
      <c r="B39" s="122"/>
      <c r="C39" s="100"/>
      <c r="D39" s="5"/>
      <c r="E39" s="5"/>
      <c r="F39" s="5"/>
      <c r="G39" s="5"/>
      <c r="H39" s="5"/>
      <c r="I39" s="5"/>
      <c r="J39" s="5">
        <f t="shared" si="9"/>
        <v>0</v>
      </c>
      <c r="K39" s="5">
        <f t="shared" si="9"/>
        <v>0</v>
      </c>
      <c r="L39" s="5">
        <f t="shared" si="9"/>
        <v>0</v>
      </c>
    </row>
    <row r="40" spans="1:12" s="3" customFormat="1" ht="15.75" hidden="1">
      <c r="A40" s="1"/>
      <c r="B40" s="122" t="s">
        <v>506</v>
      </c>
      <c r="C40" s="100"/>
      <c r="D40" s="5"/>
      <c r="E40" s="5"/>
      <c r="F40" s="5"/>
      <c r="G40" s="5"/>
      <c r="H40" s="5"/>
      <c r="I40" s="5"/>
      <c r="J40" s="5">
        <f t="shared" si="9"/>
        <v>0</v>
      </c>
      <c r="K40" s="5">
        <f t="shared" si="9"/>
        <v>0</v>
      </c>
      <c r="L40" s="5">
        <f t="shared" si="9"/>
        <v>0</v>
      </c>
    </row>
    <row r="41" spans="1:12" s="3" customFormat="1" ht="15.75" hidden="1">
      <c r="A41" s="1"/>
      <c r="B41" s="122" t="s">
        <v>506</v>
      </c>
      <c r="C41" s="100"/>
      <c r="D41" s="5"/>
      <c r="E41" s="5"/>
      <c r="F41" s="5"/>
      <c r="G41" s="5"/>
      <c r="H41" s="5"/>
      <c r="I41" s="5"/>
      <c r="J41" s="5">
        <f t="shared" si="9"/>
        <v>0</v>
      </c>
      <c r="K41" s="5">
        <f t="shared" si="9"/>
        <v>0</v>
      </c>
      <c r="L41" s="5">
        <f t="shared" si="9"/>
        <v>0</v>
      </c>
    </row>
    <row r="42" spans="1:12" s="3" customFormat="1" ht="15.75" hidden="1">
      <c r="A42" s="1"/>
      <c r="B42" s="122"/>
      <c r="C42" s="100"/>
      <c r="D42" s="5"/>
      <c r="E42" s="5"/>
      <c r="F42" s="5"/>
      <c r="G42" s="5"/>
      <c r="H42" s="5"/>
      <c r="I42" s="5"/>
      <c r="J42" s="5">
        <f t="shared" si="9"/>
        <v>0</v>
      </c>
      <c r="K42" s="5">
        <f t="shared" si="9"/>
        <v>0</v>
      </c>
      <c r="L42" s="5">
        <f t="shared" si="9"/>
        <v>0</v>
      </c>
    </row>
    <row r="43" spans="1:12" s="3" customFormat="1" ht="15.75">
      <c r="A43" s="1">
        <v>13</v>
      </c>
      <c r="B43" s="7" t="s">
        <v>216</v>
      </c>
      <c r="C43" s="100"/>
      <c r="D43" s="5">
        <f>SUM(D36:D42)</f>
        <v>324228</v>
      </c>
      <c r="E43" s="5">
        <f>SUM(E36:E42)</f>
        <v>324228</v>
      </c>
      <c r="F43" s="5">
        <f>SUM(F36:F42)</f>
        <v>324228</v>
      </c>
      <c r="G43" s="116"/>
      <c r="H43" s="116"/>
      <c r="I43" s="116"/>
      <c r="J43" s="116"/>
      <c r="K43" s="116"/>
      <c r="L43" s="116"/>
    </row>
    <row r="44" spans="1:12" s="3" customFormat="1" ht="31.5" hidden="1">
      <c r="A44" s="1"/>
      <c r="B44" s="7" t="s">
        <v>217</v>
      </c>
      <c r="C44" s="100"/>
      <c r="D44" s="5"/>
      <c r="E44" s="5"/>
      <c r="F44" s="5"/>
      <c r="G44" s="116"/>
      <c r="H44" s="116"/>
      <c r="I44" s="116"/>
      <c r="J44" s="116"/>
      <c r="K44" s="116"/>
      <c r="L44" s="116"/>
    </row>
    <row r="45" spans="1:12" s="3" customFormat="1" ht="15.75" hidden="1">
      <c r="A45" s="1"/>
      <c r="B45" s="7"/>
      <c r="C45" s="100"/>
      <c r="D45" s="5"/>
      <c r="E45" s="5"/>
      <c r="F45" s="5"/>
      <c r="G45" s="5"/>
      <c r="H45" s="5"/>
      <c r="I45" s="5"/>
      <c r="J45" s="5">
        <f aca="true" t="shared" si="10" ref="J45:L46">D45+G45</f>
        <v>0</v>
      </c>
      <c r="K45" s="5">
        <f t="shared" si="10"/>
        <v>0</v>
      </c>
      <c r="L45" s="5">
        <f t="shared" si="10"/>
        <v>0</v>
      </c>
    </row>
    <row r="46" spans="1:12" s="3" customFormat="1" ht="15.75" hidden="1">
      <c r="A46" s="1"/>
      <c r="B46" s="7"/>
      <c r="C46" s="100"/>
      <c r="D46" s="5"/>
      <c r="E46" s="5"/>
      <c r="F46" s="5"/>
      <c r="G46" s="5"/>
      <c r="H46" s="5"/>
      <c r="I46" s="5"/>
      <c r="J46" s="5">
        <f t="shared" si="10"/>
        <v>0</v>
      </c>
      <c r="K46" s="5">
        <f t="shared" si="10"/>
        <v>0</v>
      </c>
      <c r="L46" s="5">
        <f t="shared" si="10"/>
        <v>0</v>
      </c>
    </row>
    <row r="47" spans="1:12" s="3" customFormat="1" ht="31.5" hidden="1">
      <c r="A47" s="1"/>
      <c r="B47" s="7" t="s">
        <v>218</v>
      </c>
      <c r="C47" s="100"/>
      <c r="D47" s="5">
        <f>SUM(D45:D46)</f>
        <v>0</v>
      </c>
      <c r="E47" s="5">
        <f>SUM(E45:E46)</f>
        <v>0</v>
      </c>
      <c r="F47" s="5">
        <f>SUM(F45:F46)</f>
        <v>0</v>
      </c>
      <c r="G47" s="116"/>
      <c r="H47" s="116"/>
      <c r="I47" s="116"/>
      <c r="J47" s="116"/>
      <c r="K47" s="116"/>
      <c r="L47" s="116"/>
    </row>
    <row r="48" spans="1:12" s="3" customFormat="1" ht="47.25">
      <c r="A48" s="1">
        <v>14</v>
      </c>
      <c r="B48" s="7" t="s">
        <v>219</v>
      </c>
      <c r="C48" s="100"/>
      <c r="D48" s="116"/>
      <c r="E48" s="116"/>
      <c r="F48" s="116"/>
      <c r="G48" s="5">
        <f>SUM(G35:G47)</f>
        <v>87542</v>
      </c>
      <c r="H48" s="5">
        <f>SUM(H35:H47)</f>
        <v>87542</v>
      </c>
      <c r="I48" s="5">
        <f>SUM(I35:I47)</f>
        <v>87542</v>
      </c>
      <c r="J48" s="116"/>
      <c r="K48" s="116"/>
      <c r="L48" s="116"/>
    </row>
    <row r="49" spans="1:12" s="3" customFormat="1" ht="15.75">
      <c r="A49" s="1">
        <v>15</v>
      </c>
      <c r="B49" s="9" t="s">
        <v>54</v>
      </c>
      <c r="C49" s="100"/>
      <c r="D49" s="14">
        <f aca="true" t="shared" si="11" ref="D49:I49">SUM(D50:D52)</f>
        <v>324228</v>
      </c>
      <c r="E49" s="14">
        <f t="shared" si="11"/>
        <v>324228</v>
      </c>
      <c r="F49" s="14">
        <f t="shared" si="11"/>
        <v>324228</v>
      </c>
      <c r="G49" s="14">
        <f t="shared" si="11"/>
        <v>87542</v>
      </c>
      <c r="H49" s="14">
        <f t="shared" si="11"/>
        <v>87542</v>
      </c>
      <c r="I49" s="14">
        <f t="shared" si="11"/>
        <v>87542</v>
      </c>
      <c r="J49" s="14">
        <f aca="true" t="shared" si="12" ref="J49:L52">D49+G49</f>
        <v>411770</v>
      </c>
      <c r="K49" s="14">
        <f t="shared" si="12"/>
        <v>411770</v>
      </c>
      <c r="L49" s="14">
        <f t="shared" si="12"/>
        <v>411770</v>
      </c>
    </row>
    <row r="50" spans="1:12" s="3" customFormat="1" ht="31.5">
      <c r="A50" s="1">
        <v>16</v>
      </c>
      <c r="B50" s="88" t="s">
        <v>404</v>
      </c>
      <c r="C50" s="100">
        <v>1</v>
      </c>
      <c r="D50" s="5">
        <f aca="true" t="shared" si="13" ref="D50:I50">SUMIF($C$35:$C$49,"1",D$35:D$49)</f>
        <v>0</v>
      </c>
      <c r="E50" s="5">
        <f t="shared" si="13"/>
        <v>0</v>
      </c>
      <c r="F50" s="5">
        <f t="shared" si="13"/>
        <v>0</v>
      </c>
      <c r="G50" s="5">
        <f t="shared" si="13"/>
        <v>0</v>
      </c>
      <c r="H50" s="5">
        <f t="shared" si="13"/>
        <v>0</v>
      </c>
      <c r="I50" s="5">
        <f t="shared" si="13"/>
        <v>0</v>
      </c>
      <c r="J50" s="5">
        <f t="shared" si="12"/>
        <v>0</v>
      </c>
      <c r="K50" s="5">
        <f t="shared" si="12"/>
        <v>0</v>
      </c>
      <c r="L50" s="5">
        <f t="shared" si="12"/>
        <v>0</v>
      </c>
    </row>
    <row r="51" spans="1:12" s="3" customFormat="1" ht="15.75">
      <c r="A51" s="1">
        <v>17</v>
      </c>
      <c r="B51" s="88" t="s">
        <v>245</v>
      </c>
      <c r="C51" s="100">
        <v>2</v>
      </c>
      <c r="D51" s="5">
        <f aca="true" t="shared" si="14" ref="D51:I51">SUMIF($C$35:$C$49,"2",D$35:D$49)</f>
        <v>324228</v>
      </c>
      <c r="E51" s="5">
        <f t="shared" si="14"/>
        <v>324228</v>
      </c>
      <c r="F51" s="5">
        <f t="shared" si="14"/>
        <v>324228</v>
      </c>
      <c r="G51" s="5">
        <f t="shared" si="14"/>
        <v>87542</v>
      </c>
      <c r="H51" s="5">
        <f t="shared" si="14"/>
        <v>87542</v>
      </c>
      <c r="I51" s="5">
        <f t="shared" si="14"/>
        <v>87542</v>
      </c>
      <c r="J51" s="5">
        <f t="shared" si="12"/>
        <v>411770</v>
      </c>
      <c r="K51" s="5">
        <f t="shared" si="12"/>
        <v>411770</v>
      </c>
      <c r="L51" s="5">
        <f t="shared" si="12"/>
        <v>411770</v>
      </c>
    </row>
    <row r="52" spans="1:12" s="3" customFormat="1" ht="15.75">
      <c r="A52" s="1">
        <v>18</v>
      </c>
      <c r="B52" s="88" t="s">
        <v>137</v>
      </c>
      <c r="C52" s="100">
        <v>3</v>
      </c>
      <c r="D52" s="5">
        <f aca="true" t="shared" si="15" ref="D52:I52">SUMIF($C$35:$C$49,"3",D$35:D$49)</f>
        <v>0</v>
      </c>
      <c r="E52" s="5">
        <f t="shared" si="15"/>
        <v>0</v>
      </c>
      <c r="F52" s="5">
        <f t="shared" si="15"/>
        <v>0</v>
      </c>
      <c r="G52" s="5">
        <f t="shared" si="15"/>
        <v>0</v>
      </c>
      <c r="H52" s="5">
        <f t="shared" si="15"/>
        <v>0</v>
      </c>
      <c r="I52" s="5">
        <f t="shared" si="15"/>
        <v>0</v>
      </c>
      <c r="J52" s="5">
        <f t="shared" si="12"/>
        <v>0</v>
      </c>
      <c r="K52" s="5">
        <f t="shared" si="12"/>
        <v>0</v>
      </c>
      <c r="L52" s="5">
        <f t="shared" si="12"/>
        <v>0</v>
      </c>
    </row>
    <row r="53" spans="1:12" s="3" customFormat="1" ht="31.5">
      <c r="A53" s="1">
        <v>19</v>
      </c>
      <c r="B53" s="105" t="s">
        <v>220</v>
      </c>
      <c r="C53" s="100"/>
      <c r="D53" s="14"/>
      <c r="E53" s="14"/>
      <c r="F53" s="14"/>
      <c r="G53" s="14"/>
      <c r="H53" s="14"/>
      <c r="I53" s="14"/>
      <c r="J53" s="14"/>
      <c r="K53" s="14"/>
      <c r="L53" s="14"/>
    </row>
    <row r="54" spans="1:12" s="3" customFormat="1" ht="47.25" hidden="1">
      <c r="A54" s="1"/>
      <c r="B54" s="64" t="s">
        <v>223</v>
      </c>
      <c r="C54" s="100"/>
      <c r="D54" s="5"/>
      <c r="E54" s="5"/>
      <c r="F54" s="5"/>
      <c r="G54" s="116"/>
      <c r="H54" s="116"/>
      <c r="I54" s="116"/>
      <c r="J54" s="5">
        <f aca="true" t="shared" si="16" ref="J54:J74">D54+G54</f>
        <v>0</v>
      </c>
      <c r="K54" s="5">
        <f aca="true" t="shared" si="17" ref="K54:K74">E54+H54</f>
        <v>0</v>
      </c>
      <c r="L54" s="5">
        <f aca="true" t="shared" si="18" ref="L54:L74">F54+I54</f>
        <v>0</v>
      </c>
    </row>
    <row r="55" spans="1:12" s="3" customFormat="1" ht="15.75" hidden="1">
      <c r="A55" s="1"/>
      <c r="B55" s="64"/>
      <c r="C55" s="100"/>
      <c r="D55" s="5"/>
      <c r="E55" s="5"/>
      <c r="F55" s="5"/>
      <c r="G55" s="116"/>
      <c r="H55" s="116"/>
      <c r="I55" s="116"/>
      <c r="J55" s="5">
        <f t="shared" si="16"/>
        <v>0</v>
      </c>
      <c r="K55" s="5">
        <f t="shared" si="17"/>
        <v>0</v>
      </c>
      <c r="L55" s="5">
        <f t="shared" si="18"/>
        <v>0</v>
      </c>
    </row>
    <row r="56" spans="1:12" s="3" customFormat="1" ht="47.25" hidden="1">
      <c r="A56" s="1"/>
      <c r="B56" s="64" t="s">
        <v>222</v>
      </c>
      <c r="C56" s="100"/>
      <c r="D56" s="5"/>
      <c r="E56" s="5"/>
      <c r="F56" s="5"/>
      <c r="G56" s="116"/>
      <c r="H56" s="116"/>
      <c r="I56" s="116"/>
      <c r="J56" s="5">
        <f t="shared" si="16"/>
        <v>0</v>
      </c>
      <c r="K56" s="5">
        <f t="shared" si="17"/>
        <v>0</v>
      </c>
      <c r="L56" s="5">
        <f t="shared" si="18"/>
        <v>0</v>
      </c>
    </row>
    <row r="57" spans="1:12" s="3" customFormat="1" ht="15.75" hidden="1">
      <c r="A57" s="1"/>
      <c r="B57" s="64"/>
      <c r="C57" s="100"/>
      <c r="D57" s="5"/>
      <c r="E57" s="5"/>
      <c r="F57" s="5"/>
      <c r="G57" s="116"/>
      <c r="H57" s="116"/>
      <c r="I57" s="116"/>
      <c r="J57" s="5">
        <f t="shared" si="16"/>
        <v>0</v>
      </c>
      <c r="K57" s="5">
        <f t="shared" si="17"/>
        <v>0</v>
      </c>
      <c r="L57" s="5">
        <f t="shared" si="18"/>
        <v>0</v>
      </c>
    </row>
    <row r="58" spans="1:12" s="3" customFormat="1" ht="47.25" hidden="1">
      <c r="A58" s="1"/>
      <c r="B58" s="64" t="s">
        <v>221</v>
      </c>
      <c r="C58" s="100"/>
      <c r="D58" s="5"/>
      <c r="E58" s="5"/>
      <c r="F58" s="5"/>
      <c r="G58" s="116"/>
      <c r="H58" s="116"/>
      <c r="I58" s="116"/>
      <c r="J58" s="5">
        <f t="shared" si="16"/>
        <v>0</v>
      </c>
      <c r="K58" s="5">
        <f t="shared" si="17"/>
        <v>0</v>
      </c>
      <c r="L58" s="5">
        <f t="shared" si="18"/>
        <v>0</v>
      </c>
    </row>
    <row r="59" spans="1:12" s="3" customFormat="1" ht="31.5">
      <c r="A59" s="1">
        <v>20</v>
      </c>
      <c r="B59" s="122" t="s">
        <v>541</v>
      </c>
      <c r="C59" s="100">
        <v>2</v>
      </c>
      <c r="D59" s="5">
        <v>399277</v>
      </c>
      <c r="E59" s="5">
        <v>399277</v>
      </c>
      <c r="F59" s="5">
        <v>399277</v>
      </c>
      <c r="G59" s="116"/>
      <c r="H59" s="116"/>
      <c r="I59" s="116"/>
      <c r="J59" s="5">
        <f t="shared" si="16"/>
        <v>399277</v>
      </c>
      <c r="K59" s="5">
        <f t="shared" si="17"/>
        <v>399277</v>
      </c>
      <c r="L59" s="5">
        <f t="shared" si="18"/>
        <v>399277</v>
      </c>
    </row>
    <row r="60" spans="1:12" s="3" customFormat="1" ht="63">
      <c r="A60" s="1">
        <v>21</v>
      </c>
      <c r="B60" s="88" t="s">
        <v>556</v>
      </c>
      <c r="C60" s="100">
        <v>2</v>
      </c>
      <c r="D60" s="5">
        <v>26073</v>
      </c>
      <c r="E60" s="5">
        <v>26073</v>
      </c>
      <c r="F60" s="5">
        <v>26073</v>
      </c>
      <c r="G60" s="116"/>
      <c r="H60" s="116"/>
      <c r="I60" s="116"/>
      <c r="J60" s="5">
        <f t="shared" si="16"/>
        <v>26073</v>
      </c>
      <c r="K60" s="5">
        <f t="shared" si="17"/>
        <v>26073</v>
      </c>
      <c r="L60" s="5">
        <f t="shared" si="18"/>
        <v>26073</v>
      </c>
    </row>
    <row r="61" spans="1:12" s="3" customFormat="1" ht="63">
      <c r="A61" s="1">
        <v>22</v>
      </c>
      <c r="B61" s="64" t="s">
        <v>389</v>
      </c>
      <c r="C61" s="100"/>
      <c r="D61" s="5">
        <f>SUM(D59:D60)</f>
        <v>425350</v>
      </c>
      <c r="E61" s="5">
        <f>SUM(E59:E60)</f>
        <v>425350</v>
      </c>
      <c r="F61" s="5">
        <f>SUM(F59:F60)</f>
        <v>425350</v>
      </c>
      <c r="G61" s="116"/>
      <c r="H61" s="116"/>
      <c r="I61" s="116"/>
      <c r="J61" s="5">
        <f t="shared" si="16"/>
        <v>425350</v>
      </c>
      <c r="K61" s="5">
        <f t="shared" si="17"/>
        <v>425350</v>
      </c>
      <c r="L61" s="5">
        <f t="shared" si="18"/>
        <v>425350</v>
      </c>
    </row>
    <row r="62" spans="1:12" s="3" customFormat="1" ht="47.25" hidden="1">
      <c r="A62" s="1"/>
      <c r="B62" s="64" t="s">
        <v>224</v>
      </c>
      <c r="C62" s="100"/>
      <c r="D62" s="5"/>
      <c r="E62" s="5"/>
      <c r="F62" s="5"/>
      <c r="G62" s="116"/>
      <c r="H62" s="116"/>
      <c r="I62" s="116"/>
      <c r="J62" s="5">
        <f t="shared" si="16"/>
        <v>0</v>
      </c>
      <c r="K62" s="5">
        <f t="shared" si="17"/>
        <v>0</v>
      </c>
      <c r="L62" s="5">
        <f t="shared" si="18"/>
        <v>0</v>
      </c>
    </row>
    <row r="63" spans="1:12" s="3" customFormat="1" ht="15.75" hidden="1">
      <c r="A63" s="1"/>
      <c r="B63" s="64"/>
      <c r="C63" s="100"/>
      <c r="D63" s="5"/>
      <c r="E63" s="5"/>
      <c r="F63" s="5"/>
      <c r="G63" s="116"/>
      <c r="H63" s="116"/>
      <c r="I63" s="116"/>
      <c r="J63" s="5">
        <f t="shared" si="16"/>
        <v>0</v>
      </c>
      <c r="K63" s="5">
        <f t="shared" si="17"/>
        <v>0</v>
      </c>
      <c r="L63" s="5">
        <f t="shared" si="18"/>
        <v>0</v>
      </c>
    </row>
    <row r="64" spans="1:12" s="3" customFormat="1" ht="47.25" hidden="1">
      <c r="A64" s="1"/>
      <c r="B64" s="64" t="s">
        <v>225</v>
      </c>
      <c r="C64" s="100"/>
      <c r="D64" s="5"/>
      <c r="E64" s="5"/>
      <c r="F64" s="5"/>
      <c r="G64" s="116"/>
      <c r="H64" s="116"/>
      <c r="I64" s="116"/>
      <c r="J64" s="5">
        <f t="shared" si="16"/>
        <v>0</v>
      </c>
      <c r="K64" s="5">
        <f t="shared" si="17"/>
        <v>0</v>
      </c>
      <c r="L64" s="5">
        <f t="shared" si="18"/>
        <v>0</v>
      </c>
    </row>
    <row r="65" spans="1:12" s="3" customFormat="1" ht="15.75" hidden="1">
      <c r="A65" s="1"/>
      <c r="B65" s="64"/>
      <c r="C65" s="100"/>
      <c r="D65" s="5"/>
      <c r="E65" s="5"/>
      <c r="F65" s="5"/>
      <c r="G65" s="116"/>
      <c r="H65" s="116"/>
      <c r="I65" s="116"/>
      <c r="J65" s="5">
        <f t="shared" si="16"/>
        <v>0</v>
      </c>
      <c r="K65" s="5">
        <f t="shared" si="17"/>
        <v>0</v>
      </c>
      <c r="L65" s="5">
        <f t="shared" si="18"/>
        <v>0</v>
      </c>
    </row>
    <row r="66" spans="1:12" s="3" customFormat="1" ht="15.75" hidden="1">
      <c r="A66" s="1"/>
      <c r="B66" s="64" t="s">
        <v>226</v>
      </c>
      <c r="C66" s="100"/>
      <c r="D66" s="5"/>
      <c r="E66" s="5"/>
      <c r="F66" s="5"/>
      <c r="G66" s="116"/>
      <c r="H66" s="116"/>
      <c r="I66" s="116"/>
      <c r="J66" s="5">
        <f t="shared" si="16"/>
        <v>0</v>
      </c>
      <c r="K66" s="5">
        <f t="shared" si="17"/>
        <v>0</v>
      </c>
      <c r="L66" s="5">
        <f t="shared" si="18"/>
        <v>0</v>
      </c>
    </row>
    <row r="67" spans="1:12" s="3" customFormat="1" ht="15.75" hidden="1">
      <c r="A67" s="1"/>
      <c r="B67" s="64"/>
      <c r="C67" s="100"/>
      <c r="D67" s="5"/>
      <c r="E67" s="5"/>
      <c r="F67" s="5"/>
      <c r="G67" s="116"/>
      <c r="H67" s="116"/>
      <c r="I67" s="116"/>
      <c r="J67" s="5">
        <f t="shared" si="16"/>
        <v>0</v>
      </c>
      <c r="K67" s="5">
        <f t="shared" si="17"/>
        <v>0</v>
      </c>
      <c r="L67" s="5">
        <f t="shared" si="18"/>
        <v>0</v>
      </c>
    </row>
    <row r="68" spans="1:12" s="3" customFormat="1" ht="31.5">
      <c r="A68" s="1" t="s">
        <v>618</v>
      </c>
      <c r="B68" s="88" t="s">
        <v>613</v>
      </c>
      <c r="C68" s="100">
        <v>2</v>
      </c>
      <c r="D68" s="5">
        <v>0</v>
      </c>
      <c r="E68" s="5">
        <v>10000</v>
      </c>
      <c r="F68" s="5">
        <v>10000</v>
      </c>
      <c r="G68" s="116"/>
      <c r="H68" s="116"/>
      <c r="I68" s="116"/>
      <c r="J68" s="5">
        <f t="shared" si="16"/>
        <v>0</v>
      </c>
      <c r="K68" s="5">
        <f t="shared" si="17"/>
        <v>10000</v>
      </c>
      <c r="L68" s="5">
        <f t="shared" si="18"/>
        <v>10000</v>
      </c>
    </row>
    <row r="69" spans="1:12" s="3" customFormat="1" ht="63">
      <c r="A69" s="1" t="s">
        <v>619</v>
      </c>
      <c r="B69" s="64" t="s">
        <v>227</v>
      </c>
      <c r="C69" s="100"/>
      <c r="D69" s="5">
        <f>SUM(D67:D68)</f>
        <v>0</v>
      </c>
      <c r="E69" s="5">
        <f>SUM(E67:E68)</f>
        <v>10000</v>
      </c>
      <c r="F69" s="5">
        <f>SUM(F67:F68)</f>
        <v>10000</v>
      </c>
      <c r="G69" s="116"/>
      <c r="H69" s="116"/>
      <c r="I69" s="116"/>
      <c r="J69" s="5">
        <f t="shared" si="16"/>
        <v>0</v>
      </c>
      <c r="K69" s="5">
        <f t="shared" si="17"/>
        <v>10000</v>
      </c>
      <c r="L69" s="5">
        <f t="shared" si="18"/>
        <v>10000</v>
      </c>
    </row>
    <row r="70" spans="1:12" s="3" customFormat="1" ht="31.5">
      <c r="A70" s="1">
        <v>23</v>
      </c>
      <c r="B70" s="9" t="s">
        <v>55</v>
      </c>
      <c r="C70" s="100"/>
      <c r="D70" s="14">
        <f aca="true" t="shared" si="19" ref="D70:I70">SUM(D71:D73)</f>
        <v>425350</v>
      </c>
      <c r="E70" s="14">
        <f t="shared" si="19"/>
        <v>435350</v>
      </c>
      <c r="F70" s="14">
        <f t="shared" si="19"/>
        <v>435350</v>
      </c>
      <c r="G70" s="14">
        <f t="shared" si="19"/>
        <v>0</v>
      </c>
      <c r="H70" s="14">
        <f t="shared" si="19"/>
        <v>0</v>
      </c>
      <c r="I70" s="14">
        <f t="shared" si="19"/>
        <v>0</v>
      </c>
      <c r="J70" s="14">
        <f t="shared" si="16"/>
        <v>425350</v>
      </c>
      <c r="K70" s="14">
        <f t="shared" si="17"/>
        <v>435350</v>
      </c>
      <c r="L70" s="14">
        <f t="shared" si="18"/>
        <v>435350</v>
      </c>
    </row>
    <row r="71" spans="1:12" s="3" customFormat="1" ht="31.5">
      <c r="A71" s="1">
        <v>24</v>
      </c>
      <c r="B71" s="88" t="s">
        <v>404</v>
      </c>
      <c r="C71" s="100">
        <v>1</v>
      </c>
      <c r="D71" s="5">
        <f aca="true" t="shared" si="20" ref="D71:I71">SUMIF($C$53:$C$70,"1",D$53:D$70)</f>
        <v>0</v>
      </c>
      <c r="E71" s="5">
        <f t="shared" si="20"/>
        <v>0</v>
      </c>
      <c r="F71" s="5">
        <f t="shared" si="20"/>
        <v>0</v>
      </c>
      <c r="G71" s="5">
        <f t="shared" si="20"/>
        <v>0</v>
      </c>
      <c r="H71" s="5">
        <f t="shared" si="20"/>
        <v>0</v>
      </c>
      <c r="I71" s="5">
        <f t="shared" si="20"/>
        <v>0</v>
      </c>
      <c r="J71" s="5">
        <f t="shared" si="16"/>
        <v>0</v>
      </c>
      <c r="K71" s="5">
        <f t="shared" si="17"/>
        <v>0</v>
      </c>
      <c r="L71" s="5">
        <f t="shared" si="18"/>
        <v>0</v>
      </c>
    </row>
    <row r="72" spans="1:12" s="3" customFormat="1" ht="15.75">
      <c r="A72" s="1">
        <v>25</v>
      </c>
      <c r="B72" s="88" t="s">
        <v>245</v>
      </c>
      <c r="C72" s="100">
        <v>2</v>
      </c>
      <c r="D72" s="5">
        <f aca="true" t="shared" si="21" ref="D72:I72">SUMIF($C$53:$C$70,"2",D$53:D$70)</f>
        <v>425350</v>
      </c>
      <c r="E72" s="5">
        <f t="shared" si="21"/>
        <v>435350</v>
      </c>
      <c r="F72" s="5">
        <f t="shared" si="21"/>
        <v>435350</v>
      </c>
      <c r="G72" s="5">
        <f t="shared" si="21"/>
        <v>0</v>
      </c>
      <c r="H72" s="5">
        <f t="shared" si="21"/>
        <v>0</v>
      </c>
      <c r="I72" s="5">
        <f t="shared" si="21"/>
        <v>0</v>
      </c>
      <c r="J72" s="5">
        <f t="shared" si="16"/>
        <v>425350</v>
      </c>
      <c r="K72" s="5">
        <f t="shared" si="17"/>
        <v>435350</v>
      </c>
      <c r="L72" s="5">
        <f t="shared" si="18"/>
        <v>435350</v>
      </c>
    </row>
    <row r="73" spans="1:12" s="3" customFormat="1" ht="15.75">
      <c r="A73" s="1">
        <v>26</v>
      </c>
      <c r="B73" s="88" t="s">
        <v>137</v>
      </c>
      <c r="C73" s="100">
        <v>3</v>
      </c>
      <c r="D73" s="5">
        <f aca="true" t="shared" si="22" ref="D73:I73">SUMIF($C$53:$C$70,"3",D$53:D$70)</f>
        <v>0</v>
      </c>
      <c r="E73" s="5">
        <f t="shared" si="22"/>
        <v>0</v>
      </c>
      <c r="F73" s="5">
        <f t="shared" si="22"/>
        <v>0</v>
      </c>
      <c r="G73" s="5">
        <f t="shared" si="22"/>
        <v>0</v>
      </c>
      <c r="H73" s="5">
        <f t="shared" si="22"/>
        <v>0</v>
      </c>
      <c r="I73" s="5">
        <f t="shared" si="22"/>
        <v>0</v>
      </c>
      <c r="J73" s="5">
        <f t="shared" si="16"/>
        <v>0</v>
      </c>
      <c r="K73" s="5">
        <f t="shared" si="17"/>
        <v>0</v>
      </c>
      <c r="L73" s="5">
        <f t="shared" si="18"/>
        <v>0</v>
      </c>
    </row>
    <row r="74" spans="1:12" s="3" customFormat="1" ht="31.5">
      <c r="A74" s="1">
        <v>27</v>
      </c>
      <c r="B74" s="9" t="s">
        <v>180</v>
      </c>
      <c r="C74" s="100"/>
      <c r="D74" s="14">
        <f aca="true" t="shared" si="23" ref="D74:I74">D31+D49+D70</f>
        <v>2949578</v>
      </c>
      <c r="E74" s="14">
        <f t="shared" si="23"/>
        <v>3059578</v>
      </c>
      <c r="F74" s="14">
        <f t="shared" si="23"/>
        <v>3553358</v>
      </c>
      <c r="G74" s="14">
        <f t="shared" si="23"/>
        <v>681542</v>
      </c>
      <c r="H74" s="14">
        <f t="shared" si="23"/>
        <v>708542</v>
      </c>
      <c r="I74" s="14">
        <f t="shared" si="23"/>
        <v>841862</v>
      </c>
      <c r="J74" s="14">
        <f t="shared" si="16"/>
        <v>3631120</v>
      </c>
      <c r="K74" s="14">
        <f t="shared" si="17"/>
        <v>3768120</v>
      </c>
      <c r="L74" s="14">
        <f t="shared" si="18"/>
        <v>4395220</v>
      </c>
    </row>
    <row r="75" spans="11:12" ht="15.75">
      <c r="K75" s="224"/>
      <c r="L75" s="224" t="s">
        <v>625</v>
      </c>
    </row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2" ht="15.75"/>
    <row r="113" ht="15.75"/>
    <row r="114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</sheetData>
  <sheetProtection/>
  <mergeCells count="7">
    <mergeCell ref="B5:B6"/>
    <mergeCell ref="C5:C6"/>
    <mergeCell ref="D5:F5"/>
    <mergeCell ref="G5:I5"/>
    <mergeCell ref="J5:L5"/>
    <mergeCell ref="A1:L1"/>
    <mergeCell ref="A2:L2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300" verticalDpi="300" orientation="landscape" paperSize="9" scale="61" r:id="rId3"/>
  <headerFooter>
    <oddHeader>&amp;R&amp;"Arial,Normál"&amp;10 2. melléklet a 6/2017.(VII.12.) önkormányzati rendelethez
"&amp;"Arial,Dőlt"2. melléklet a 2/2017.(III.13.) önkormányzati rendelethez&amp;"Arial,Normál"
</oddHeader>
    <oddFooter>&amp;C&amp;P. oldal, összesen: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J33"/>
  <sheetViews>
    <sheetView zoomScalePageLayoutView="0" workbookViewId="0" topLeftCell="A1">
      <selection activeCell="O6" sqref="O6:AA6"/>
    </sheetView>
  </sheetViews>
  <sheetFormatPr defaultColWidth="9.140625" defaultRowHeight="15"/>
  <cols>
    <col min="1" max="1" width="5.7109375" style="21" customWidth="1"/>
    <col min="2" max="2" width="36.7109375" style="22" customWidth="1"/>
    <col min="3" max="3" width="10.7109375" style="22" customWidth="1"/>
    <col min="4" max="5" width="10.7109375" style="22" hidden="1" customWidth="1"/>
    <col min="6" max="6" width="11.7109375" style="22" customWidth="1"/>
    <col min="7" max="8" width="9.140625" style="22" customWidth="1"/>
    <col min="9" max="9" width="11.7109375" style="22" customWidth="1"/>
    <col min="10" max="16384" width="9.140625" style="22" customWidth="1"/>
  </cols>
  <sheetData>
    <row r="1" spans="1:9" s="16" customFormat="1" ht="15.75">
      <c r="A1" s="259" t="s">
        <v>528</v>
      </c>
      <c r="B1" s="259"/>
      <c r="C1" s="259"/>
      <c r="D1" s="259"/>
      <c r="E1" s="259"/>
      <c r="F1" s="259"/>
      <c r="G1" s="259"/>
      <c r="H1" s="259"/>
      <c r="I1" s="259"/>
    </row>
    <row r="2" spans="1:9" s="16" customFormat="1" ht="15.75">
      <c r="A2" s="260" t="s">
        <v>553</v>
      </c>
      <c r="B2" s="260"/>
      <c r="C2" s="260"/>
      <c r="D2" s="260"/>
      <c r="E2" s="260"/>
      <c r="F2" s="260"/>
      <c r="G2" s="260"/>
      <c r="H2" s="260"/>
      <c r="I2" s="260"/>
    </row>
    <row r="3" spans="1:9" s="16" customFormat="1" ht="15.75">
      <c r="A3" s="260" t="s">
        <v>179</v>
      </c>
      <c r="B3" s="260"/>
      <c r="C3" s="260"/>
      <c r="D3" s="260"/>
      <c r="E3" s="260"/>
      <c r="F3" s="260"/>
      <c r="G3" s="260"/>
      <c r="H3" s="260"/>
      <c r="I3" s="260"/>
    </row>
    <row r="4" spans="1:9" ht="15.75">
      <c r="A4" s="260" t="s">
        <v>494</v>
      </c>
      <c r="B4" s="260"/>
      <c r="C4" s="260"/>
      <c r="D4" s="260"/>
      <c r="E4" s="260"/>
      <c r="F4" s="260"/>
      <c r="G4" s="260"/>
      <c r="H4" s="260"/>
      <c r="I4" s="260"/>
    </row>
    <row r="5" spans="1:9" ht="15.75">
      <c r="A5" s="44"/>
      <c r="B5" s="44"/>
      <c r="C5" s="16"/>
      <c r="D5" s="16"/>
      <c r="E5" s="16"/>
      <c r="F5" s="16"/>
      <c r="G5" s="16"/>
      <c r="H5" s="16"/>
      <c r="I5" s="16"/>
    </row>
    <row r="6" spans="1:9" s="3" customFormat="1" ht="15.75">
      <c r="A6" s="1"/>
      <c r="B6" s="1" t="s">
        <v>0</v>
      </c>
      <c r="C6" s="46" t="s">
        <v>1</v>
      </c>
      <c r="D6" s="46"/>
      <c r="E6" s="46"/>
      <c r="F6" s="46" t="s">
        <v>2</v>
      </c>
      <c r="G6" s="46" t="s">
        <v>3</v>
      </c>
      <c r="H6" s="46" t="s">
        <v>6</v>
      </c>
      <c r="I6" s="46" t="s">
        <v>56</v>
      </c>
    </row>
    <row r="7" spans="1:9" s="3" customFormat="1" ht="15.75">
      <c r="A7" s="1">
        <v>1</v>
      </c>
      <c r="B7" s="261" t="s">
        <v>9</v>
      </c>
      <c r="C7" s="140" t="s">
        <v>387</v>
      </c>
      <c r="D7" s="140"/>
      <c r="E7" s="140"/>
      <c r="F7" s="4" t="s">
        <v>410</v>
      </c>
      <c r="G7" s="4" t="s">
        <v>495</v>
      </c>
      <c r="H7" s="4" t="s">
        <v>554</v>
      </c>
      <c r="I7" s="4" t="s">
        <v>5</v>
      </c>
    </row>
    <row r="8" spans="1:9" s="3" customFormat="1" ht="31.5">
      <c r="A8" s="1">
        <v>2</v>
      </c>
      <c r="B8" s="262"/>
      <c r="C8" s="6" t="s">
        <v>4</v>
      </c>
      <c r="D8" s="6" t="s">
        <v>617</v>
      </c>
      <c r="E8" s="6" t="s">
        <v>642</v>
      </c>
      <c r="F8" s="6" t="s">
        <v>4</v>
      </c>
      <c r="G8" s="6" t="s">
        <v>4</v>
      </c>
      <c r="H8" s="6" t="s">
        <v>4</v>
      </c>
      <c r="I8" s="6" t="s">
        <v>4</v>
      </c>
    </row>
    <row r="9" spans="1:10" ht="15.75">
      <c r="A9" s="1">
        <v>3</v>
      </c>
      <c r="B9" s="47" t="s">
        <v>405</v>
      </c>
      <c r="C9" s="15">
        <f>Bevételek!C136+Bevételek!C137+Bevételek!C139+Bevételek!C140+Bevételek!C145</f>
        <v>1455000</v>
      </c>
      <c r="D9" s="15">
        <f>Bevételek!D136+Bevételek!D137+Bevételek!D139+Bevételek!D140+Bevételek!D145</f>
        <v>1455000</v>
      </c>
      <c r="E9" s="15">
        <f>Bevételek!E136+Bevételek!E137+Bevételek!E139+Bevételek!E140+Bevételek!E145</f>
        <v>1455000</v>
      </c>
      <c r="F9" s="48"/>
      <c r="G9" s="48"/>
      <c r="H9" s="48"/>
      <c r="I9" s="48"/>
      <c r="J9" s="32"/>
    </row>
    <row r="10" spans="1:10" ht="30">
      <c r="A10" s="1">
        <v>4</v>
      </c>
      <c r="B10" s="47" t="s">
        <v>406</v>
      </c>
      <c r="C10" s="15">
        <f>Bevételek!C185+Bevételek!C186+Bevételek!C187</f>
        <v>0</v>
      </c>
      <c r="D10" s="15">
        <f>Bevételek!D185+Bevételek!D186+Bevételek!D187</f>
        <v>0</v>
      </c>
      <c r="E10" s="15">
        <f>Bevételek!E185+Bevételek!E186+Bevételek!E187</f>
        <v>0</v>
      </c>
      <c r="F10" s="48"/>
      <c r="G10" s="48"/>
      <c r="H10" s="48"/>
      <c r="I10" s="48"/>
      <c r="J10" s="32"/>
    </row>
    <row r="11" spans="1:10" ht="15.75">
      <c r="A11" s="1">
        <v>5</v>
      </c>
      <c r="B11" s="47" t="s">
        <v>31</v>
      </c>
      <c r="C11" s="15">
        <f>Bevételek!C143+Bevételek!C157+Bevételek!C172</f>
        <v>3000</v>
      </c>
      <c r="D11" s="15">
        <f>Bevételek!D143+Bevételek!D157+Bevételek!D172</f>
        <v>3000</v>
      </c>
      <c r="E11" s="15">
        <f>Bevételek!E143+Bevételek!E157+Bevételek!E172</f>
        <v>3000</v>
      </c>
      <c r="F11" s="48"/>
      <c r="G11" s="48"/>
      <c r="H11" s="48"/>
      <c r="I11" s="48"/>
      <c r="J11" s="32"/>
    </row>
    <row r="12" spans="1:10" ht="45">
      <c r="A12" s="1">
        <v>6</v>
      </c>
      <c r="B12" s="47" t="s">
        <v>32</v>
      </c>
      <c r="C12" s="15">
        <f>Bevételek!C166+Bevételek!C182+Bevételek!C183+Bevételek!C184+Bevételek!C221+Bevételek!C226+Bevételek!C230</f>
        <v>104000</v>
      </c>
      <c r="D12" s="15">
        <f>Bevételek!D166+Bevételek!D182+Bevételek!D183+Bevételek!D184+Bevételek!D221+Bevételek!D226+Bevételek!D230</f>
        <v>104000</v>
      </c>
      <c r="E12" s="15">
        <f>Bevételek!E166+Bevételek!E182+Bevételek!E183+Bevételek!E184+Bevételek!E221+Bevételek!E226+Bevételek!E230</f>
        <v>104000</v>
      </c>
      <c r="F12" s="48"/>
      <c r="G12" s="48"/>
      <c r="H12" s="48"/>
      <c r="I12" s="48"/>
      <c r="J12" s="32"/>
    </row>
    <row r="13" spans="1:10" ht="15.75">
      <c r="A13" s="1">
        <v>7</v>
      </c>
      <c r="B13" s="47" t="s">
        <v>33</v>
      </c>
      <c r="C13" s="15">
        <f>Bevételek!C232</f>
        <v>0</v>
      </c>
      <c r="D13" s="15">
        <f>Bevételek!D232</f>
        <v>0</v>
      </c>
      <c r="E13" s="15">
        <f>Bevételek!E232</f>
        <v>0</v>
      </c>
      <c r="F13" s="48"/>
      <c r="G13" s="48"/>
      <c r="H13" s="48"/>
      <c r="I13" s="48"/>
      <c r="J13" s="32"/>
    </row>
    <row r="14" spans="1:10" ht="30">
      <c r="A14" s="1">
        <v>8</v>
      </c>
      <c r="B14" s="47" t="s">
        <v>34</v>
      </c>
      <c r="C14" s="15">
        <f>Bevételek!C231</f>
        <v>0</v>
      </c>
      <c r="D14" s="15">
        <f>Bevételek!D231</f>
        <v>0</v>
      </c>
      <c r="E14" s="15">
        <f>Bevételek!E231</f>
        <v>0</v>
      </c>
      <c r="F14" s="48"/>
      <c r="G14" s="48"/>
      <c r="H14" s="48"/>
      <c r="I14" s="48"/>
      <c r="J14" s="32"/>
    </row>
    <row r="15" spans="1:10" ht="30">
      <c r="A15" s="1">
        <v>9</v>
      </c>
      <c r="B15" s="47" t="s">
        <v>407</v>
      </c>
      <c r="C15" s="15">
        <f>Bevételek!C51+Bevételek!C112+Bevételek!C241+Bevételek!C255</f>
        <v>0</v>
      </c>
      <c r="D15" s="15">
        <f>Bevételek!D51+Bevételek!D112+Bevételek!D241+Bevételek!D255</f>
        <v>0</v>
      </c>
      <c r="E15" s="15">
        <f>Bevételek!E51+Bevételek!E112+Bevételek!E241+Bevételek!E255</f>
        <v>0</v>
      </c>
      <c r="F15" s="48"/>
      <c r="G15" s="48"/>
      <c r="H15" s="48"/>
      <c r="I15" s="48"/>
      <c r="J15" s="32"/>
    </row>
    <row r="16" spans="1:10" s="24" customFormat="1" ht="15.75">
      <c r="A16" s="1">
        <v>10</v>
      </c>
      <c r="B16" s="49" t="s">
        <v>60</v>
      </c>
      <c r="C16" s="18">
        <f>SUM(C9:C15)</f>
        <v>1562000</v>
      </c>
      <c r="D16" s="18">
        <f>SUM(D9:D15)</f>
        <v>1562000</v>
      </c>
      <c r="E16" s="18">
        <f>SUM(E9:E15)</f>
        <v>1562000</v>
      </c>
      <c r="F16" s="48"/>
      <c r="G16" s="48"/>
      <c r="H16" s="48"/>
      <c r="I16" s="48"/>
      <c r="J16" s="32"/>
    </row>
    <row r="17" spans="1:10" ht="15.75">
      <c r="A17" s="1">
        <v>11</v>
      </c>
      <c r="B17" s="49" t="s">
        <v>61</v>
      </c>
      <c r="C17" s="18">
        <f>ROUNDDOWN(C16*0.5,0)</f>
        <v>781000</v>
      </c>
      <c r="D17" s="18">
        <f>ROUNDDOWN(D16*0.5,0)</f>
        <v>781000</v>
      </c>
      <c r="E17" s="18">
        <f>ROUNDDOWN(E16*0.5,0)</f>
        <v>781000</v>
      </c>
      <c r="F17" s="48"/>
      <c r="G17" s="48"/>
      <c r="H17" s="48"/>
      <c r="I17" s="48"/>
      <c r="J17" s="32"/>
    </row>
    <row r="18" spans="1:10" ht="30">
      <c r="A18" s="1">
        <v>12</v>
      </c>
      <c r="B18" s="47" t="s">
        <v>36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f aca="true" t="shared" si="0" ref="I18:I25">C18+F18+G18+H18</f>
        <v>0</v>
      </c>
      <c r="J18" s="32"/>
    </row>
    <row r="19" spans="1:10" ht="30">
      <c r="A19" s="1">
        <v>13</v>
      </c>
      <c r="B19" s="47" t="s">
        <v>43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f t="shared" si="0"/>
        <v>0</v>
      </c>
      <c r="J19" s="32"/>
    </row>
    <row r="20" spans="1:10" ht="15.75">
      <c r="A20" s="1">
        <v>14</v>
      </c>
      <c r="B20" s="47" t="s">
        <v>38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f t="shared" si="0"/>
        <v>0</v>
      </c>
      <c r="J20" s="32"/>
    </row>
    <row r="21" spans="1:10" ht="15.75">
      <c r="A21" s="1">
        <v>15</v>
      </c>
      <c r="B21" s="47" t="s">
        <v>39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f t="shared" si="0"/>
        <v>0</v>
      </c>
      <c r="J21" s="32"/>
    </row>
    <row r="22" spans="1:10" ht="15.75">
      <c r="A22" s="1">
        <v>16</v>
      </c>
      <c r="B22" s="47" t="s">
        <v>40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f t="shared" si="0"/>
        <v>0</v>
      </c>
      <c r="J22" s="32"/>
    </row>
    <row r="23" spans="1:10" ht="15.75">
      <c r="A23" s="1">
        <v>17</v>
      </c>
      <c r="B23" s="47" t="s">
        <v>44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f t="shared" si="0"/>
        <v>0</v>
      </c>
      <c r="J23" s="32"/>
    </row>
    <row r="24" spans="1:10" ht="30">
      <c r="A24" s="1">
        <v>18</v>
      </c>
      <c r="B24" s="47" t="s">
        <v>99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f t="shared" si="0"/>
        <v>0</v>
      </c>
      <c r="J24" s="32"/>
    </row>
    <row r="25" spans="1:10" s="24" customFormat="1" ht="15.75">
      <c r="A25" s="1">
        <v>19</v>
      </c>
      <c r="B25" s="49" t="s">
        <v>62</v>
      </c>
      <c r="C25" s="18">
        <f aca="true" t="shared" si="1" ref="C25:H25">SUM(C18:C24)</f>
        <v>0</v>
      </c>
      <c r="D25" s="18">
        <f t="shared" si="1"/>
        <v>0</v>
      </c>
      <c r="E25" s="18">
        <f t="shared" si="1"/>
        <v>0</v>
      </c>
      <c r="F25" s="18">
        <f t="shared" si="1"/>
        <v>0</v>
      </c>
      <c r="G25" s="18">
        <f t="shared" si="1"/>
        <v>0</v>
      </c>
      <c r="H25" s="18">
        <f t="shared" si="1"/>
        <v>0</v>
      </c>
      <c r="I25" s="18">
        <f t="shared" si="0"/>
        <v>0</v>
      </c>
      <c r="J25" s="32"/>
    </row>
    <row r="26" spans="1:10" s="24" customFormat="1" ht="29.25">
      <c r="A26" s="1">
        <v>20</v>
      </c>
      <c r="B26" s="49" t="s">
        <v>63</v>
      </c>
      <c r="C26" s="18">
        <f>C17-C25</f>
        <v>781000</v>
      </c>
      <c r="D26" s="18">
        <f>D17-D25</f>
        <v>781000</v>
      </c>
      <c r="E26" s="18">
        <f>E17-E25</f>
        <v>781000</v>
      </c>
      <c r="F26" s="48"/>
      <c r="G26" s="48"/>
      <c r="H26" s="48"/>
      <c r="I26" s="48"/>
      <c r="J26" s="32"/>
    </row>
    <row r="27" spans="1:10" s="24" customFormat="1" ht="42.75">
      <c r="A27" s="1">
        <v>21</v>
      </c>
      <c r="B27" s="50" t="s">
        <v>402</v>
      </c>
      <c r="C27" s="18">
        <f aca="true" t="shared" si="2" ref="C27:I27">SUM(C28:C32)</f>
        <v>0</v>
      </c>
      <c r="D27" s="18">
        <f t="shared" si="2"/>
        <v>0</v>
      </c>
      <c r="E27" s="18">
        <f>SUM(E28:E32)</f>
        <v>0</v>
      </c>
      <c r="F27" s="18">
        <f t="shared" si="2"/>
        <v>0</v>
      </c>
      <c r="G27" s="18">
        <f t="shared" si="2"/>
        <v>0</v>
      </c>
      <c r="H27" s="18">
        <f t="shared" si="2"/>
        <v>0</v>
      </c>
      <c r="I27" s="18">
        <f t="shared" si="2"/>
        <v>0</v>
      </c>
      <c r="J27" s="32"/>
    </row>
    <row r="28" spans="1:10" ht="30">
      <c r="A28" s="1">
        <v>22</v>
      </c>
      <c r="B28" s="47" t="s">
        <v>409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f>C28+F28+G28+H28</f>
        <v>0</v>
      </c>
      <c r="J28" s="32"/>
    </row>
    <row r="29" spans="1:10" ht="45">
      <c r="A29" s="1">
        <v>23</v>
      </c>
      <c r="B29" s="47" t="s">
        <v>134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f>C29+F29+G29+H29</f>
        <v>0</v>
      </c>
      <c r="J29" s="32"/>
    </row>
    <row r="30" spans="1:10" ht="30">
      <c r="A30" s="1">
        <v>24</v>
      </c>
      <c r="B30" s="47" t="s">
        <v>101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f>C30+F30+G30+H30</f>
        <v>0</v>
      </c>
      <c r="J30" s="32"/>
    </row>
    <row r="31" spans="1:10" ht="15.75">
      <c r="A31" s="1">
        <v>25</v>
      </c>
      <c r="B31" s="47" t="s">
        <v>98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f>C31+F31+G31+H31</f>
        <v>0</v>
      </c>
      <c r="J31" s="32"/>
    </row>
    <row r="32" spans="1:10" ht="45">
      <c r="A32" s="1">
        <v>26</v>
      </c>
      <c r="B32" s="47" t="s">
        <v>401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f>C32+F32+G32+H32</f>
        <v>0</v>
      </c>
      <c r="J32" s="32"/>
    </row>
    <row r="33" ht="15">
      <c r="I33" s="136"/>
    </row>
  </sheetData>
  <sheetProtection/>
  <mergeCells count="5">
    <mergeCell ref="A1:I1"/>
    <mergeCell ref="A3:I3"/>
    <mergeCell ref="A4:I4"/>
    <mergeCell ref="B7:B8"/>
    <mergeCell ref="A2:I2"/>
  </mergeCells>
  <printOptions/>
  <pageMargins left="0.5118110236220472" right="0.31496062992125984" top="0.7480314960629921" bottom="0.4724409448818898" header="0.31496062992125984" footer="0.31496062992125984"/>
  <pageSetup fitToHeight="1" fitToWidth="1" horizontalDpi="300" verticalDpi="300" orientation="portrait" paperSize="9" scale="99" r:id="rId1"/>
  <headerFooter>
    <oddHeader>&amp;R&amp;"Arial,Normál"&amp;10
3. melléklet a 2/2017.(III.13.) önkormányzati rendelethez
</oddHeader>
    <oddFooter>&amp;C&amp;P. oldal, összesen: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G28"/>
  <sheetViews>
    <sheetView zoomScalePageLayoutView="0" workbookViewId="0" topLeftCell="A1">
      <selection activeCell="O6" sqref="O6:AA6"/>
    </sheetView>
  </sheetViews>
  <sheetFormatPr defaultColWidth="9.140625" defaultRowHeight="15"/>
  <cols>
    <col min="1" max="1" width="5.7109375" style="0" customWidth="1"/>
    <col min="2" max="2" width="68.28125" style="0" customWidth="1"/>
    <col min="3" max="6" width="9.140625" style="0" customWidth="1"/>
  </cols>
  <sheetData>
    <row r="1" spans="1:6" s="2" customFormat="1" ht="15.75">
      <c r="A1" s="255" t="s">
        <v>530</v>
      </c>
      <c r="B1" s="255"/>
      <c r="C1" s="255"/>
      <c r="D1" s="255"/>
      <c r="E1" s="255"/>
      <c r="F1" s="255"/>
    </row>
    <row r="2" spans="1:6" s="2" customFormat="1" ht="15.75">
      <c r="A2" s="255" t="s">
        <v>493</v>
      </c>
      <c r="B2" s="255"/>
      <c r="C2" s="255"/>
      <c r="D2" s="255"/>
      <c r="E2" s="255"/>
      <c r="F2" s="255"/>
    </row>
    <row r="3" spans="1:6" s="10" customFormat="1" ht="15.75">
      <c r="A3" s="2"/>
      <c r="B3" s="2"/>
      <c r="C3" s="2"/>
      <c r="D3" s="2"/>
      <c r="E3" s="2"/>
      <c r="F3" s="2"/>
    </row>
    <row r="4" spans="1:6" s="10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</row>
    <row r="5" spans="1:6" s="10" customFormat="1" ht="15.75">
      <c r="A5" s="1">
        <v>1</v>
      </c>
      <c r="B5" s="263" t="s">
        <v>9</v>
      </c>
      <c r="C5" s="6" t="s">
        <v>387</v>
      </c>
      <c r="D5" s="6" t="s">
        <v>410</v>
      </c>
      <c r="E5" s="6" t="s">
        <v>495</v>
      </c>
      <c r="F5" s="6" t="s">
        <v>5</v>
      </c>
    </row>
    <row r="6" spans="1:7" s="10" customFormat="1" ht="15.75">
      <c r="A6" s="1">
        <v>2</v>
      </c>
      <c r="B6" s="264"/>
      <c r="C6" s="6" t="s">
        <v>4</v>
      </c>
      <c r="D6" s="6" t="s">
        <v>4</v>
      </c>
      <c r="E6" s="6" t="s">
        <v>4</v>
      </c>
      <c r="F6" s="6" t="s">
        <v>4</v>
      </c>
      <c r="G6" s="12"/>
    </row>
    <row r="7" spans="1:7" s="10" customFormat="1" ht="31.5">
      <c r="A7" s="1">
        <v>3</v>
      </c>
      <c r="B7" s="7" t="s">
        <v>17</v>
      </c>
      <c r="C7" s="14">
        <v>0</v>
      </c>
      <c r="D7" s="14">
        <v>0</v>
      </c>
      <c r="E7" s="14">
        <v>0</v>
      </c>
      <c r="F7" s="14">
        <f>C7+D7+E7</f>
        <v>0</v>
      </c>
      <c r="G7" s="12"/>
    </row>
    <row r="8" spans="1:7" s="10" customFormat="1" ht="31.5">
      <c r="A8" s="1">
        <v>4</v>
      </c>
      <c r="B8" s="7" t="s">
        <v>18</v>
      </c>
      <c r="C8" s="14">
        <v>0</v>
      </c>
      <c r="D8" s="14">
        <v>0</v>
      </c>
      <c r="E8" s="14">
        <v>0</v>
      </c>
      <c r="F8" s="14">
        <f>C8+D8+E8</f>
        <v>0</v>
      </c>
      <c r="G8" s="12"/>
    </row>
    <row r="9" spans="1:7" s="10" customFormat="1" ht="15.75" hidden="1">
      <c r="A9" s="1"/>
      <c r="B9" s="7" t="s">
        <v>19</v>
      </c>
      <c r="C9" s="5"/>
      <c r="D9" s="5"/>
      <c r="E9" s="5"/>
      <c r="F9" s="14"/>
      <c r="G9" s="12"/>
    </row>
    <row r="10" spans="1:7" s="10" customFormat="1" ht="15.75" hidden="1">
      <c r="A10" s="1"/>
      <c r="B10" s="7" t="s">
        <v>20</v>
      </c>
      <c r="C10" s="5"/>
      <c r="D10" s="5"/>
      <c r="E10" s="5"/>
      <c r="F10" s="14"/>
      <c r="G10" s="12"/>
    </row>
    <row r="11" spans="1:7" s="10" customFormat="1" ht="15.75" hidden="1">
      <c r="A11" s="1"/>
      <c r="B11" s="7" t="s">
        <v>21</v>
      </c>
      <c r="C11" s="5"/>
      <c r="D11" s="5"/>
      <c r="E11" s="5"/>
      <c r="F11" s="14">
        <f>C11+D11+E11</f>
        <v>0</v>
      </c>
      <c r="G11" s="12"/>
    </row>
    <row r="12" spans="1:7" s="10" customFormat="1" ht="15.75" hidden="1">
      <c r="A12" s="1"/>
      <c r="B12" s="7" t="s">
        <v>22</v>
      </c>
      <c r="C12" s="5"/>
      <c r="D12" s="5"/>
      <c r="E12" s="5"/>
      <c r="F12" s="14">
        <f>C12+D12+E12</f>
        <v>0</v>
      </c>
      <c r="G12" s="12"/>
    </row>
    <row r="13" spans="1:7" s="10" customFormat="1" ht="15.75" hidden="1">
      <c r="A13" s="1"/>
      <c r="B13" s="7" t="s">
        <v>25</v>
      </c>
      <c r="C13" s="5"/>
      <c r="D13" s="5"/>
      <c r="E13" s="5"/>
      <c r="F13" s="14">
        <f>C13+D13+E13</f>
        <v>0</v>
      </c>
      <c r="G13" s="12"/>
    </row>
    <row r="14" spans="1:7" s="10" customFormat="1" ht="15.75" hidden="1">
      <c r="A14" s="1"/>
      <c r="B14" s="7" t="s">
        <v>23</v>
      </c>
      <c r="C14" s="5"/>
      <c r="D14" s="5"/>
      <c r="E14" s="5"/>
      <c r="F14" s="14">
        <f>C14+D14+E14</f>
        <v>0</v>
      </c>
      <c r="G14" s="12"/>
    </row>
    <row r="15" spans="1:7" s="10" customFormat="1" ht="15.75" hidden="1">
      <c r="A15" s="1"/>
      <c r="B15" s="7" t="s">
        <v>24</v>
      </c>
      <c r="C15" s="5"/>
      <c r="D15" s="5"/>
      <c r="E15" s="5"/>
      <c r="F15" s="14">
        <f>C15+D15+E15</f>
        <v>0</v>
      </c>
      <c r="G15" s="12"/>
    </row>
    <row r="16" spans="1:7" s="10" customFormat="1" ht="15.75" hidden="1">
      <c r="A16" s="1"/>
      <c r="B16" s="7" t="s">
        <v>26</v>
      </c>
      <c r="C16" s="5"/>
      <c r="D16" s="5"/>
      <c r="E16" s="5"/>
      <c r="F16" s="14"/>
      <c r="G16" s="12"/>
    </row>
    <row r="17" spans="1:7" s="10" customFormat="1" ht="15.75" hidden="1">
      <c r="A17" s="1"/>
      <c r="B17" s="7" t="s">
        <v>20</v>
      </c>
      <c r="C17" s="5"/>
      <c r="D17" s="5"/>
      <c r="E17" s="5"/>
      <c r="F17" s="14"/>
      <c r="G17" s="12"/>
    </row>
    <row r="18" spans="1:7" s="10" customFormat="1" ht="15.75" hidden="1">
      <c r="A18" s="1"/>
      <c r="B18" s="7" t="s">
        <v>27</v>
      </c>
      <c r="C18" s="5"/>
      <c r="D18" s="5"/>
      <c r="E18" s="5"/>
      <c r="F18" s="14">
        <f>C18+D18+E18</f>
        <v>0</v>
      </c>
      <c r="G18" s="12"/>
    </row>
    <row r="19" spans="1:7" s="10" customFormat="1" ht="15.75" hidden="1">
      <c r="A19" s="1"/>
      <c r="B19" s="7"/>
      <c r="C19" s="5"/>
      <c r="D19" s="5"/>
      <c r="E19" s="5"/>
      <c r="F19" s="14"/>
      <c r="G19" s="12"/>
    </row>
    <row r="20" spans="1:7" s="10" customFormat="1" ht="15.75" hidden="1">
      <c r="A20" s="1"/>
      <c r="B20" s="7"/>
      <c r="C20" s="5"/>
      <c r="D20" s="5"/>
      <c r="E20" s="5"/>
      <c r="F20" s="14"/>
      <c r="G20" s="12"/>
    </row>
    <row r="21" spans="1:7" s="10" customFormat="1" ht="15.75" hidden="1">
      <c r="A21" s="1"/>
      <c r="B21" s="7"/>
      <c r="C21" s="5"/>
      <c r="D21" s="5"/>
      <c r="E21" s="5"/>
      <c r="F21" s="14"/>
      <c r="G21" s="12"/>
    </row>
    <row r="22" spans="1:7" s="10" customFormat="1" ht="15.75" hidden="1">
      <c r="A22" s="1"/>
      <c r="B22" s="7"/>
      <c r="C22" s="5"/>
      <c r="D22" s="5"/>
      <c r="E22" s="5"/>
      <c r="F22" s="14"/>
      <c r="G22" s="12"/>
    </row>
    <row r="23" spans="1:7" s="10" customFormat="1" ht="15.75" hidden="1">
      <c r="A23" s="1"/>
      <c r="B23" s="7"/>
      <c r="C23" s="5"/>
      <c r="D23" s="5"/>
      <c r="E23" s="5"/>
      <c r="F23" s="14"/>
      <c r="G23" s="12"/>
    </row>
    <row r="24" spans="1:7" s="10" customFormat="1" ht="15.75" hidden="1">
      <c r="A24" s="1"/>
      <c r="B24" s="7"/>
      <c r="C24" s="5"/>
      <c r="D24" s="5"/>
      <c r="E24" s="5"/>
      <c r="F24" s="14"/>
      <c r="G24" s="12"/>
    </row>
    <row r="25" spans="1:7" s="10" customFormat="1" ht="15.75" hidden="1">
      <c r="A25" s="1"/>
      <c r="B25" s="7"/>
      <c r="C25" s="5"/>
      <c r="D25" s="5"/>
      <c r="E25" s="5"/>
      <c r="F25" s="14"/>
      <c r="G25" s="12"/>
    </row>
    <row r="26" spans="1:7" s="10" customFormat="1" ht="15.75" hidden="1">
      <c r="A26" s="1"/>
      <c r="B26" s="7"/>
      <c r="C26" s="5"/>
      <c r="D26" s="5"/>
      <c r="E26" s="5"/>
      <c r="F26" s="14"/>
      <c r="G26" s="12"/>
    </row>
    <row r="27" spans="1:6" ht="15.75" hidden="1">
      <c r="A27" s="1"/>
      <c r="B27" s="7"/>
      <c r="C27" s="5"/>
      <c r="D27" s="5"/>
      <c r="E27" s="5"/>
      <c r="F27" s="14"/>
    </row>
    <row r="28" spans="1:6" ht="15.75" hidden="1">
      <c r="A28" s="1"/>
      <c r="B28" s="7"/>
      <c r="C28" s="5"/>
      <c r="D28" s="5"/>
      <c r="E28" s="5"/>
      <c r="F28" s="14"/>
    </row>
  </sheetData>
  <sheetProtection/>
  <mergeCells count="3">
    <mergeCell ref="B5:B6"/>
    <mergeCell ref="A1:F1"/>
    <mergeCell ref="A2:F2"/>
  </mergeCells>
  <printOptions horizontalCentered="1"/>
  <pageMargins left="0.4724409448818898" right="0.35433070866141736" top="0.7480314960629921" bottom="0.7480314960629921" header="0.31496062992125984" footer="0.31496062992125984"/>
  <pageSetup horizontalDpi="300" verticalDpi="300" orientation="landscape" paperSize="9" r:id="rId1"/>
  <headerFooter>
    <oddHeader>&amp;R&amp;"Arial,Normál"&amp;10
4. melléklet a 2/2017.(III.13.) önkormányzati rendelethez</oddHeader>
    <oddFooter>&amp;C&amp;P.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J32"/>
  <sheetViews>
    <sheetView zoomScalePageLayoutView="0" workbookViewId="0" topLeftCell="A1">
      <selection activeCell="J3" sqref="J1:J16384"/>
    </sheetView>
  </sheetViews>
  <sheetFormatPr defaultColWidth="9.140625" defaultRowHeight="15"/>
  <cols>
    <col min="1" max="1" width="36.7109375" style="0" customWidth="1"/>
    <col min="2" max="4" width="9.140625" style="0" customWidth="1"/>
    <col min="5" max="5" width="15.57421875" style="0" hidden="1" customWidth="1"/>
    <col min="6" max="6" width="36.7109375" style="0" customWidth="1"/>
    <col min="10" max="10" width="15.421875" style="0" hidden="1" customWidth="1"/>
  </cols>
  <sheetData>
    <row r="1" spans="1:10" s="2" customFormat="1" ht="15.75" customHeight="1">
      <c r="A1" s="269" t="s">
        <v>561</v>
      </c>
      <c r="B1" s="269"/>
      <c r="C1" s="269"/>
      <c r="D1" s="269"/>
      <c r="E1" s="269"/>
      <c r="F1" s="269"/>
      <c r="G1" s="269"/>
      <c r="H1" s="269"/>
      <c r="I1" s="269"/>
      <c r="J1" s="269"/>
    </row>
    <row r="2" spans="1:10" s="2" customFormat="1" ht="15.75">
      <c r="A2" s="255" t="s">
        <v>515</v>
      </c>
      <c r="B2" s="255"/>
      <c r="C2" s="255"/>
      <c r="D2" s="255"/>
      <c r="E2" s="255"/>
      <c r="F2" s="255"/>
      <c r="G2" s="255"/>
      <c r="H2" s="255"/>
      <c r="I2" s="255"/>
      <c r="J2" s="255"/>
    </row>
    <row r="3" spans="2:5" ht="15">
      <c r="B3" s="42"/>
      <c r="C3" s="42"/>
      <c r="D3" s="42"/>
      <c r="E3" s="42"/>
    </row>
    <row r="4" spans="1:10" s="11" customFormat="1" ht="47.25">
      <c r="A4" s="89" t="s">
        <v>9</v>
      </c>
      <c r="B4" s="4" t="s">
        <v>562</v>
      </c>
      <c r="C4" s="4" t="s">
        <v>563</v>
      </c>
      <c r="D4" s="4" t="s">
        <v>552</v>
      </c>
      <c r="E4" s="4" t="s">
        <v>552</v>
      </c>
      <c r="F4" s="89" t="s">
        <v>9</v>
      </c>
      <c r="G4" s="4" t="s">
        <v>562</v>
      </c>
      <c r="H4" s="4" t="s">
        <v>563</v>
      </c>
      <c r="I4" s="4" t="s">
        <v>552</v>
      </c>
      <c r="J4" s="4" t="s">
        <v>552</v>
      </c>
    </row>
    <row r="5" spans="1:10" s="96" customFormat="1" ht="16.5">
      <c r="A5" s="265" t="s">
        <v>53</v>
      </c>
      <c r="B5" s="265"/>
      <c r="C5" s="265"/>
      <c r="D5" s="265"/>
      <c r="E5" s="265"/>
      <c r="F5" s="242" t="s">
        <v>147</v>
      </c>
      <c r="G5" s="243"/>
      <c r="H5" s="243"/>
      <c r="I5" s="244"/>
      <c r="J5" s="128"/>
    </row>
    <row r="6" spans="1:10" s="11" customFormat="1" ht="31.5">
      <c r="A6" s="91" t="s">
        <v>301</v>
      </c>
      <c r="B6" s="5">
        <v>10706</v>
      </c>
      <c r="C6" s="5">
        <v>12192</v>
      </c>
      <c r="D6" s="5">
        <v>10713</v>
      </c>
      <c r="E6" s="5">
        <f>Összesen!L7</f>
        <v>10713587</v>
      </c>
      <c r="F6" s="93" t="s">
        <v>45</v>
      </c>
      <c r="G6" s="5">
        <v>4574</v>
      </c>
      <c r="H6" s="5">
        <v>4783</v>
      </c>
      <c r="I6" s="5">
        <v>6731</v>
      </c>
      <c r="J6" s="5">
        <f>Összesen!Y7</f>
        <v>6731043</v>
      </c>
    </row>
    <row r="7" spans="1:10" s="11" customFormat="1" ht="30">
      <c r="A7" s="91" t="s">
        <v>323</v>
      </c>
      <c r="B7" s="5">
        <v>1169</v>
      </c>
      <c r="C7" s="5">
        <v>1556</v>
      </c>
      <c r="D7" s="5">
        <v>1543</v>
      </c>
      <c r="E7" s="5">
        <f>Összesen!L8</f>
        <v>1543000</v>
      </c>
      <c r="F7" s="93" t="s">
        <v>89</v>
      </c>
      <c r="G7" s="5">
        <v>862</v>
      </c>
      <c r="H7" s="5">
        <v>894</v>
      </c>
      <c r="I7" s="5">
        <v>1351</v>
      </c>
      <c r="J7" s="5">
        <f>Összesen!Y8</f>
        <v>1351024</v>
      </c>
    </row>
    <row r="8" spans="1:10" s="11" customFormat="1" ht="15.75">
      <c r="A8" s="91" t="s">
        <v>53</v>
      </c>
      <c r="B8" s="5">
        <v>434</v>
      </c>
      <c r="C8" s="5">
        <v>1030</v>
      </c>
      <c r="D8" s="5">
        <v>936</v>
      </c>
      <c r="E8" s="5">
        <f>Összesen!L9</f>
        <v>935640</v>
      </c>
      <c r="F8" s="93" t="s">
        <v>90</v>
      </c>
      <c r="G8" s="5">
        <v>4544</v>
      </c>
      <c r="H8" s="5">
        <v>3051</v>
      </c>
      <c r="I8" s="5">
        <v>4277</v>
      </c>
      <c r="J8" s="5">
        <f>Összesen!Y9</f>
        <v>4277020</v>
      </c>
    </row>
    <row r="9" spans="1:10" s="11" customFormat="1" ht="15.75">
      <c r="A9" s="256" t="s">
        <v>381</v>
      </c>
      <c r="B9" s="246">
        <v>981</v>
      </c>
      <c r="C9" s="246">
        <v>0</v>
      </c>
      <c r="D9" s="246">
        <v>100</v>
      </c>
      <c r="E9" s="266">
        <f>Összesen!L10</f>
        <v>100000</v>
      </c>
      <c r="F9" s="93" t="s">
        <v>91</v>
      </c>
      <c r="G9" s="5">
        <v>474</v>
      </c>
      <c r="H9" s="5">
        <v>879</v>
      </c>
      <c r="I9" s="5">
        <v>925</v>
      </c>
      <c r="J9" s="5">
        <f>Összesen!Y10</f>
        <v>924800</v>
      </c>
    </row>
    <row r="10" spans="1:10" s="11" customFormat="1" ht="15.75">
      <c r="A10" s="256"/>
      <c r="B10" s="246"/>
      <c r="C10" s="246"/>
      <c r="D10" s="246"/>
      <c r="E10" s="267"/>
      <c r="F10" s="93" t="s">
        <v>92</v>
      </c>
      <c r="G10" s="5">
        <v>911</v>
      </c>
      <c r="H10" s="5">
        <v>690</v>
      </c>
      <c r="I10" s="5">
        <v>1593</v>
      </c>
      <c r="J10" s="5">
        <f>Összesen!Y11</f>
        <v>1592655</v>
      </c>
    </row>
    <row r="11" spans="1:10" s="11" customFormat="1" ht="15.75">
      <c r="A11" s="92" t="s">
        <v>94</v>
      </c>
      <c r="B11" s="13">
        <f>SUM(B6:B10)</f>
        <v>13290</v>
      </c>
      <c r="C11" s="13">
        <f>SUM(C6:C10)</f>
        <v>14778</v>
      </c>
      <c r="D11" s="13">
        <f>SUM(D6:D10)</f>
        <v>13292</v>
      </c>
      <c r="E11" s="13">
        <f>SUM(E6:E10)</f>
        <v>13292227</v>
      </c>
      <c r="F11" s="92" t="s">
        <v>95</v>
      </c>
      <c r="G11" s="13">
        <f>SUM(G6:G10)</f>
        <v>11365</v>
      </c>
      <c r="H11" s="13">
        <f>SUM(H6:H10)</f>
        <v>10297</v>
      </c>
      <c r="I11" s="13">
        <f>SUM(I6:I10)</f>
        <v>14877</v>
      </c>
      <c r="J11" s="13">
        <f>SUM(J6:J10)</f>
        <v>14876542</v>
      </c>
    </row>
    <row r="12" spans="1:10" s="11" customFormat="1" ht="15.75">
      <c r="A12" s="94" t="s">
        <v>152</v>
      </c>
      <c r="B12" s="95">
        <f>B11-G11</f>
        <v>1925</v>
      </c>
      <c r="C12" s="95">
        <f>C11-H11</f>
        <v>4481</v>
      </c>
      <c r="D12" s="95">
        <f>D11-I11</f>
        <v>-1585</v>
      </c>
      <c r="E12" s="95">
        <f>E11-J11</f>
        <v>-1584315</v>
      </c>
      <c r="F12" s="253" t="s">
        <v>145</v>
      </c>
      <c r="G12" s="254">
        <v>327</v>
      </c>
      <c r="H12" s="254">
        <v>388</v>
      </c>
      <c r="I12" s="254">
        <v>394</v>
      </c>
      <c r="J12" s="254">
        <f>Összesen!Y13</f>
        <v>394303</v>
      </c>
    </row>
    <row r="13" spans="1:10" s="11" customFormat="1" ht="15.75">
      <c r="A13" s="94" t="s">
        <v>143</v>
      </c>
      <c r="B13" s="5">
        <v>1998</v>
      </c>
      <c r="C13" s="5">
        <v>3179</v>
      </c>
      <c r="D13" s="5">
        <v>5610</v>
      </c>
      <c r="E13" s="5">
        <f>Összesen!L14</f>
        <v>5609738</v>
      </c>
      <c r="F13" s="253"/>
      <c r="G13" s="254"/>
      <c r="H13" s="254"/>
      <c r="I13" s="254"/>
      <c r="J13" s="254"/>
    </row>
    <row r="14" spans="1:10" s="11" customFormat="1" ht="15.75">
      <c r="A14" s="94" t="s">
        <v>144</v>
      </c>
      <c r="B14" s="5">
        <v>388</v>
      </c>
      <c r="C14" s="5">
        <v>394</v>
      </c>
      <c r="D14" s="5"/>
      <c r="E14" s="5">
        <f>Összesen!L15</f>
        <v>0</v>
      </c>
      <c r="F14" s="253"/>
      <c r="G14" s="254"/>
      <c r="H14" s="254"/>
      <c r="I14" s="254"/>
      <c r="J14" s="254"/>
    </row>
    <row r="15" spans="1:10" s="11" customFormat="1" ht="15.75">
      <c r="A15" s="64" t="s">
        <v>177</v>
      </c>
      <c r="B15" s="5"/>
      <c r="C15" s="5"/>
      <c r="D15" s="5"/>
      <c r="E15" s="5"/>
      <c r="F15" s="64" t="s">
        <v>178</v>
      </c>
      <c r="G15" s="83"/>
      <c r="H15" s="83"/>
      <c r="I15" s="83"/>
      <c r="J15" s="83"/>
    </row>
    <row r="16" spans="1:10" s="11" customFormat="1" ht="15.75">
      <c r="A16" s="92" t="s">
        <v>10</v>
      </c>
      <c r="B16" s="14">
        <f>B11+B13+B14+B15</f>
        <v>15676</v>
      </c>
      <c r="C16" s="14">
        <f>C11+C13+C14+C15</f>
        <v>18351</v>
      </c>
      <c r="D16" s="14">
        <f>D11+D13+D14+D15</f>
        <v>18902</v>
      </c>
      <c r="E16" s="14">
        <f>E11+E13+E14+E15</f>
        <v>18901965</v>
      </c>
      <c r="F16" s="92" t="s">
        <v>11</v>
      </c>
      <c r="G16" s="14">
        <f>G11+G12+G15</f>
        <v>11692</v>
      </c>
      <c r="H16" s="14">
        <f>H11+H12+H15</f>
        <v>10685</v>
      </c>
      <c r="I16" s="14">
        <f>I11+I12+I15</f>
        <v>15271</v>
      </c>
      <c r="J16" s="14">
        <f>J11+J12+J15</f>
        <v>15270845</v>
      </c>
    </row>
    <row r="17" spans="1:10" s="96" customFormat="1" ht="16.5">
      <c r="A17" s="268" t="s">
        <v>146</v>
      </c>
      <c r="B17" s="268"/>
      <c r="C17" s="268"/>
      <c r="D17" s="268"/>
      <c r="E17" s="268"/>
      <c r="F17" s="242" t="s">
        <v>125</v>
      </c>
      <c r="G17" s="243"/>
      <c r="H17" s="243"/>
      <c r="I17" s="244"/>
      <c r="J17" s="128"/>
    </row>
    <row r="18" spans="1:10" s="11" customFormat="1" ht="31.5">
      <c r="A18" s="91" t="s">
        <v>310</v>
      </c>
      <c r="B18" s="5">
        <v>11162</v>
      </c>
      <c r="C18" s="5">
        <v>1500</v>
      </c>
      <c r="D18" s="5">
        <v>0</v>
      </c>
      <c r="E18" s="5">
        <f>Összesen!L18</f>
        <v>0</v>
      </c>
      <c r="F18" s="91" t="s">
        <v>120</v>
      </c>
      <c r="G18" s="5"/>
      <c r="H18" s="5">
        <v>2742</v>
      </c>
      <c r="I18" s="5">
        <v>2794</v>
      </c>
      <c r="J18" s="5">
        <f>Összesen!Y18</f>
        <v>2794000</v>
      </c>
    </row>
    <row r="19" spans="1:10" s="11" customFormat="1" ht="15.75">
      <c r="A19" s="91" t="s">
        <v>146</v>
      </c>
      <c r="B19" s="5">
        <v>31</v>
      </c>
      <c r="C19" s="5">
        <v>60</v>
      </c>
      <c r="D19" s="5"/>
      <c r="E19" s="5">
        <f>Összesen!L19</f>
        <v>0</v>
      </c>
      <c r="F19" s="91" t="s">
        <v>54</v>
      </c>
      <c r="G19" s="5">
        <v>8511</v>
      </c>
      <c r="H19" s="5">
        <v>857</v>
      </c>
      <c r="I19" s="5">
        <v>412</v>
      </c>
      <c r="J19" s="5">
        <f>Összesen!Y19</f>
        <v>411770</v>
      </c>
    </row>
    <row r="20" spans="1:10" s="11" customFormat="1" ht="15.75">
      <c r="A20" s="91" t="s">
        <v>382</v>
      </c>
      <c r="B20" s="5"/>
      <c r="C20" s="5">
        <v>20</v>
      </c>
      <c r="D20" s="5"/>
      <c r="E20" s="5">
        <f>Összesen!L20</f>
        <v>0</v>
      </c>
      <c r="F20" s="91" t="s">
        <v>220</v>
      </c>
      <c r="G20" s="5">
        <v>54</v>
      </c>
      <c r="H20" s="5">
        <v>259</v>
      </c>
      <c r="I20" s="5">
        <v>425</v>
      </c>
      <c r="J20" s="5">
        <f>Összesen!Y20</f>
        <v>425350</v>
      </c>
    </row>
    <row r="21" spans="1:10" s="11" customFormat="1" ht="15.75">
      <c r="A21" s="92" t="s">
        <v>94</v>
      </c>
      <c r="B21" s="13">
        <f>SUM(B18:B20)</f>
        <v>11193</v>
      </c>
      <c r="C21" s="13">
        <f>SUM(C18:C20)</f>
        <v>1580</v>
      </c>
      <c r="D21" s="13">
        <f>SUM(D18:D20)</f>
        <v>0</v>
      </c>
      <c r="E21" s="13">
        <f>SUM(E18:E20)</f>
        <v>0</v>
      </c>
      <c r="F21" s="92" t="s">
        <v>95</v>
      </c>
      <c r="G21" s="13">
        <f>SUM(G18:G20)</f>
        <v>8565</v>
      </c>
      <c r="H21" s="13">
        <f>SUM(H18:H20)</f>
        <v>3858</v>
      </c>
      <c r="I21" s="13">
        <f>SUM(I18:I20)</f>
        <v>3631</v>
      </c>
      <c r="J21" s="13">
        <f>SUM(J18:J20)</f>
        <v>3631120</v>
      </c>
    </row>
    <row r="22" spans="1:10" s="11" customFormat="1" ht="15.75">
      <c r="A22" s="94" t="s">
        <v>152</v>
      </c>
      <c r="B22" s="95">
        <f>B21-G21</f>
        <v>2628</v>
      </c>
      <c r="C22" s="95">
        <f>C21-H21</f>
        <v>-2278</v>
      </c>
      <c r="D22" s="95">
        <f>D21-I21</f>
        <v>-3631</v>
      </c>
      <c r="E22" s="95">
        <f>E21-J21</f>
        <v>-3631120</v>
      </c>
      <c r="F22" s="253" t="s">
        <v>145</v>
      </c>
      <c r="G22" s="254">
        <v>3433</v>
      </c>
      <c r="H22" s="254"/>
      <c r="I22" s="254"/>
      <c r="J22" s="254">
        <f>Összesen!Y22</f>
        <v>0</v>
      </c>
    </row>
    <row r="23" spans="1:10" s="11" customFormat="1" ht="15.75">
      <c r="A23" s="94" t="s">
        <v>143</v>
      </c>
      <c r="B23" s="5"/>
      <c r="C23" s="5"/>
      <c r="D23" s="5"/>
      <c r="E23" s="5">
        <f>Összesen!L23</f>
        <v>0</v>
      </c>
      <c r="F23" s="253"/>
      <c r="G23" s="254"/>
      <c r="H23" s="254"/>
      <c r="I23" s="254"/>
      <c r="J23" s="254"/>
    </row>
    <row r="24" spans="1:10" s="11" customFormat="1" ht="15.75">
      <c r="A24" s="94" t="s">
        <v>144</v>
      </c>
      <c r="B24" s="5"/>
      <c r="C24" s="5"/>
      <c r="D24" s="5"/>
      <c r="E24" s="5">
        <f>Összesen!L24</f>
        <v>0</v>
      </c>
      <c r="F24" s="253"/>
      <c r="G24" s="254"/>
      <c r="H24" s="254"/>
      <c r="I24" s="254"/>
      <c r="J24" s="254"/>
    </row>
    <row r="25" spans="1:10" s="11" customFormat="1" ht="31.5">
      <c r="A25" s="92" t="s">
        <v>12</v>
      </c>
      <c r="B25" s="14">
        <f>B21+B23+B24</f>
        <v>11193</v>
      </c>
      <c r="C25" s="14">
        <f>C21+C23+C24</f>
        <v>1580</v>
      </c>
      <c r="D25" s="14">
        <f>D21+D23+D24</f>
        <v>0</v>
      </c>
      <c r="E25" s="14">
        <f>E21+E23+E24</f>
        <v>0</v>
      </c>
      <c r="F25" s="92" t="s">
        <v>13</v>
      </c>
      <c r="G25" s="14">
        <f>G21+G22</f>
        <v>11998</v>
      </c>
      <c r="H25" s="14">
        <f>H21+H22</f>
        <v>3858</v>
      </c>
      <c r="I25" s="14">
        <f>I21+I22</f>
        <v>3631</v>
      </c>
      <c r="J25" s="14">
        <f>J21+J22</f>
        <v>3631120</v>
      </c>
    </row>
    <row r="26" spans="1:10" s="96" customFormat="1" ht="16.5">
      <c r="A26" s="265" t="s">
        <v>148</v>
      </c>
      <c r="B26" s="265"/>
      <c r="C26" s="265"/>
      <c r="D26" s="265"/>
      <c r="E26" s="265"/>
      <c r="F26" s="242" t="s">
        <v>149</v>
      </c>
      <c r="G26" s="243"/>
      <c r="H26" s="243"/>
      <c r="I26" s="244"/>
      <c r="J26" s="128"/>
    </row>
    <row r="27" spans="1:10" s="11" customFormat="1" ht="15.75">
      <c r="A27" s="91" t="s">
        <v>150</v>
      </c>
      <c r="B27" s="5">
        <f>B11+B21</f>
        <v>24483</v>
      </c>
      <c r="C27" s="5">
        <f>C11+C21</f>
        <v>16358</v>
      </c>
      <c r="D27" s="5">
        <f>D11+D21</f>
        <v>13292</v>
      </c>
      <c r="E27" s="5">
        <f>E11+E21</f>
        <v>13292227</v>
      </c>
      <c r="F27" s="91" t="s">
        <v>151</v>
      </c>
      <c r="G27" s="5">
        <f aca="true" t="shared" si="0" ref="G27:J28">G11+G21</f>
        <v>19930</v>
      </c>
      <c r="H27" s="5">
        <f t="shared" si="0"/>
        <v>14155</v>
      </c>
      <c r="I27" s="5">
        <f>I11+I21</f>
        <v>18508</v>
      </c>
      <c r="J27" s="5">
        <f t="shared" si="0"/>
        <v>18507662</v>
      </c>
    </row>
    <row r="28" spans="1:10" s="11" customFormat="1" ht="15.75">
      <c r="A28" s="94" t="s">
        <v>152</v>
      </c>
      <c r="B28" s="95">
        <f>B27-G27</f>
        <v>4553</v>
      </c>
      <c r="C28" s="95">
        <f>C27-H27</f>
        <v>2203</v>
      </c>
      <c r="D28" s="95">
        <f>D27-I27</f>
        <v>-5216</v>
      </c>
      <c r="E28" s="95">
        <f>E27-J27</f>
        <v>-5215435</v>
      </c>
      <c r="F28" s="253" t="s">
        <v>145</v>
      </c>
      <c r="G28" s="254">
        <f t="shared" si="0"/>
        <v>3760</v>
      </c>
      <c r="H28" s="254">
        <f t="shared" si="0"/>
        <v>388</v>
      </c>
      <c r="I28" s="254">
        <f>I12+I22</f>
        <v>394</v>
      </c>
      <c r="J28" s="254">
        <f t="shared" si="0"/>
        <v>394303</v>
      </c>
    </row>
    <row r="29" spans="1:10" s="11" customFormat="1" ht="15.75">
      <c r="A29" s="94" t="s">
        <v>143</v>
      </c>
      <c r="B29" s="5">
        <f aca="true" t="shared" si="1" ref="B29:E30">B13+B23</f>
        <v>1998</v>
      </c>
      <c r="C29" s="5">
        <f t="shared" si="1"/>
        <v>3179</v>
      </c>
      <c r="D29" s="5">
        <f>D13+D23</f>
        <v>5610</v>
      </c>
      <c r="E29" s="5">
        <f t="shared" si="1"/>
        <v>5609738</v>
      </c>
      <c r="F29" s="253"/>
      <c r="G29" s="254"/>
      <c r="H29" s="254"/>
      <c r="I29" s="254"/>
      <c r="J29" s="254"/>
    </row>
    <row r="30" spans="1:10" s="11" customFormat="1" ht="15.75">
      <c r="A30" s="94" t="s">
        <v>144</v>
      </c>
      <c r="B30" s="5">
        <f t="shared" si="1"/>
        <v>388</v>
      </c>
      <c r="C30" s="5">
        <f t="shared" si="1"/>
        <v>394</v>
      </c>
      <c r="D30" s="5">
        <f>D14+D24</f>
        <v>0</v>
      </c>
      <c r="E30" s="5">
        <f t="shared" si="1"/>
        <v>0</v>
      </c>
      <c r="F30" s="253"/>
      <c r="G30" s="254"/>
      <c r="H30" s="254"/>
      <c r="I30" s="254"/>
      <c r="J30" s="254"/>
    </row>
    <row r="31" spans="1:10" s="11" customFormat="1" ht="15.75">
      <c r="A31" s="64" t="s">
        <v>177</v>
      </c>
      <c r="B31" s="5">
        <f>B15</f>
        <v>0</v>
      </c>
      <c r="C31" s="5">
        <f>C15</f>
        <v>0</v>
      </c>
      <c r="D31" s="5">
        <f>D15</f>
        <v>0</v>
      </c>
      <c r="E31" s="5">
        <f>E15</f>
        <v>0</v>
      </c>
      <c r="F31" s="64" t="s">
        <v>178</v>
      </c>
      <c r="G31" s="83">
        <f>G15</f>
        <v>0</v>
      </c>
      <c r="H31" s="83">
        <f>H15</f>
        <v>0</v>
      </c>
      <c r="I31" s="83">
        <f>I15</f>
        <v>0</v>
      </c>
      <c r="J31" s="83">
        <f>J15</f>
        <v>0</v>
      </c>
    </row>
    <row r="32" spans="1:10" s="11" customFormat="1" ht="15.75">
      <c r="A32" s="90" t="s">
        <v>7</v>
      </c>
      <c r="B32" s="14">
        <f>B27+B29+B30+B31</f>
        <v>26869</v>
      </c>
      <c r="C32" s="14">
        <f>C27+C29+C30+C31</f>
        <v>19931</v>
      </c>
      <c r="D32" s="14">
        <f>D27+D29+D30+D31</f>
        <v>18902</v>
      </c>
      <c r="E32" s="14">
        <f>E27+E29+E30+E31</f>
        <v>18901965</v>
      </c>
      <c r="F32" s="90" t="s">
        <v>8</v>
      </c>
      <c r="G32" s="14">
        <f>SUM(G27:G31)</f>
        <v>23690</v>
      </c>
      <c r="H32" s="14">
        <f>SUM(H27:H31)</f>
        <v>14543</v>
      </c>
      <c r="I32" s="14">
        <f>SUM(I27:I31)</f>
        <v>18902</v>
      </c>
      <c r="J32" s="14">
        <f>SUM(J27:J31)</f>
        <v>18901965</v>
      </c>
    </row>
  </sheetData>
  <sheetProtection/>
  <mergeCells count="28">
    <mergeCell ref="F5:I5"/>
    <mergeCell ref="F17:I17"/>
    <mergeCell ref="F26:I26"/>
    <mergeCell ref="A5:E5"/>
    <mergeCell ref="A1:J1"/>
    <mergeCell ref="A2:J2"/>
    <mergeCell ref="F12:F14"/>
    <mergeCell ref="G12:G14"/>
    <mergeCell ref="H12:H14"/>
    <mergeCell ref="J12:J14"/>
    <mergeCell ref="A9:A10"/>
    <mergeCell ref="B9:B10"/>
    <mergeCell ref="C9:C10"/>
    <mergeCell ref="E9:E10"/>
    <mergeCell ref="A17:E17"/>
    <mergeCell ref="F22:F24"/>
    <mergeCell ref="G22:G24"/>
    <mergeCell ref="H22:H24"/>
    <mergeCell ref="J22:J24"/>
    <mergeCell ref="D9:D10"/>
    <mergeCell ref="I12:I14"/>
    <mergeCell ref="I22:I24"/>
    <mergeCell ref="I28:I30"/>
    <mergeCell ref="A26:E26"/>
    <mergeCell ref="F28:F30"/>
    <mergeCell ref="G28:G30"/>
    <mergeCell ref="H28:H30"/>
    <mergeCell ref="J28:J3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  <headerFooter>
    <oddHeader>&amp;R1. kimutatás</oddHeader>
    <oddFooter>&amp;C&amp;P. oldal, összesen: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Q29"/>
  <sheetViews>
    <sheetView zoomScalePageLayoutView="0" workbookViewId="0" topLeftCell="A1">
      <pane xSplit="2" ySplit="4" topLeftCell="D5" activePane="bottomRight" state="frozen"/>
      <selection pane="topLeft" activeCell="P1" sqref="P1:P16384"/>
      <selection pane="topRight" activeCell="P1" sqref="P1:P16384"/>
      <selection pane="bottomLeft" activeCell="P1" sqref="P1:P16384"/>
      <selection pane="bottomRight" activeCell="H32" sqref="H32"/>
    </sheetView>
  </sheetViews>
  <sheetFormatPr defaultColWidth="9.140625" defaultRowHeight="15"/>
  <cols>
    <col min="1" max="1" width="5.7109375" style="74" customWidth="1"/>
    <col min="2" max="2" width="36.57421875" style="74" customWidth="1"/>
    <col min="3" max="5" width="9.8515625" style="74" customWidth="1"/>
    <col min="6" max="6" width="11.00390625" style="74" customWidth="1"/>
    <col min="7" max="8" width="10.7109375" style="74" customWidth="1"/>
    <col min="9" max="14" width="9.8515625" style="74" customWidth="1"/>
    <col min="15" max="15" width="11.421875" style="74" customWidth="1"/>
    <col min="16" max="17" width="9.140625" style="133" hidden="1" customWidth="1"/>
    <col min="18" max="16384" width="9.140625" style="74" customWidth="1"/>
  </cols>
  <sheetData>
    <row r="1" spans="1:17" s="16" customFormat="1" ht="15.75">
      <c r="A1" s="270" t="s">
        <v>566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130"/>
      <c r="Q1" s="130"/>
    </row>
    <row r="2" spans="16:17" s="16" customFormat="1" ht="15.75">
      <c r="P2" s="130"/>
      <c r="Q2" s="130"/>
    </row>
    <row r="3" spans="1:17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56</v>
      </c>
      <c r="H3" s="1" t="s">
        <v>57</v>
      </c>
      <c r="I3" s="1" t="s">
        <v>58</v>
      </c>
      <c r="J3" s="1" t="s">
        <v>103</v>
      </c>
      <c r="K3" s="1" t="s">
        <v>104</v>
      </c>
      <c r="L3" s="1" t="s">
        <v>59</v>
      </c>
      <c r="M3" s="1" t="s">
        <v>105</v>
      </c>
      <c r="N3" s="1" t="s">
        <v>106</v>
      </c>
      <c r="O3" s="1" t="s">
        <v>107</v>
      </c>
      <c r="P3" s="131"/>
      <c r="Q3" s="131"/>
    </row>
    <row r="4" spans="1:17" s="10" customFormat="1" ht="15.75">
      <c r="A4" s="1">
        <v>1</v>
      </c>
      <c r="B4" s="6" t="s">
        <v>9</v>
      </c>
      <c r="C4" s="71" t="s">
        <v>108</v>
      </c>
      <c r="D4" s="71" t="s">
        <v>109</v>
      </c>
      <c r="E4" s="71" t="s">
        <v>110</v>
      </c>
      <c r="F4" s="71" t="s">
        <v>111</v>
      </c>
      <c r="G4" s="71" t="s">
        <v>112</v>
      </c>
      <c r="H4" s="71" t="s">
        <v>113</v>
      </c>
      <c r="I4" s="71" t="s">
        <v>114</v>
      </c>
      <c r="J4" s="71" t="s">
        <v>115</v>
      </c>
      <c r="K4" s="71" t="s">
        <v>116</v>
      </c>
      <c r="L4" s="71" t="s">
        <v>117</v>
      </c>
      <c r="M4" s="71" t="s">
        <v>118</v>
      </c>
      <c r="N4" s="71" t="s">
        <v>119</v>
      </c>
      <c r="O4" s="71" t="s">
        <v>5</v>
      </c>
      <c r="P4" s="131"/>
      <c r="Q4" s="131"/>
    </row>
    <row r="5" spans="1:17" s="10" customFormat="1" ht="25.5">
      <c r="A5" s="1">
        <v>2</v>
      </c>
      <c r="B5" s="119" t="s">
        <v>301</v>
      </c>
      <c r="C5" s="5">
        <v>488107</v>
      </c>
      <c r="D5" s="5">
        <v>899600</v>
      </c>
      <c r="E5" s="5">
        <v>899600</v>
      </c>
      <c r="F5" s="5">
        <v>899600</v>
      </c>
      <c r="G5" s="5">
        <v>899600</v>
      </c>
      <c r="H5" s="5">
        <v>899600</v>
      </c>
      <c r="I5" s="5">
        <v>899600</v>
      </c>
      <c r="J5" s="5">
        <v>899600</v>
      </c>
      <c r="K5" s="5">
        <v>899600</v>
      </c>
      <c r="L5" s="5">
        <v>999600</v>
      </c>
      <c r="M5" s="5">
        <v>1040080</v>
      </c>
      <c r="N5" s="5">
        <v>989000</v>
      </c>
      <c r="O5" s="14">
        <f>SUM(C5:N5)</f>
        <v>10713587</v>
      </c>
      <c r="P5" s="132">
        <f>Összesen!L7</f>
        <v>10713587</v>
      </c>
      <c r="Q5" s="132">
        <f>O5-P5</f>
        <v>0</v>
      </c>
    </row>
    <row r="6" spans="1:17" s="10" customFormat="1" ht="25.5">
      <c r="A6" s="1">
        <v>3</v>
      </c>
      <c r="B6" s="119" t="s">
        <v>310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14">
        <f>SUM(C6:N6)</f>
        <v>0</v>
      </c>
      <c r="P6" s="132">
        <f>Összesen!L18</f>
        <v>0</v>
      </c>
      <c r="Q6" s="132">
        <f aca="true" t="shared" si="0" ref="Q6:Q27">O6-P6</f>
        <v>0</v>
      </c>
    </row>
    <row r="7" spans="1:17" s="10" customFormat="1" ht="15.75">
      <c r="A7" s="1">
        <v>4</v>
      </c>
      <c r="B7" s="119" t="s">
        <v>323</v>
      </c>
      <c r="C7" s="5"/>
      <c r="D7" s="5"/>
      <c r="E7" s="5">
        <v>165500</v>
      </c>
      <c r="F7" s="5"/>
      <c r="G7" s="5">
        <v>708000</v>
      </c>
      <c r="H7" s="5"/>
      <c r="I7" s="5"/>
      <c r="J7" s="5"/>
      <c r="K7" s="5">
        <v>161500</v>
      </c>
      <c r="L7" s="5"/>
      <c r="M7" s="5"/>
      <c r="N7" s="5">
        <v>508000</v>
      </c>
      <c r="O7" s="14">
        <f aca="true" t="shared" si="1" ref="O7:O15">SUM(C7:N7)</f>
        <v>1543000</v>
      </c>
      <c r="P7" s="132">
        <f>Összesen!L8</f>
        <v>1543000</v>
      </c>
      <c r="Q7" s="132">
        <f t="shared" si="0"/>
        <v>0</v>
      </c>
    </row>
    <row r="8" spans="1:17" s="10" customFormat="1" ht="15.75">
      <c r="A8" s="1">
        <v>5</v>
      </c>
      <c r="B8" s="119" t="s">
        <v>53</v>
      </c>
      <c r="C8" s="5">
        <v>17000</v>
      </c>
      <c r="D8" s="5">
        <v>29500</v>
      </c>
      <c r="E8" s="5">
        <v>51000</v>
      </c>
      <c r="F8" s="5">
        <v>89500</v>
      </c>
      <c r="G8" s="5">
        <v>135300</v>
      </c>
      <c r="H8" s="5">
        <v>119000</v>
      </c>
      <c r="I8" s="5">
        <v>134500</v>
      </c>
      <c r="J8" s="5">
        <v>112300</v>
      </c>
      <c r="K8" s="5">
        <v>109000</v>
      </c>
      <c r="L8" s="5">
        <v>68900</v>
      </c>
      <c r="M8" s="5">
        <v>39000</v>
      </c>
      <c r="N8" s="5">
        <v>30640</v>
      </c>
      <c r="O8" s="14">
        <f t="shared" si="1"/>
        <v>935640</v>
      </c>
      <c r="P8" s="132">
        <f>Összesen!L9</f>
        <v>935640</v>
      </c>
      <c r="Q8" s="132">
        <f t="shared" si="0"/>
        <v>0</v>
      </c>
    </row>
    <row r="9" spans="1:17" s="10" customFormat="1" ht="15.75">
      <c r="A9" s="1">
        <v>6</v>
      </c>
      <c r="B9" s="119" t="s">
        <v>146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 t="s">
        <v>564</v>
      </c>
      <c r="O9" s="14">
        <f t="shared" si="1"/>
        <v>0</v>
      </c>
      <c r="P9" s="132">
        <f>Összesen!L19</f>
        <v>0</v>
      </c>
      <c r="Q9" s="132">
        <f t="shared" si="0"/>
        <v>0</v>
      </c>
    </row>
    <row r="10" spans="1:17" s="10" customFormat="1" ht="15.75">
      <c r="A10" s="1">
        <v>7</v>
      </c>
      <c r="B10" s="119" t="s">
        <v>381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15000</v>
      </c>
      <c r="L10" s="5">
        <v>35000</v>
      </c>
      <c r="M10" s="5">
        <v>35000</v>
      </c>
      <c r="N10" s="5">
        <v>15000</v>
      </c>
      <c r="O10" s="14">
        <f t="shared" si="1"/>
        <v>100000</v>
      </c>
      <c r="P10" s="132">
        <f>Összesen!L10</f>
        <v>100000</v>
      </c>
      <c r="Q10" s="132">
        <f t="shared" si="0"/>
        <v>0</v>
      </c>
    </row>
    <row r="11" spans="1:17" s="10" customFormat="1" ht="15.75">
      <c r="A11" s="1">
        <v>8</v>
      </c>
      <c r="B11" s="119" t="s">
        <v>382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14">
        <f t="shared" si="1"/>
        <v>0</v>
      </c>
      <c r="P11" s="132">
        <f>Összesen!L20</f>
        <v>0</v>
      </c>
      <c r="Q11" s="132">
        <f t="shared" si="0"/>
        <v>0</v>
      </c>
    </row>
    <row r="12" spans="1:17" s="10" customFormat="1" ht="15.75">
      <c r="A12" s="1">
        <v>9</v>
      </c>
      <c r="B12" s="119" t="s">
        <v>392</v>
      </c>
      <c r="C12" s="5">
        <v>1000000</v>
      </c>
      <c r="D12" s="5">
        <v>0</v>
      </c>
      <c r="E12" s="5">
        <v>0</v>
      </c>
      <c r="F12" s="5">
        <v>1000000</v>
      </c>
      <c r="G12" s="5"/>
      <c r="H12" s="5">
        <v>0</v>
      </c>
      <c r="I12" s="5">
        <v>2500000</v>
      </c>
      <c r="J12" s="5">
        <v>1000000</v>
      </c>
      <c r="K12" s="5">
        <v>0</v>
      </c>
      <c r="L12" s="5">
        <v>109738</v>
      </c>
      <c r="M12" s="5">
        <v>0</v>
      </c>
      <c r="N12" s="5">
        <v>0</v>
      </c>
      <c r="O12" s="14">
        <f t="shared" si="1"/>
        <v>5609738</v>
      </c>
      <c r="P12" s="132">
        <f>Összesen!L14</f>
        <v>5609738</v>
      </c>
      <c r="Q12" s="132">
        <f t="shared" si="0"/>
        <v>0</v>
      </c>
    </row>
    <row r="13" spans="1:17" s="10" customFormat="1" ht="15.75">
      <c r="A13" s="1">
        <v>10</v>
      </c>
      <c r="B13" s="119" t="s">
        <v>393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14">
        <f t="shared" si="1"/>
        <v>0</v>
      </c>
      <c r="P13" s="132">
        <f>Összesen!L23</f>
        <v>0</v>
      </c>
      <c r="Q13" s="132">
        <f t="shared" si="0"/>
        <v>0</v>
      </c>
    </row>
    <row r="14" spans="1:17" s="10" customFormat="1" ht="15.75">
      <c r="A14" s="1">
        <v>11</v>
      </c>
      <c r="B14" s="119" t="s">
        <v>390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14">
        <f t="shared" si="1"/>
        <v>0</v>
      </c>
      <c r="P14" s="132">
        <f>Összesen!L15</f>
        <v>0</v>
      </c>
      <c r="Q14" s="132">
        <f t="shared" si="0"/>
        <v>0</v>
      </c>
    </row>
    <row r="15" spans="1:17" s="10" customFormat="1" ht="15.75">
      <c r="A15" s="1">
        <v>12</v>
      </c>
      <c r="B15" s="119" t="s">
        <v>391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14">
        <f t="shared" si="1"/>
        <v>0</v>
      </c>
      <c r="P15" s="132">
        <f>Összesen!L24</f>
        <v>0</v>
      </c>
      <c r="Q15" s="132">
        <f t="shared" si="0"/>
        <v>0</v>
      </c>
    </row>
    <row r="16" spans="1:17" s="10" customFormat="1" ht="15.75">
      <c r="A16" s="1">
        <v>13</v>
      </c>
      <c r="B16" s="73" t="s">
        <v>7</v>
      </c>
      <c r="C16" s="14">
        <f aca="true" t="shared" si="2" ref="C16:O16">SUM(C5:C15)</f>
        <v>1505107</v>
      </c>
      <c r="D16" s="14">
        <f t="shared" si="2"/>
        <v>929100</v>
      </c>
      <c r="E16" s="14">
        <f t="shared" si="2"/>
        <v>1116100</v>
      </c>
      <c r="F16" s="14">
        <f t="shared" si="2"/>
        <v>1989100</v>
      </c>
      <c r="G16" s="14">
        <f t="shared" si="2"/>
        <v>1742900</v>
      </c>
      <c r="H16" s="14">
        <f t="shared" si="2"/>
        <v>1018600</v>
      </c>
      <c r="I16" s="14">
        <f t="shared" si="2"/>
        <v>3534100</v>
      </c>
      <c r="J16" s="14">
        <f t="shared" si="2"/>
        <v>2011900</v>
      </c>
      <c r="K16" s="14">
        <f t="shared" si="2"/>
        <v>1185100</v>
      </c>
      <c r="L16" s="14">
        <f t="shared" si="2"/>
        <v>1213238</v>
      </c>
      <c r="M16" s="14">
        <f t="shared" si="2"/>
        <v>1114080</v>
      </c>
      <c r="N16" s="14">
        <f t="shared" si="2"/>
        <v>1542640</v>
      </c>
      <c r="O16" s="14">
        <f t="shared" si="2"/>
        <v>18901965</v>
      </c>
      <c r="P16" s="132">
        <f>Összesen!L31</f>
        <v>18901965</v>
      </c>
      <c r="Q16" s="132">
        <f t="shared" si="0"/>
        <v>0</v>
      </c>
    </row>
    <row r="17" spans="1:17" s="10" customFormat="1" ht="15.75">
      <c r="A17" s="1">
        <v>14</v>
      </c>
      <c r="B17" s="72" t="s">
        <v>45</v>
      </c>
      <c r="C17" s="5">
        <v>432474</v>
      </c>
      <c r="D17" s="5">
        <v>439599</v>
      </c>
      <c r="E17" s="5">
        <v>495009</v>
      </c>
      <c r="F17" s="5">
        <v>1273293</v>
      </c>
      <c r="G17" s="5">
        <v>613589</v>
      </c>
      <c r="H17" s="5">
        <v>489599</v>
      </c>
      <c r="I17" s="5">
        <v>564580</v>
      </c>
      <c r="J17" s="5">
        <v>464580</v>
      </c>
      <c r="K17" s="5">
        <v>464580</v>
      </c>
      <c r="L17" s="5">
        <v>464580</v>
      </c>
      <c r="M17" s="5">
        <v>464580</v>
      </c>
      <c r="N17" s="5">
        <v>564580</v>
      </c>
      <c r="O17" s="14">
        <f aca="true" t="shared" si="3" ref="O17:O26">SUM(C17:N17)</f>
        <v>6731043</v>
      </c>
      <c r="P17" s="132">
        <f>Összesen!Y7</f>
        <v>6731043</v>
      </c>
      <c r="Q17" s="132">
        <f t="shared" si="0"/>
        <v>0</v>
      </c>
    </row>
    <row r="18" spans="1:17" s="10" customFormat="1" ht="25.5">
      <c r="A18" s="1">
        <v>15</v>
      </c>
      <c r="B18" s="72" t="s">
        <v>89</v>
      </c>
      <c r="C18" s="5">
        <v>82650</v>
      </c>
      <c r="D18" s="5">
        <v>76650</v>
      </c>
      <c r="E18" s="5">
        <v>96712</v>
      </c>
      <c r="F18" s="5">
        <v>230125</v>
      </c>
      <c r="G18" s="5">
        <v>153199</v>
      </c>
      <c r="H18" s="5">
        <v>102208</v>
      </c>
      <c r="I18" s="5">
        <v>98440</v>
      </c>
      <c r="J18" s="5">
        <v>102208</v>
      </c>
      <c r="K18" s="5">
        <v>102208</v>
      </c>
      <c r="L18" s="5">
        <v>102208</v>
      </c>
      <c r="M18" s="5">
        <v>102208</v>
      </c>
      <c r="N18" s="5">
        <v>102208</v>
      </c>
      <c r="O18" s="14">
        <f t="shared" si="3"/>
        <v>1351024</v>
      </c>
      <c r="P18" s="132">
        <f>Összesen!Y8</f>
        <v>1351024</v>
      </c>
      <c r="Q18" s="132">
        <f t="shared" si="0"/>
        <v>0</v>
      </c>
    </row>
    <row r="19" spans="1:17" s="10" customFormat="1" ht="15.75">
      <c r="A19" s="1">
        <v>16</v>
      </c>
      <c r="B19" s="72" t="s">
        <v>90</v>
      </c>
      <c r="C19" s="5">
        <v>298650</v>
      </c>
      <c r="D19" s="5">
        <v>301580</v>
      </c>
      <c r="E19" s="5">
        <v>335900</v>
      </c>
      <c r="F19" s="5">
        <v>300890</v>
      </c>
      <c r="G19" s="5">
        <v>330800</v>
      </c>
      <c r="H19" s="5">
        <v>318950</v>
      </c>
      <c r="I19" s="5">
        <v>458900</v>
      </c>
      <c r="J19" s="5">
        <v>378950</v>
      </c>
      <c r="K19" s="5">
        <v>389700</v>
      </c>
      <c r="L19" s="5">
        <v>375890</v>
      </c>
      <c r="M19" s="5">
        <v>348900</v>
      </c>
      <c r="N19" s="5">
        <v>437910</v>
      </c>
      <c r="O19" s="14">
        <f t="shared" si="3"/>
        <v>4277020</v>
      </c>
      <c r="P19" s="132">
        <f>Összesen!Y9</f>
        <v>4277020</v>
      </c>
      <c r="Q19" s="132">
        <f t="shared" si="0"/>
        <v>0</v>
      </c>
    </row>
    <row r="20" spans="1:17" s="10" customFormat="1" ht="15.75">
      <c r="A20" s="1">
        <v>17</v>
      </c>
      <c r="B20" s="72" t="s">
        <v>91</v>
      </c>
      <c r="C20" s="5">
        <v>15400</v>
      </c>
      <c r="D20" s="5">
        <v>15400</v>
      </c>
      <c r="E20" s="5">
        <v>15400</v>
      </c>
      <c r="F20" s="5">
        <v>35400</v>
      </c>
      <c r="G20" s="5">
        <v>25400</v>
      </c>
      <c r="H20" s="5">
        <v>15400</v>
      </c>
      <c r="I20" s="5">
        <v>15400</v>
      </c>
      <c r="J20" s="5">
        <v>275400</v>
      </c>
      <c r="K20" s="5">
        <v>35400</v>
      </c>
      <c r="L20" s="5">
        <v>125400</v>
      </c>
      <c r="M20" s="5">
        <v>215400</v>
      </c>
      <c r="N20" s="5">
        <v>135400</v>
      </c>
      <c r="O20" s="14">
        <f t="shared" si="3"/>
        <v>924800</v>
      </c>
      <c r="P20" s="132">
        <f>Összesen!Y10</f>
        <v>924800</v>
      </c>
      <c r="Q20" s="132">
        <f t="shared" si="0"/>
        <v>0</v>
      </c>
    </row>
    <row r="21" spans="1:17" s="10" customFormat="1" ht="15.75">
      <c r="A21" s="1">
        <v>18</v>
      </c>
      <c r="B21" s="72" t="s">
        <v>92</v>
      </c>
      <c r="C21" s="5">
        <v>47000</v>
      </c>
      <c r="D21" s="5">
        <v>47000</v>
      </c>
      <c r="E21" s="5">
        <v>47000</v>
      </c>
      <c r="F21" s="5">
        <v>47000</v>
      </c>
      <c r="G21" s="5">
        <v>81057</v>
      </c>
      <c r="H21" s="5">
        <v>138530</v>
      </c>
      <c r="I21" s="5">
        <v>183580</v>
      </c>
      <c r="J21" s="5">
        <v>247000</v>
      </c>
      <c r="K21" s="5">
        <v>259099</v>
      </c>
      <c r="L21" s="5">
        <v>138530</v>
      </c>
      <c r="M21" s="5">
        <v>47000</v>
      </c>
      <c r="N21" s="5">
        <v>309859</v>
      </c>
      <c r="O21" s="14">
        <f t="shared" si="3"/>
        <v>1592655</v>
      </c>
      <c r="P21" s="132">
        <f>Összesen!Y11</f>
        <v>1592655</v>
      </c>
      <c r="Q21" s="132">
        <f t="shared" si="0"/>
        <v>0</v>
      </c>
    </row>
    <row r="22" spans="1:17" s="10" customFormat="1" ht="15.75">
      <c r="A22" s="1">
        <v>19</v>
      </c>
      <c r="B22" s="72" t="s">
        <v>120</v>
      </c>
      <c r="C22" s="5">
        <v>0</v>
      </c>
      <c r="D22" s="5">
        <v>0</v>
      </c>
      <c r="E22" s="5"/>
      <c r="F22" s="5"/>
      <c r="G22" s="5"/>
      <c r="H22" s="5"/>
      <c r="I22" s="5">
        <v>2794000</v>
      </c>
      <c r="J22" s="5"/>
      <c r="K22" s="5"/>
      <c r="L22" s="5"/>
      <c r="M22" s="5"/>
      <c r="N22" s="5">
        <v>0</v>
      </c>
      <c r="O22" s="14">
        <f t="shared" si="3"/>
        <v>2794000</v>
      </c>
      <c r="P22" s="132">
        <f>Összesen!Y18</f>
        <v>2794000</v>
      </c>
      <c r="Q22" s="132">
        <f t="shared" si="0"/>
        <v>0</v>
      </c>
    </row>
    <row r="23" spans="1:17" s="10" customFormat="1" ht="15.75">
      <c r="A23" s="1">
        <v>20</v>
      </c>
      <c r="B23" s="72" t="s">
        <v>54</v>
      </c>
      <c r="C23" s="5">
        <v>0</v>
      </c>
      <c r="D23" s="5"/>
      <c r="E23" s="5">
        <v>98750</v>
      </c>
      <c r="F23" s="5"/>
      <c r="G23" s="5">
        <v>48980</v>
      </c>
      <c r="H23" s="5"/>
      <c r="I23" s="5">
        <v>85897</v>
      </c>
      <c r="J23" s="5"/>
      <c r="K23" s="5">
        <v>89750</v>
      </c>
      <c r="L23" s="5"/>
      <c r="M23" s="5">
        <v>88393</v>
      </c>
      <c r="N23" s="5">
        <v>0</v>
      </c>
      <c r="O23" s="14">
        <f t="shared" si="3"/>
        <v>411770</v>
      </c>
      <c r="P23" s="132">
        <f>Összesen!Y19</f>
        <v>411770</v>
      </c>
      <c r="Q23" s="132">
        <f t="shared" si="0"/>
        <v>0</v>
      </c>
    </row>
    <row r="24" spans="1:17" s="10" customFormat="1" ht="15.75">
      <c r="A24" s="1">
        <v>21</v>
      </c>
      <c r="B24" s="72" t="s">
        <v>220</v>
      </c>
      <c r="C24" s="5">
        <v>0</v>
      </c>
      <c r="D24" s="5">
        <v>0</v>
      </c>
      <c r="E24" s="5"/>
      <c r="F24" s="5"/>
      <c r="G24" s="5">
        <v>26073</v>
      </c>
      <c r="H24" s="5"/>
      <c r="I24" s="5"/>
      <c r="J24" s="5">
        <v>399277</v>
      </c>
      <c r="K24" s="5"/>
      <c r="L24" s="5"/>
      <c r="M24" s="5"/>
      <c r="N24" s="5">
        <v>0</v>
      </c>
      <c r="O24" s="14">
        <f t="shared" si="3"/>
        <v>425350</v>
      </c>
      <c r="P24" s="132">
        <f>Összesen!Y20</f>
        <v>425350</v>
      </c>
      <c r="Q24" s="132">
        <f t="shared" si="0"/>
        <v>0</v>
      </c>
    </row>
    <row r="25" spans="1:17" s="10" customFormat="1" ht="15.75">
      <c r="A25" s="1">
        <v>22</v>
      </c>
      <c r="B25" s="72" t="s">
        <v>102</v>
      </c>
      <c r="C25" s="5">
        <v>394303</v>
      </c>
      <c r="D25" s="5">
        <v>0</v>
      </c>
      <c r="E25" s="5"/>
      <c r="F25" s="5"/>
      <c r="G25" s="5"/>
      <c r="H25" s="5"/>
      <c r="I25" s="5"/>
      <c r="J25" s="5"/>
      <c r="K25" s="5"/>
      <c r="L25" s="5"/>
      <c r="M25" s="5"/>
      <c r="N25" s="5">
        <v>0</v>
      </c>
      <c r="O25" s="14">
        <f t="shared" si="3"/>
        <v>394303</v>
      </c>
      <c r="P25" s="132">
        <f>Összesen!Y13</f>
        <v>394303</v>
      </c>
      <c r="Q25" s="132">
        <f t="shared" si="0"/>
        <v>0</v>
      </c>
    </row>
    <row r="26" spans="1:17" s="10" customFormat="1" ht="15.75">
      <c r="A26" s="1">
        <v>23</v>
      </c>
      <c r="B26" s="72" t="s">
        <v>121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14">
        <f t="shared" si="3"/>
        <v>0</v>
      </c>
      <c r="P26" s="132">
        <f>Összesen!Y22</f>
        <v>0</v>
      </c>
      <c r="Q26" s="132">
        <f t="shared" si="0"/>
        <v>0</v>
      </c>
    </row>
    <row r="27" spans="1:17" s="10" customFormat="1" ht="15.75">
      <c r="A27" s="1">
        <v>24</v>
      </c>
      <c r="B27" s="73" t="s">
        <v>8</v>
      </c>
      <c r="C27" s="14">
        <f>SUM(C17:C26)</f>
        <v>1270477</v>
      </c>
      <c r="D27" s="14">
        <f aca="true" t="shared" si="4" ref="D27:O27">SUM(D17:D26)</f>
        <v>880229</v>
      </c>
      <c r="E27" s="14">
        <f t="shared" si="4"/>
        <v>1088771</v>
      </c>
      <c r="F27" s="14">
        <f t="shared" si="4"/>
        <v>1886708</v>
      </c>
      <c r="G27" s="14">
        <f t="shared" si="4"/>
        <v>1279098</v>
      </c>
      <c r="H27" s="14">
        <f t="shared" si="4"/>
        <v>1064687</v>
      </c>
      <c r="I27" s="14">
        <f t="shared" si="4"/>
        <v>4200797</v>
      </c>
      <c r="J27" s="14">
        <f t="shared" si="4"/>
        <v>1867415</v>
      </c>
      <c r="K27" s="14">
        <f t="shared" si="4"/>
        <v>1340737</v>
      </c>
      <c r="L27" s="14">
        <f t="shared" si="4"/>
        <v>1206608</v>
      </c>
      <c r="M27" s="14">
        <f t="shared" si="4"/>
        <v>1266481</v>
      </c>
      <c r="N27" s="14">
        <f t="shared" si="4"/>
        <v>1549957</v>
      </c>
      <c r="O27" s="14">
        <f t="shared" si="4"/>
        <v>18901965</v>
      </c>
      <c r="P27" s="132">
        <f>Összesen!Y31</f>
        <v>18901965</v>
      </c>
      <c r="Q27" s="132">
        <f t="shared" si="0"/>
        <v>0</v>
      </c>
    </row>
    <row r="28" spans="1:15" ht="15.75">
      <c r="A28" s="1">
        <v>25</v>
      </c>
      <c r="B28" s="73" t="s">
        <v>127</v>
      </c>
      <c r="C28" s="14">
        <f>C16-C27</f>
        <v>234630</v>
      </c>
      <c r="D28" s="14">
        <f>C28+D16-D27</f>
        <v>283501</v>
      </c>
      <c r="E28" s="14">
        <f aca="true" t="shared" si="5" ref="E28:O28">D28+E16-E27</f>
        <v>310830</v>
      </c>
      <c r="F28" s="14">
        <f t="shared" si="5"/>
        <v>413222</v>
      </c>
      <c r="G28" s="14">
        <f t="shared" si="5"/>
        <v>877024</v>
      </c>
      <c r="H28" s="14">
        <f t="shared" si="5"/>
        <v>830937</v>
      </c>
      <c r="I28" s="14">
        <f t="shared" si="5"/>
        <v>164240</v>
      </c>
      <c r="J28" s="14">
        <f t="shared" si="5"/>
        <v>308725</v>
      </c>
      <c r="K28" s="14">
        <f t="shared" si="5"/>
        <v>153088</v>
      </c>
      <c r="L28" s="14">
        <f t="shared" si="5"/>
        <v>159718</v>
      </c>
      <c r="M28" s="14">
        <f t="shared" si="5"/>
        <v>7317</v>
      </c>
      <c r="N28" s="14">
        <f t="shared" si="5"/>
        <v>0</v>
      </c>
      <c r="O28" s="14">
        <f t="shared" si="5"/>
        <v>0</v>
      </c>
    </row>
    <row r="29" ht="15">
      <c r="O29" s="75"/>
    </row>
  </sheetData>
  <sheetProtection/>
  <mergeCells count="1">
    <mergeCell ref="A1:O1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600" verticalDpi="600" orientation="landscape" paperSize="9" scale="79" r:id="rId1"/>
  <headerFooter>
    <oddHeader>&amp;R2. kimutatás</oddHeader>
    <oddFooter>&amp;C&amp;P.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</dc:creator>
  <cp:keywords/>
  <dc:description/>
  <cp:lastModifiedBy>Livi</cp:lastModifiedBy>
  <cp:lastPrinted>2017-07-17T12:16:44Z</cp:lastPrinted>
  <dcterms:created xsi:type="dcterms:W3CDTF">2011-02-02T09:24:37Z</dcterms:created>
  <dcterms:modified xsi:type="dcterms:W3CDTF">2017-07-17T12:17:13Z</dcterms:modified>
  <cp:category/>
  <cp:version/>
  <cp:contentType/>
  <cp:contentStatus/>
</cp:coreProperties>
</file>