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beruházás" sheetId="11" r:id="rId11"/>
    <sheet name="értékpapír" sheetId="12" r:id="rId12"/>
    <sheet name="követelés" sheetId="13" r:id="rId13"/>
    <sheet name="kötelezettség" sheetId="14" r:id="rId14"/>
    <sheet name="változások" sheetId="15" r:id="rId15"/>
    <sheet name="reszesedes" sheetId="16" r:id="rId16"/>
    <sheet name="közvetett támog" sheetId="17" r:id="rId17"/>
    <sheet name="Bevételek" sheetId="18" r:id="rId18"/>
    <sheet name="Kiadás" sheetId="19" r:id="rId19"/>
    <sheet name="COFOG" sheetId="20" r:id="rId20"/>
    <sheet name="Határozat (2)" sheetId="21" state="hidden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a" localSheetId="14">'[1]vagyon'!#REF!</definedName>
    <definedName name="aa">'[1]vagyon'!#REF!</definedName>
    <definedName name="aaa" localSheetId="14">'[1]vagyon'!#REF!</definedName>
    <definedName name="aaa">'[1]vagyon'!#REF!</definedName>
    <definedName name="bb" localSheetId="14">'[1]vagyon'!#REF!</definedName>
    <definedName name="bb">'[1]vagyon'!#REF!</definedName>
    <definedName name="bbb" localSheetId="14">'[1]vagyon'!#REF!</definedName>
    <definedName name="bbb">'[1]vagyon'!#REF!</definedName>
    <definedName name="bháza" localSheetId="14">'[1]vagyon'!#REF!</definedName>
    <definedName name="bháza">'[1]vagyon'!#REF!</definedName>
    <definedName name="CC" localSheetId="14">'[1]vagyon'!#REF!</definedName>
    <definedName name="CC">'[1]vagyon'!#REF!</definedName>
    <definedName name="ccc" localSheetId="14">'[1]vagyon'!#REF!</definedName>
    <definedName name="ccc">'[1]vagyon'!#REF!</definedName>
    <definedName name="cccc" localSheetId="14">'[2]vagyon'!#REF!</definedName>
    <definedName name="cccc">'[2]vagyon'!#REF!</definedName>
    <definedName name="cccccc" localSheetId="14">'[1]vagyon'!#REF!</definedName>
    <definedName name="cccccc">'[1]vagyon'!#REF!</definedName>
    <definedName name="ee" localSheetId="14">'[2]vagyon'!#REF!</definedName>
    <definedName name="ee">'[2]vagyon'!#REF!</definedName>
    <definedName name="éé" localSheetId="14">'[1]vagyon'!#REF!</definedName>
    <definedName name="éé">'[1]vagyon'!#REF!</definedName>
    <definedName name="ééééé" localSheetId="14">'[1]vagyon'!#REF!</definedName>
    <definedName name="ééééé">'[1]vagyon'!#REF!</definedName>
    <definedName name="ff" localSheetId="14">'[2]vagyon'!#REF!</definedName>
    <definedName name="ff">'[2]vagyon'!#REF!</definedName>
    <definedName name="fff" localSheetId="14">'[1]vagyon'!#REF!</definedName>
    <definedName name="fff">'[1]vagyon'!#REF!</definedName>
    <definedName name="ffff" localSheetId="14">'[1]vagyon'!#REF!</definedName>
    <definedName name="ffff">'[1]vagyon'!#REF!</definedName>
    <definedName name="ffffffff" localSheetId="14">'[1]vagyon'!#REF!</definedName>
    <definedName name="ffffffff">'[1]vagyon'!#REF!</definedName>
    <definedName name="HHH" localSheetId="14">'[1]vagyon'!#REF!</definedName>
    <definedName name="HHH">'[1]vagyon'!#REF!</definedName>
    <definedName name="HHHH" localSheetId="14">'[1]vagyon'!#REF!</definedName>
    <definedName name="HHHH">'[1]vagyon'!#REF!</definedName>
    <definedName name="iiii" localSheetId="14">'[1]vagyon'!#REF!</definedName>
    <definedName name="iiii">'[1]vagyon'!#REF!</definedName>
    <definedName name="kkk" localSheetId="14">'[1]vagyon'!#REF!</definedName>
    <definedName name="kkk">'[1]vagyon'!#REF!</definedName>
    <definedName name="kkkkk" localSheetId="14">'[1]vagyon'!#REF!</definedName>
    <definedName name="kkkkk">'[1]vagyon'!#REF!</definedName>
    <definedName name="lll" localSheetId="14">'[1]vagyon'!#REF!</definedName>
    <definedName name="lll">'[1]vagyon'!#REF!</definedName>
    <definedName name="mm" localSheetId="14">'[1]vagyon'!#REF!</definedName>
    <definedName name="mm">'[1]vagyon'!#REF!</definedName>
    <definedName name="mmm" localSheetId="14">'[1]vagyon'!#REF!</definedName>
    <definedName name="mmm">'[1]vagyon'!#REF!</definedName>
    <definedName name="_xlnm.Print_Titles" localSheetId="9">'100 fölötti'!$1:$6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5">'Egyensúly 2012-2014. '!$1:$2</definedName>
    <definedName name="_xlnm.Print_Titles" localSheetId="11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8">'Kiadás'!$1:$4</definedName>
    <definedName name="_xlnm.Print_Titles" localSheetId="13">'kötelezettség'!$1:$6</definedName>
    <definedName name="_xlnm.Print_Titles" localSheetId="12">'követelés'!$1:$6</definedName>
    <definedName name="_xlnm.Print_Titles" localSheetId="16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4">'változások'!$1:$4</definedName>
    <definedName name="Nyomtatási_ter" localSheetId="10">'[4]vagyon'!#REF!</definedName>
    <definedName name="Nyomtatási_ter" localSheetId="7">'[4]vagyon'!#REF!</definedName>
    <definedName name="Nyomtatási_ter" localSheetId="13">'[4]vagyon'!#REF!</definedName>
    <definedName name="Nyomtatási_ter" localSheetId="12">'[4]vagyon'!#REF!</definedName>
    <definedName name="Nyomtatási_ter" localSheetId="15">'[1]vagyon'!#REF!</definedName>
    <definedName name="Nyomtatási_ter" localSheetId="8">'[4]vagyon'!#REF!</definedName>
    <definedName name="Nyomtatási_ter" localSheetId="4">'[1]vagyon'!#REF!</definedName>
    <definedName name="Nyomtatási_ter" localSheetId="14">'[1]vagyon'!#REF!</definedName>
    <definedName name="Nyomtatási_ter">'[1]vagyon'!#REF!</definedName>
    <definedName name="Nyomtatási_ter2">'[1]vagyon'!#REF!</definedName>
    <definedName name="OOO" localSheetId="14">'[2]vagyon'!#REF!</definedName>
    <definedName name="OOO">'[2]vagyon'!#REF!</definedName>
    <definedName name="OOOO" localSheetId="14">'[1]vagyon'!#REF!</definedName>
    <definedName name="OOOO">'[1]vagyon'!#REF!</definedName>
    <definedName name="OOOOOO" localSheetId="14">'[1]vagyon'!#REF!</definedName>
    <definedName name="OOOOOO">'[1]vagyon'!#REF!</definedName>
    <definedName name="OOÚÚÚÚ" localSheetId="14">'[1]vagyon'!#REF!</definedName>
    <definedName name="OOÚÚÚÚ">'[1]vagyon'!#REF!</definedName>
    <definedName name="OŐŐ" localSheetId="14">'[1]vagyon'!#REF!</definedName>
    <definedName name="OŐŐ">'[1]vagyon'!#REF!</definedName>
    <definedName name="ŐŐŐ" localSheetId="14">'[1]vagyon'!#REF!</definedName>
    <definedName name="ŐŐŐ">'[1]vagyon'!#REF!</definedName>
    <definedName name="Pénzmaradvány." localSheetId="7">'[2]vagyon'!#REF!</definedName>
    <definedName name="Pénzmaradvány." localSheetId="13">'[2]vagyon'!#REF!</definedName>
    <definedName name="Pénzmaradvány." localSheetId="12">'[2]vagyon'!#REF!</definedName>
    <definedName name="Pénzmaradvány." localSheetId="8">'[2]vagyon'!#REF!</definedName>
    <definedName name="Pénzmaradvány." localSheetId="14">'[2]vagyon'!#REF!</definedName>
    <definedName name="Pénzmaradvány.">'[2]vagyon'!#REF!</definedName>
    <definedName name="pénzmaradvány1" localSheetId="14">'[1]vagyon'!#REF!</definedName>
    <definedName name="pénzmaradvány1">'[1]vagyon'!#REF!</definedName>
    <definedName name="pmar">'[3]vagyon'!#REF!</definedName>
    <definedName name="pp" localSheetId="14">'[1]vagyon'!#REF!</definedName>
    <definedName name="pp">'[1]vagyon'!#REF!</definedName>
    <definedName name="uu" localSheetId="14">'[1]vagyon'!#REF!</definedName>
    <definedName name="uu">'[1]vagyon'!#REF!</definedName>
    <definedName name="uuuuu" localSheetId="14">'[1]vagyon'!#REF!</definedName>
    <definedName name="uuuuu">'[1]vagyon'!#REF!</definedName>
    <definedName name="ŰŰ" localSheetId="14">'[2]vagyon'!#REF!</definedName>
    <definedName name="ŰŰ">'[2]vagyon'!#REF!</definedName>
    <definedName name="vagy" localSheetId="7">'[5]vagyon'!#REF!</definedName>
    <definedName name="vagy" localSheetId="13">'[5]vagyon'!#REF!</definedName>
    <definedName name="vagy" localSheetId="12">'[5]vagyon'!#REF!</definedName>
    <definedName name="vagy" localSheetId="8">'[5]vagyon'!#REF!</definedName>
    <definedName name="vagy">'[4]vagyon'!#REF!</definedName>
    <definedName name="ww" localSheetId="14">'[1]vagyon'!#REF!</definedName>
    <definedName name="ww">'[1]vagyon'!#REF!</definedName>
    <definedName name="XXXX" localSheetId="15">'[1]vagyon'!#REF!</definedName>
    <definedName name="XXXX" localSheetId="4">'[1]vagyon'!#REF!</definedName>
    <definedName name="XXXX" localSheetId="14">'[1]vagyon'!#REF!</definedName>
    <definedName name="XXXX">'[1]vagyon'!#REF!</definedName>
    <definedName name="xxxxx" localSheetId="14">'[1]vagyon'!#REF!</definedName>
    <definedName name="xxxxx">'[1]vagyon'!#REF!</definedName>
    <definedName name="ZZZZZ" localSheetId="14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<sst xmlns="http://schemas.openxmlformats.org/spreadsheetml/2006/main" count="1286" uniqueCount="832">
  <si>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</si>
  <si>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</si>
  <si>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</si>
  <si>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</si>
  <si>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</si>
  <si>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</si>
  <si>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</si>
  <si>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</si>
  <si>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</si>
  <si>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</si>
  <si>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</si>
  <si>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</si>
  <si>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</si>
  <si>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</si>
  <si>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</si>
  <si>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</si>
  <si>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</si>
  <si>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</si>
  <si>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</si>
  <si>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</si>
  <si>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</si>
  <si>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</si>
  <si>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</si>
  <si>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</si>
  <si>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</si>
  <si>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</si>
  <si>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</si>
  <si>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</si>
  <si>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</si>
  <si>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</si>
  <si>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</si>
  <si>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</si>
  <si>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</si>
  <si>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</si>
  <si>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</si>
  <si>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</si>
  <si>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</si>
  <si>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</si>
  <si>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</si>
  <si>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</si>
  <si>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</si>
  <si>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</si>
  <si>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</si>
  <si>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</si>
  <si>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</si>
  <si>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</si>
  <si>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</si>
  <si>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</si>
  <si>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</si>
  <si>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</si>
  <si>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</si>
  <si>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</si>
  <si>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</si>
  <si>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</si>
  <si>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</si>
  <si>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</si>
  <si>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</si>
  <si>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</si>
  <si>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</si>
  <si>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</si>
  <si>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</si>
  <si>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</si>
  <si>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</si>
  <si>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</si>
  <si>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</si>
  <si>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</si>
  <si>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</si>
  <si>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</si>
  <si>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</si>
  <si>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</si>
  <si>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</si>
  <si>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</si>
  <si>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</si>
  <si>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</si>
  <si>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</si>
  <si>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</si>
  <si>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</si>
  <si>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</si>
  <si>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</si>
  <si>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</si>
  <si>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</si>
  <si>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</si>
  <si>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</si>
  <si>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</si>
  <si>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</si>
  <si>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</si>
  <si>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</si>
  <si>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</si>
  <si>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</si>
  <si>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</si>
  <si>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</si>
  <si>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</si>
  <si>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</si>
  <si>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</si>
  <si>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</si>
  <si>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</si>
  <si>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</si>
  <si>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</si>
  <si>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</si>
  <si>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</si>
  <si>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</si>
  <si>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</si>
  <si>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</si>
  <si>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</si>
  <si>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</si>
  <si>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</si>
  <si>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</si>
  <si>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</si>
  <si>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</si>
  <si>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</si>
  <si>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</si>
  <si>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</si>
  <si>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</si>
  <si>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</si>
  <si>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</si>
  <si>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</si>
  <si>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</si>
  <si>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</si>
  <si>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</si>
  <si>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</si>
  <si>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</si>
  <si>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</si>
  <si>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</si>
  <si>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</si>
  <si>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</si>
  <si>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</si>
  <si>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</si>
  <si>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</si>
  <si>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</si>
  <si>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</si>
  <si>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</si>
  <si>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</si>
  <si>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</si>
  <si>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</si>
  <si>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</si>
  <si>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</si>
  <si>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</si>
  <si>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</si>
  <si>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</si>
  <si>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</si>
  <si>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</si>
  <si>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</si>
  <si>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</si>
  <si>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</si>
  <si>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</si>
  <si>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</si>
  <si>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</si>
  <si>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</si>
  <si>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</si>
  <si>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</si>
  <si>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</si>
  <si>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</si>
  <si>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</si>
  <si>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</si>
  <si>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</si>
  <si>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</si>
  <si>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</si>
  <si>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</si>
  <si>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</si>
  <si>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</si>
  <si>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</si>
  <si>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</si>
  <si>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</si>
  <si>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</si>
  <si>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</si>
  <si>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</si>
  <si>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</si>
  <si>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</si>
  <si>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</si>
  <si>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</si>
  <si>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</si>
  <si>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</si>
  <si>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</si>
  <si>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</si>
  <si>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</si>
  <si>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</si>
  <si>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</si>
  <si>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</si>
  <si>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</si>
  <si>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</si>
  <si>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</si>
  <si>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</si>
  <si>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</si>
  <si>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</si>
  <si>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</si>
  <si>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</si>
  <si>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</si>
  <si>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</si>
  <si>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</si>
  <si>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</si>
  <si>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</si>
  <si>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</si>
  <si>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</si>
  <si>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</si>
  <si>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</si>
  <si>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</si>
  <si>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</si>
  <si>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</si>
  <si>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</si>
  <si>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</si>
  <si>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</si>
  <si>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</si>
  <si>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</si>
  <si>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</si>
  <si>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</si>
  <si>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</si>
  <si>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</si>
  <si>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</si>
  <si>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</si>
  <si>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</si>
  <si>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</si>
  <si>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</si>
  <si>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</si>
  <si>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</si>
  <si>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</si>
  <si>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</si>
  <si>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</si>
  <si>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</si>
  <si>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</si>
  <si>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</si>
  <si>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</si>
  <si>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</si>
  <si>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</si>
  <si>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</si>
  <si>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</si>
  <si>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</si>
  <si>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</si>
  <si>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</si>
  <si>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</si>
  <si>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</si>
  <si>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</si>
  <si>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</si>
  <si>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</si>
  <si>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</si>
  <si>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</si>
  <si>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</si>
  <si>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</si>
  <si>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</si>
  <si>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</si>
  <si>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</si>
  <si>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</si>
  <si>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</si>
  <si>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</si>
  <si>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</si>
  <si>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</si>
  <si>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</si>
  <si>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</si>
  <si>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</si>
  <si>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</si>
  <si>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</si>
  <si>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</si>
  <si>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</si>
  <si>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</si>
  <si>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</si>
  <si>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</si>
  <si>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</si>
  <si>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</si>
  <si>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</si>
  <si>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</si>
  <si>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</si>
  <si>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</si>
  <si>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</si>
  <si>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</si>
  <si>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</si>
  <si>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</si>
  <si>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</si>
  <si>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</si>
  <si>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</si>
  <si>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</si>
  <si>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</si>
  <si>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</si>
  <si>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</si>
  <si>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</si>
  <si>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</si>
  <si>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</si>
  <si>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</si>
  <si>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</si>
  <si>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</si>
  <si>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</si>
  <si>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</si>
  <si>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</si>
  <si>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</si>
  <si>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</si>
  <si>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</si>
  <si>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</si>
  <si>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</si>
  <si>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</si>
  <si>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</si>
  <si>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</si>
  <si>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</si>
  <si>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</si>
  <si>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</si>
  <si>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</si>
  <si>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</si>
  <si>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</si>
  <si>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</si>
  <si>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</si>
  <si>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</si>
  <si>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</si>
  <si>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</si>
  <si>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</si>
  <si>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</si>
  <si>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</si>
  <si>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</si>
  <si>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</si>
  <si>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</si>
  <si>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</si>
  <si>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</si>
  <si>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</si>
  <si>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</si>
  <si>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</si>
  <si>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</si>
  <si>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</si>
  <si>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</si>
  <si>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</si>
  <si>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</si>
  <si>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</si>
  <si>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</si>
  <si>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</si>
  <si>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</si>
  <si>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</si>
  <si>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</si>
  <si>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</si>
  <si>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</si>
  <si>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</si>
  <si>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</si>
  <si>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</si>
  <si>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</si>
  <si>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</si>
  <si>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</si>
  <si>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</si>
  <si>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</si>
  <si>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</si>
  <si>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</si>
  <si>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</si>
  <si>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</si>
  <si>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</si>
  <si>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</si>
  <si>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</si>
  <si>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</si>
  <si>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</si>
  <si>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</si>
  <si>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</si>
  <si>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</si>
  <si>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</si>
  <si>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</si>
  <si>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</si>
  <si>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</si>
  <si>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</si>
  <si>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</si>
  <si>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</si>
  <si>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</si>
  <si>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</si>
  <si>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</si>
  <si>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</si>
  <si>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</si>
  <si>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</si>
  <si>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</si>
  <si>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</si>
  <si>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</si>
  <si>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</si>
  <si>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</si>
  <si>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</si>
  <si>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</si>
  <si>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</si>
  <si>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</si>
  <si>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</si>
  <si>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</si>
  <si>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</si>
  <si>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</si>
  <si>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</si>
  <si>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</si>
  <si>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</si>
  <si>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</si>
  <si>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</si>
  <si>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</si>
  <si>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</si>
  <si>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</si>
  <si>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</si>
  <si>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</si>
  <si>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</si>
  <si>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</si>
  <si>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</si>
  <si>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</si>
  <si>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</si>
  <si>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</si>
  <si>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</si>
  <si>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</si>
  <si>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</si>
  <si>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</si>
  <si>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</si>
  <si>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</si>
  <si>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</si>
  <si>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</si>
  <si>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</si>
  <si>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</si>
  <si>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</si>
  <si>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</si>
  <si>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</si>
  <si>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</si>
  <si>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</si>
  <si>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</si>
  <si>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</si>
  <si>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</si>
  <si>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</si>
  <si>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</si>
  <si>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</si>
  <si>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</si>
  <si>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</si>
  <si>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</si>
  <si>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</si>
  <si>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</si>
  <si>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</si>
  <si>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</si>
  <si>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</si>
  <si>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</si>
  <si>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</si>
  <si>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</si>
  <si>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</si>
  <si>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</si>
  <si>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</si>
  <si>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</si>
  <si>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</si>
  <si>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</si>
  <si>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</si>
  <si>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</si>
  <si>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</si>
  <si>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</si>
  <si>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</si>
  <si>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</si>
  <si>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</si>
  <si>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</si>
  <si>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</si>
  <si>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</si>
  <si>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</si>
  <si>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</si>
  <si>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</si>
  <si>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</si>
  <si>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</si>
  <si>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</si>
  <si>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</si>
  <si>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</si>
  <si>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</si>
  <si>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</si>
  <si>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</si>
  <si>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</si>
  <si>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</si>
  <si>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</si>
  <si>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</si>
  <si>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</si>
  <si>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</si>
  <si>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</si>
  <si>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</si>
  <si>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</si>
  <si>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</si>
  <si>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</si>
  <si>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</si>
  <si>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</si>
  <si>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</si>
  <si>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</si>
  <si>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</si>
  <si>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</si>
  <si>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</si>
  <si>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</si>
  <si>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</si>
  <si>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</si>
  <si>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</si>
  <si>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</si>
  <si>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</si>
  <si>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</si>
  <si>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</si>
  <si>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</si>
  <si>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</si>
  <si>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</si>
  <si>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</si>
  <si>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</si>
  <si>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</si>
  <si>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</si>
  <si>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</si>
  <si>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</si>
  <si>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</si>
  <si>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</si>
  <si>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</si>
  <si>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</si>
  <si>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</si>
  <si>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</si>
  <si>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</si>
  <si>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</si>
  <si>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</si>
  <si>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</si>
  <si>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</si>
  <si>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</si>
  <si>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Önkormányzatnak átadás rotációs gép vásárlására</t>
  </si>
  <si>
    <t xml:space="preserve"> reprezentáció</t>
  </si>
  <si>
    <t>ZALASZOMBATFA KÖZSÉG ÖNKORMÁNYZATA 2016. ÉVI KÖLTSÉGVETÉSÉNEK</t>
  </si>
  <si>
    <t xml:space="preserve"> - Mosógép</t>
  </si>
  <si>
    <t xml:space="preserve"> - Hűtő</t>
  </si>
  <si>
    <t xml:space="preserve"> - Lámpa</t>
  </si>
  <si>
    <t xml:space="preserve"> - Kiállítóhelyhez tároló felújítása</t>
  </si>
  <si>
    <t>011130 Önkormányzatok és önkormányzati hivatalok jogalkotó és általános igazgatási tevékenysége (Képviselői t. díj.)</t>
  </si>
  <si>
    <t>066020 Város és községgazdálkodási egyéb szolgáltatások</t>
  </si>
  <si>
    <t xml:space="preserve"> - Faluház (Kultúrház, orvosi rendelő)</t>
  </si>
  <si>
    <t xml:space="preserve"> - Közösségi Ház (turista szálló ha nincs vendég)</t>
  </si>
  <si>
    <t xml:space="preserve"> - Közösségi szállás (Turistaszálló)</t>
  </si>
  <si>
    <t xml:space="preserve"> - Kiállítóhely (étkezde)</t>
  </si>
  <si>
    <t xml:space="preserve"> - személyhez nem köthető repr.</t>
  </si>
  <si>
    <t>- Szállásdíj</t>
  </si>
  <si>
    <t xml:space="preserve">ZALASZOMBATFA KÖZSÉG ÖNKORMÁNYZATA </t>
  </si>
  <si>
    <r>
      <t xml:space="preserve">Zalaszombatfa Község Önkormányzata 2016. évi közvetett támogatásai </t>
    </r>
    <r>
      <rPr>
        <i/>
        <sz val="12"/>
        <rFont val="Times New Roman"/>
        <family val="1"/>
      </rPr>
      <t>(adatok Ft-ban)</t>
    </r>
  </si>
  <si>
    <t>ZALASZOMBATFA KÖZSÉG ÖNKORMÁNYZATA 2014-2016. ÉVI MŰKÖDÉSI ÉS FELHALMOZÁSI</t>
  </si>
  <si>
    <r>
      <t>ZALASZOMBATFA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</si>
  <si>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Rendezvénytér kialakítása</t>
  </si>
  <si>
    <t xml:space="preserve"> - Virágláda </t>
  </si>
  <si>
    <t xml:space="preserve"> - Ágyak, matracok és kisszekrények</t>
  </si>
  <si>
    <t xml:space="preserve"> - Futballkapu készítése</t>
  </si>
  <si>
    <t>Összesen:</t>
  </si>
  <si>
    <t xml:space="preserve"> - Mentőszolgálat Alapítvány</t>
  </si>
  <si>
    <t xml:space="preserve">     - Közmű hozzájárulás</t>
  </si>
  <si>
    <t xml:space="preserve"> -Háztartásoktól</t>
  </si>
  <si>
    <t xml:space="preserve">   -  Közvilágítás elszámolása</t>
  </si>
  <si>
    <t xml:space="preserve">   - Dr. Hetés Ferenc Rendelőintézet Lenti</t>
  </si>
  <si>
    <t xml:space="preserve"> - Medicopter Alapítvány</t>
  </si>
  <si>
    <t>O</t>
  </si>
  <si>
    <t>Q</t>
  </si>
  <si>
    <t>R</t>
  </si>
  <si>
    <t>T</t>
  </si>
  <si>
    <t>W</t>
  </si>
  <si>
    <t>Z</t>
  </si>
  <si>
    <t>Mód. 09.03.</t>
  </si>
  <si>
    <t>- szárzúzó értékesítés</t>
  </si>
  <si>
    <t>- fém ágyak értékesítése</t>
  </si>
  <si>
    <t xml:space="preserve"> - Mikro vásárlás</t>
  </si>
  <si>
    <t xml:space="preserve"> - Kávéfőző</t>
  </si>
  <si>
    <t xml:space="preserve"> - Fűkasza vásárlás</t>
  </si>
  <si>
    <t>U</t>
  </si>
  <si>
    <t>V</t>
  </si>
  <si>
    <t>X</t>
  </si>
  <si>
    <t>Mód. 12.02.</t>
  </si>
  <si>
    <t>Tény 12.31.</t>
  </si>
  <si>
    <t>Tény 12.31</t>
  </si>
  <si>
    <t xml:space="preserve">     - terembérlet</t>
  </si>
  <si>
    <t>Mód.12.31.</t>
  </si>
  <si>
    <t>Mód. 12.31.</t>
  </si>
  <si>
    <t>- K914. Államháztartáson belüli megelőlegezések visszafiz. 20215.évről</t>
  </si>
  <si>
    <t>- K914. Államháztartáson belüli megelőlegezések visszafiz. 20216.évről</t>
  </si>
  <si>
    <t xml:space="preserve">   - Erzsébet utalvány</t>
  </si>
  <si>
    <t>- Központi kezelésű előirányzattól</t>
  </si>
  <si>
    <t>-B21 Felhalmozási célú önkormányzati támogatás</t>
  </si>
  <si>
    <t>Adósságkonszolidációban részt nem vett önkormányzatok felhalmozási támogatása</t>
  </si>
  <si>
    <t>ZALASZOMBATFA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</si>
  <si>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</si>
  <si>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</si>
  <si>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</si>
  <si>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</si>
  <si>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</si>
  <si>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</si>
  <si>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</si>
  <si>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</si>
  <si>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</si>
  <si>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</si>
  <si>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</si>
  <si>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</si>
  <si>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</si>
  <si>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</si>
  <si>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</si>
  <si>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</si>
  <si>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</si>
  <si>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</si>
  <si>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</si>
  <si>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</si>
  <si>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</si>
  <si>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</si>
  <si>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</si>
  <si>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</si>
  <si>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</si>
  <si>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</si>
  <si>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</si>
  <si>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</si>
  <si>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</si>
  <si>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</si>
  <si>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</si>
  <si>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</si>
  <si>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</si>
  <si>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</si>
  <si>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ZALASZOMBATFA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</si>
  <si>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</si>
  <si>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</si>
  <si>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</si>
  <si>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</si>
  <si>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</si>
  <si>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</si>
  <si>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</si>
  <si>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</si>
  <si>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</si>
  <si>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</si>
  <si>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</si>
  <si>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</si>
  <si>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</si>
  <si>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</si>
  <si>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</si>
  <si>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</si>
  <si>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</si>
  <si>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</si>
  <si>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</si>
  <si>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</si>
  <si>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</si>
  <si>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</si>
  <si>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</si>
  <si>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</si>
  <si>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</si>
  <si>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</si>
  <si>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</si>
  <si>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</si>
  <si>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</si>
  <si>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</si>
  <si>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</si>
  <si>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</si>
  <si>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</si>
  <si>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</si>
  <si>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</si>
  <si>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</si>
  <si>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</si>
  <si>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</si>
  <si>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</si>
  <si>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</si>
  <si>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</si>
  <si>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</si>
  <si>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</si>
  <si>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</si>
  <si>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</si>
  <si>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</si>
  <si>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</si>
  <si>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</si>
  <si>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</si>
  <si>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</si>
  <si>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</si>
  <si>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</si>
  <si>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</si>
  <si>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</si>
  <si>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</si>
  <si>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</si>
  <si>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</si>
  <si>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</si>
  <si>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</si>
  <si>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</si>
  <si>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</si>
  <si>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</si>
  <si>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</si>
  <si>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</si>
  <si>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</si>
  <si>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</si>
  <si>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</si>
  <si>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</si>
  <si>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</si>
  <si>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</si>
  <si>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</si>
  <si>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</si>
  <si>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</si>
  <si>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</si>
  <si>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rövid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</si>
  <si>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</si>
  <si>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</si>
  <si>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</si>
  <si>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</si>
  <si>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</si>
  <si>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</si>
  <si>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</si>
  <si>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</si>
  <si>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</si>
  <si>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ZALASZOMBATFA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</si>
  <si>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</si>
  <si>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</si>
  <si>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</si>
  <si>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</si>
  <si>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</si>
  <si>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</si>
  <si>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</si>
  <si>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</si>
  <si>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</si>
  <si>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</si>
  <si>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</si>
  <si>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</si>
  <si>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</si>
  <si>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</si>
  <si>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</si>
  <si>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</si>
  <si>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</si>
  <si>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</si>
  <si>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</si>
  <si>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</si>
  <si>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</si>
  <si>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</si>
  <si>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</si>
  <si>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</si>
  <si>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</si>
  <si>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</si>
  <si>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</si>
  <si>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</si>
  <si>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</si>
  <si>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</si>
  <si>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</si>
  <si>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</si>
  <si>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</si>
  <si>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ZALASZOMBATFA ÖNKORMÁNYZAT</t>
  </si>
  <si>
    <t>100.000 FT ÉRTÉKET MEGHALADÓ GÉPEIRŐL, BERENDEZÉSEIRŐL</t>
  </si>
  <si>
    <t>Értékcsökkenés</t>
  </si>
  <si>
    <t>GÉP BERENDEZÉS:</t>
  </si>
  <si>
    <t>Maruyama fűkasza</t>
  </si>
  <si>
    <t>HS 85 sövénynyíró</t>
  </si>
  <si>
    <t>MS 290 motorfűrész</t>
  </si>
  <si>
    <t>Sátor 4*8 m</t>
  </si>
  <si>
    <t>ÖSSZESEN</t>
  </si>
  <si>
    <t xml:space="preserve">0-ra leirt gép,berendezés jámű </t>
  </si>
  <si>
    <t>ÜGYVITEL TECHNIKAI GÉP</t>
  </si>
  <si>
    <t>Számítógép</t>
  </si>
  <si>
    <t xml:space="preserve">HP OfficeJet nyomtató </t>
  </si>
  <si>
    <t>MTZ 80 traktor</t>
  </si>
  <si>
    <t xml:space="preserve">Fünyiró traktor </t>
  </si>
  <si>
    <t xml:space="preserve">Traktor </t>
  </si>
  <si>
    <t>Fűkasza</t>
  </si>
  <si>
    <t xml:space="preserve">Dolmar bozótvágó </t>
  </si>
  <si>
    <t xml:space="preserve">Partner fűnyírótraktor </t>
  </si>
  <si>
    <t xml:space="preserve">FS 400 aljnövénytisztító </t>
  </si>
  <si>
    <t xml:space="preserve">Összesen </t>
  </si>
  <si>
    <t>1.3. KIMUTATÁS ZALASZOMBATFA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</si>
  <si>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</si>
  <si>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</si>
  <si>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</si>
  <si>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</si>
  <si>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</si>
  <si>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</si>
  <si>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ZALASZOMBATFA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</si>
  <si>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</si>
  <si>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</si>
  <si>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</si>
  <si>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</si>
  <si>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</si>
  <si>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</si>
  <si>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Gépjárműadó</t>
  </si>
  <si>
    <t>Gépjárműadó 40%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</si>
  <si>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</si>
  <si>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</si>
  <si>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</si>
  <si>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</si>
  <si>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</si>
  <si>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</si>
  <si>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</si>
  <si>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ZALASZOMBATFA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</si>
  <si>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</si>
  <si>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</si>
  <si>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</si>
  <si>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</si>
  <si>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</si>
  <si>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</si>
  <si>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</si>
  <si>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</si>
  <si>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</si>
  <si>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</si>
  <si>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</si>
  <si>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</si>
  <si>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</si>
  <si>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</si>
  <si>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</si>
  <si>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</si>
  <si>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</si>
  <si>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</si>
  <si>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</si>
  <si>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</si>
  <si>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</si>
  <si>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</si>
  <si>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0-s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</si>
  <si>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</si>
  <si>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</si>
  <si>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</si>
  <si>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</si>
  <si>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</si>
  <si>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</si>
  <si>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Ívóvívezeték felújítás 2014évi teljesítés 2015. évi pénzügyi rendezés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</si>
  <si>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</si>
  <si>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</si>
  <si>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</si>
  <si>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</si>
  <si>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</si>
  <si>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</si>
  <si>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</si>
  <si>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</si>
  <si>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</si>
  <si>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</si>
  <si>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</si>
  <si>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</si>
  <si>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</si>
  <si>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2015.12.31-i állomány</t>
  </si>
  <si>
    <t>Összes részesedés</t>
  </si>
  <si>
    <t>FOLYAMATBAN LÉVŐ BERUHÁZÁSAIRÓL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</si>
  <si>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</si>
  <si>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Beruházás megnevezése</t>
  </si>
  <si>
    <t>Beruházás összege</t>
  </si>
  <si>
    <t>Beruházás összesen:</t>
  </si>
  <si>
    <r>
      <t xml:space="preserve">2016. ÉVI MARADVÁNYKIMUTATÁSA </t>
    </r>
    <r>
      <rPr>
        <i/>
        <sz val="12"/>
        <rFont val="Times New Roman"/>
        <family val="1"/>
      </rPr>
      <t xml:space="preserve"> (adatok ezer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</si>
  <si>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</si>
  <si>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2015. tény</t>
  </si>
  <si>
    <r>
      <t xml:space="preserve">ZALASZOMBATFA KÖZSÉG ÖNKORMÁNYZATA 2016. ÉVI PÉNZESZKÖZ VÁLTOZÁSÁNAK BEMUTATÁSA </t>
    </r>
    <r>
      <rPr>
        <i/>
        <sz val="11"/>
        <rFont val="Times New Roman"/>
        <family val="1"/>
      </rPr>
      <t>(adatok Ft-ban)</t>
    </r>
  </si>
  <si>
    <t>Nyitó pénzkészlet 2016.01.01-én</t>
  </si>
  <si>
    <t>Sajátos elszámolások</t>
  </si>
  <si>
    <t>0-ra leirt egyéb építmények</t>
  </si>
  <si>
    <t>Szárzuzó MMT</t>
  </si>
  <si>
    <t>FS-70C motoros kasza</t>
  </si>
  <si>
    <r>
      <t xml:space="preserve">2. ZALASZOMBATFA ÖNKORMÁNYZAT TÁRGYI ESZKÖZEINEK ALAKULÁSA 2016. ÉVBEN - </t>
    </r>
    <r>
      <rPr>
        <i/>
        <sz val="12"/>
        <rFont val="Times New Roman CE"/>
        <family val="0"/>
      </rPr>
      <t>(adatok Ft-ban)</t>
    </r>
  </si>
  <si>
    <t>rendezvénytér kialakítása</t>
  </si>
  <si>
    <t>emeletes ágyak 12 db vásárlása</t>
  </si>
  <si>
    <t>fa virágládák vásárlása 5 db</t>
  </si>
  <si>
    <t>motoros fűkasza vásárlás</t>
  </si>
  <si>
    <t>3 db hütőszekrény</t>
  </si>
  <si>
    <t>mosógép vásárlás</t>
  </si>
  <si>
    <t>kávéfőző vásárlás</t>
  </si>
  <si>
    <t>mikrhullámú sütő vásárlás</t>
  </si>
  <si>
    <t>24 db matrac vásárlás</t>
  </si>
  <si>
    <t>kiállítóhelyhez tároló felújítás</t>
  </si>
  <si>
    <t>szárzuzó felosztás 4 önkormányazt között</t>
  </si>
  <si>
    <t>hegesztőgép felosztás 4 önkormányzat között</t>
  </si>
  <si>
    <t>szárzuzó értékesítés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</si>
  <si>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</si>
  <si>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</si>
  <si>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</si>
  <si>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t>4/1 hrsz Fedett rendezvénytér</t>
  </si>
  <si>
    <t>2016. december 31.</t>
  </si>
  <si>
    <t>2017. március 31.</t>
  </si>
  <si>
    <t>Telj.  %-a</t>
  </si>
  <si>
    <t>P</t>
  </si>
  <si>
    <t>S</t>
  </si>
  <si>
    <t>Y</t>
  </si>
  <si>
    <t>1.6. KIMUTATÁS ZALASZOMBATFA ÖNKORMÁNYZAT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</si>
</sst>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8" applyFont="1" applyAlignment="1">
      <alignment wrapText="1"/>
      <protection/>
    </xf>
    <xf numFmtId="0" fontId="98" fillId="0" borderId="0" xfId="68" applyFont="1">
      <alignment/>
      <protection/>
    </xf>
    <xf numFmtId="0" fontId="99" fillId="0" borderId="10" xfId="68" applyFont="1" applyBorder="1">
      <alignment/>
      <protection/>
    </xf>
    <xf numFmtId="0" fontId="99" fillId="0" borderId="0" xfId="68" applyFont="1">
      <alignment/>
      <protection/>
    </xf>
    <xf numFmtId="3" fontId="100" fillId="0" borderId="0" xfId="68" applyNumberFormat="1" applyFont="1" applyAlignment="1">
      <alignment vertical="center"/>
      <protection/>
    </xf>
    <xf numFmtId="3" fontId="101" fillId="0" borderId="11" xfId="68" applyNumberFormat="1" applyFont="1" applyBorder="1" applyAlignment="1">
      <alignment horizontal="left" vertical="center" wrapText="1"/>
      <protection/>
    </xf>
    <xf numFmtId="3" fontId="102" fillId="0" borderId="10" xfId="68" applyNumberFormat="1" applyFont="1" applyBorder="1" applyAlignment="1">
      <alignment horizontal="center" vertical="center" wrapText="1"/>
      <protection/>
    </xf>
    <xf numFmtId="3" fontId="97" fillId="0" borderId="0" xfId="68" applyNumberFormat="1" applyFont="1" applyAlignment="1">
      <alignment wrapText="1"/>
      <protection/>
    </xf>
    <xf numFmtId="3" fontId="97" fillId="0" borderId="0" xfId="68" applyNumberFormat="1" applyFont="1">
      <alignment/>
      <protection/>
    </xf>
    <xf numFmtId="3" fontId="97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97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wrapText="1"/>
      <protection/>
    </xf>
    <xf numFmtId="3" fontId="99" fillId="0" borderId="10" xfId="68" applyNumberFormat="1" applyFont="1" applyBorder="1">
      <alignment/>
      <protection/>
    </xf>
    <xf numFmtId="3" fontId="99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98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99" fillId="0" borderId="10" xfId="68" applyFont="1" applyBorder="1" applyAlignment="1">
      <alignment wrapText="1"/>
      <protection/>
    </xf>
    <xf numFmtId="0" fontId="99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0" fontId="4" fillId="0" borderId="10" xfId="79" applyFont="1" applyFill="1" applyBorder="1" applyAlignment="1">
      <alignment wrapText="1"/>
      <protection/>
    </xf>
    <xf numFmtId="3" fontId="98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wrapText="1"/>
      <protection/>
    </xf>
    <xf numFmtId="0" fontId="22" fillId="0" borderId="10" xfId="79" applyFont="1" applyFill="1" applyBorder="1" applyAlignment="1">
      <alignment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9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5" fillId="33" borderId="10" xfId="79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2" fillId="0" borderId="0" xfId="68" applyNumberFormat="1" applyFont="1" applyBorder="1" applyAlignment="1">
      <alignment vertical="center" wrapText="1"/>
      <protection/>
    </xf>
    <xf numFmtId="3" fontId="99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1" fillId="0" borderId="10" xfId="79" applyFont="1" applyFill="1" applyBorder="1" applyAlignment="1">
      <alignment horizontal="center" wrapText="1"/>
      <protection/>
    </xf>
    <xf numFmtId="0" fontId="15" fillId="33" borderId="10" xfId="79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3" fillId="0" borderId="10" xfId="79" applyFont="1" applyFill="1" applyBorder="1" applyAlignment="1" quotePrefix="1">
      <alignment wrapText="1"/>
      <protection/>
    </xf>
    <xf numFmtId="0" fontId="103" fillId="0" borderId="10" xfId="79" applyFont="1" applyFill="1" applyBorder="1" applyAlignment="1">
      <alignment wrapText="1"/>
      <protection/>
    </xf>
    <xf numFmtId="0" fontId="103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2" fillId="0" borderId="14" xfId="68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79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15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 quotePrefix="1">
      <alignment horizontal="left" wrapText="1" indent="2"/>
      <protection/>
    </xf>
    <xf numFmtId="0" fontId="4" fillId="0" borderId="10" xfId="79" applyFont="1" applyFill="1" applyBorder="1" applyAlignment="1" quotePrefix="1">
      <alignment horizontal="left" wrapText="1" indent="3"/>
      <protection/>
    </xf>
    <xf numFmtId="0" fontId="20" fillId="0" borderId="10" xfId="79" applyFont="1" applyFill="1" applyBorder="1" applyAlignment="1">
      <alignment vertical="center" wrapText="1"/>
      <protection/>
    </xf>
    <xf numFmtId="3" fontId="104" fillId="0" borderId="10" xfId="0" applyNumberFormat="1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105" fillId="0" borderId="0" xfId="0" applyFont="1" applyAlignment="1">
      <alignment/>
    </xf>
    <xf numFmtId="0" fontId="4" fillId="0" borderId="10" xfId="79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4" fillId="0" borderId="15" xfId="79" applyFont="1" applyFill="1" applyBorder="1" applyAlignment="1">
      <alignment vertical="center" wrapText="1"/>
      <protection/>
    </xf>
    <xf numFmtId="3" fontId="4" fillId="33" borderId="15" xfId="79" applyNumberFormat="1" applyFont="1" applyFill="1" applyBorder="1" applyAlignment="1">
      <alignment horizontal="right" vertical="center" wrapText="1"/>
      <protection/>
    </xf>
    <xf numFmtId="3" fontId="3" fillId="33" borderId="15" xfId="7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horizontal="center"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96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8" fillId="0" borderId="0" xfId="68" applyFont="1" applyAlignment="1">
      <alignment horizontal="right"/>
      <protection/>
    </xf>
    <xf numFmtId="3" fontId="104" fillId="0" borderId="10" xfId="79" applyNumberFormat="1" applyFont="1" applyFill="1" applyBorder="1" applyAlignment="1">
      <alignment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/>
    </xf>
    <xf numFmtId="0" fontId="20" fillId="0" borderId="16" xfId="79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0" fontId="105" fillId="0" borderId="0" xfId="0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5" fillId="0" borderId="10" xfId="0" applyFont="1" applyBorder="1" applyAlignment="1">
      <alignment/>
    </xf>
    <xf numFmtId="3" fontId="100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0" fontId="90" fillId="0" borderId="0" xfId="0" applyFont="1" applyAlignment="1">
      <alignment horizontal="right"/>
    </xf>
    <xf numFmtId="3" fontId="9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28" fillId="0" borderId="0" xfId="64" applyFont="1" applyBorder="1" applyAlignment="1">
      <alignment/>
      <protection/>
    </xf>
    <xf numFmtId="0" fontId="30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2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3" fillId="0" borderId="10" xfId="71" applyNumberFormat="1" applyFont="1" applyFill="1" applyBorder="1" applyAlignment="1" applyProtection="1">
      <alignment/>
      <protection locked="0"/>
    </xf>
    <xf numFmtId="4" fontId="34" fillId="0" borderId="10" xfId="71" applyNumberFormat="1" applyFont="1" applyFill="1" applyBorder="1" applyAlignment="1" applyProtection="1">
      <alignment wrapText="1"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6" fillId="0" borderId="10" xfId="81" applyFont="1" applyBorder="1">
      <alignment/>
      <protection/>
    </xf>
    <xf numFmtId="0" fontId="37" fillId="0" borderId="10" xfId="64" applyFont="1" applyFill="1" applyBorder="1" applyAlignment="1">
      <alignment horizontal="center"/>
      <protection/>
    </xf>
    <xf numFmtId="0" fontId="36" fillId="0" borderId="0" xfId="81" applyFont="1">
      <alignment/>
      <protection/>
    </xf>
    <xf numFmtId="4" fontId="36" fillId="0" borderId="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36" fillId="0" borderId="1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0" fillId="0" borderId="10" xfId="75" applyNumberFormat="1" applyFont="1" applyFill="1" applyBorder="1" applyAlignment="1" applyProtection="1">
      <alignment/>
      <protection locked="0"/>
    </xf>
    <xf numFmtId="4" fontId="38" fillId="34" borderId="10" xfId="71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41" fillId="34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106" fillId="0" borderId="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8" fillId="35" borderId="10" xfId="71" applyNumberFormat="1" applyFont="1" applyFill="1" applyBorder="1" applyAlignment="1" applyProtection="1">
      <alignment wrapText="1"/>
      <protection locked="0"/>
    </xf>
    <xf numFmtId="4" fontId="38" fillId="35" borderId="1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38" fillId="0" borderId="0" xfId="71" applyNumberFormat="1" applyFont="1" applyFill="1" applyBorder="1" applyAlignment="1" applyProtection="1">
      <alignment/>
      <protection locked="0"/>
    </xf>
    <xf numFmtId="0" fontId="28" fillId="0" borderId="0" xfId="67" applyFont="1" applyBorder="1" applyAlignment="1">
      <alignment/>
      <protection/>
    </xf>
    <xf numFmtId="0" fontId="30" fillId="0" borderId="0" xfId="67" applyFont="1" applyFill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1" fillId="0" borderId="10" xfId="67" applyFont="1" applyFill="1" applyBorder="1" applyAlignment="1">
      <alignment horizontal="center"/>
      <protection/>
    </xf>
    <xf numFmtId="4" fontId="44" fillId="0" borderId="10" xfId="80" applyNumberFormat="1" applyFont="1" applyFill="1" applyBorder="1" applyAlignment="1" applyProtection="1">
      <alignment/>
      <protection locked="0"/>
    </xf>
    <xf numFmtId="4" fontId="44" fillId="0" borderId="10" xfId="80" applyNumberFormat="1" applyFont="1" applyFill="1" applyBorder="1" applyAlignment="1" applyProtection="1">
      <alignment horizontal="center"/>
      <protection locked="0"/>
    </xf>
    <xf numFmtId="0" fontId="11" fillId="0" borderId="0" xfId="80">
      <alignment/>
      <protection/>
    </xf>
    <xf numFmtId="4" fontId="28" fillId="0" borderId="10" xfId="82" applyNumberFormat="1" applyFont="1" applyFill="1" applyBorder="1" applyAlignment="1" applyProtection="1">
      <alignment/>
      <protection locked="0"/>
    </xf>
    <xf numFmtId="4" fontId="28" fillId="0" borderId="10" xfId="82" applyNumberFormat="1" applyFont="1" applyFill="1" applyBorder="1" applyAlignment="1" applyProtection="1">
      <alignment horizontal="center"/>
      <protection locked="0"/>
    </xf>
    <xf numFmtId="0" fontId="11" fillId="0" borderId="0" xfId="82">
      <alignment/>
      <protection/>
    </xf>
    <xf numFmtId="4" fontId="45" fillId="0" borderId="10" xfId="82" applyNumberFormat="1" applyFont="1" applyFill="1" applyBorder="1" applyAlignment="1" applyProtection="1">
      <alignment horizontal="right"/>
      <protection locked="0"/>
    </xf>
    <xf numFmtId="4" fontId="28" fillId="0" borderId="10" xfId="82" applyNumberFormat="1" applyFont="1" applyFill="1" applyBorder="1" applyAlignment="1" applyProtection="1">
      <alignment horizontal="right"/>
      <protection locked="0"/>
    </xf>
    <xf numFmtId="4" fontId="30" fillId="0" borderId="10" xfId="82" applyNumberFormat="1" applyFont="1" applyFill="1" applyBorder="1" applyAlignment="1" applyProtection="1">
      <alignment horizontal="right"/>
      <protection locked="0"/>
    </xf>
    <xf numFmtId="4" fontId="30" fillId="0" borderId="10" xfId="82" applyNumberFormat="1" applyFont="1" applyFill="1" applyBorder="1" applyAlignment="1" applyProtection="1">
      <alignment/>
      <protection locked="0"/>
    </xf>
    <xf numFmtId="4" fontId="45" fillId="0" borderId="10" xfId="82" applyNumberFormat="1" applyFont="1" applyFill="1" applyBorder="1" applyAlignment="1" applyProtection="1">
      <alignment/>
      <protection locked="0"/>
    </xf>
    <xf numFmtId="4" fontId="28" fillId="0" borderId="10" xfId="82" applyNumberFormat="1" applyFont="1" applyFill="1" applyBorder="1" applyAlignment="1" applyProtection="1">
      <alignment horizontal="right"/>
      <protection locked="0"/>
    </xf>
    <xf numFmtId="0" fontId="43" fillId="0" borderId="10" xfId="82" applyFont="1" applyBorder="1">
      <alignment/>
      <protection/>
    </xf>
    <xf numFmtId="0" fontId="11" fillId="0" borderId="10" xfId="82" applyBorder="1">
      <alignment/>
      <protection/>
    </xf>
    <xf numFmtId="4" fontId="28" fillId="0" borderId="10" xfId="82" applyNumberFormat="1" applyFont="1" applyFill="1" applyBorder="1" applyAlignment="1" applyProtection="1">
      <alignment horizontal="center"/>
      <protection locked="0"/>
    </xf>
    <xf numFmtId="4" fontId="28" fillId="36" borderId="10" xfId="82" applyNumberFormat="1" applyFont="1" applyFill="1" applyBorder="1" applyAlignment="1" applyProtection="1">
      <alignment/>
      <protection locked="0"/>
    </xf>
    <xf numFmtId="4" fontId="28" fillId="36" borderId="10" xfId="82" applyNumberFormat="1" applyFont="1" applyFill="1" applyBorder="1" applyAlignment="1" applyProtection="1">
      <alignment horizontal="right"/>
      <protection locked="0"/>
    </xf>
    <xf numFmtId="4" fontId="28" fillId="37" borderId="10" xfId="82" applyNumberFormat="1" applyFont="1" applyFill="1" applyBorder="1" applyAlignment="1" applyProtection="1">
      <alignment horizontal="right"/>
      <protection locked="0"/>
    </xf>
    <xf numFmtId="4" fontId="28" fillId="0" borderId="10" xfId="82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3" fontId="4" fillId="0" borderId="10" xfId="74" applyNumberFormat="1" applyFont="1" applyFill="1" applyBorder="1" applyAlignment="1" applyProtection="1">
      <alignment horizontal="right"/>
      <protection locked="0"/>
    </xf>
    <xf numFmtId="0" fontId="4" fillId="0" borderId="0" xfId="74" applyNumberFormat="1" applyFont="1" applyFill="1" applyBorder="1" applyAlignment="1" applyProtection="1">
      <alignment/>
      <protection locked="0"/>
    </xf>
    <xf numFmtId="4" fontId="3" fillId="38" borderId="10" xfId="74" applyNumberFormat="1" applyFont="1" applyFill="1" applyBorder="1" applyAlignment="1" applyProtection="1">
      <alignment/>
      <protection locked="0"/>
    </xf>
    <xf numFmtId="3" fontId="3" fillId="38" borderId="10" xfId="74" applyNumberFormat="1" applyFont="1" applyFill="1" applyBorder="1" applyAlignment="1" applyProtection="1">
      <alignment/>
      <protection locked="0"/>
    </xf>
    <xf numFmtId="3" fontId="4" fillId="0" borderId="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6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7" fillId="0" borderId="10" xfId="78" applyNumberFormat="1" applyFont="1" applyFill="1" applyBorder="1" applyAlignment="1" applyProtection="1">
      <alignment horizontal="right"/>
      <protection locked="0"/>
    </xf>
    <xf numFmtId="3" fontId="27" fillId="0" borderId="10" xfId="78" applyNumberFormat="1" applyFont="1" applyFill="1" applyBorder="1" applyAlignment="1" applyProtection="1">
      <alignment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0" fontId="27" fillId="0" borderId="0" xfId="78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 horizontal="right"/>
      <protection locked="0"/>
    </xf>
    <xf numFmtId="0" fontId="47" fillId="0" borderId="0" xfId="73" applyNumberFormat="1" applyFont="1" applyFill="1" applyBorder="1" applyAlignment="1" applyProtection="1">
      <alignment/>
      <protection locked="0"/>
    </xf>
    <xf numFmtId="1" fontId="47" fillId="0" borderId="10" xfId="73" applyNumberFormat="1" applyFont="1" applyFill="1" applyBorder="1" applyAlignment="1" applyProtection="1">
      <alignment horizontal="right"/>
      <protection locked="0"/>
    </xf>
    <xf numFmtId="0" fontId="48" fillId="0" borderId="10" xfId="73" applyNumberFormat="1" applyFont="1" applyFill="1" applyBorder="1" applyAlignment="1" applyProtection="1">
      <alignment wrapText="1"/>
      <protection locked="0"/>
    </xf>
    <xf numFmtId="3" fontId="49" fillId="0" borderId="10" xfId="73" applyNumberFormat="1" applyFont="1" applyBorder="1" applyAlignment="1">
      <alignment horizontal="right"/>
      <protection/>
    </xf>
    <xf numFmtId="3" fontId="49" fillId="0" borderId="10" xfId="73" applyNumberFormat="1" applyFont="1" applyBorder="1">
      <alignment/>
      <protection/>
    </xf>
    <xf numFmtId="0" fontId="48" fillId="0" borderId="0" xfId="73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 wrapText="1"/>
      <protection locked="0"/>
    </xf>
    <xf numFmtId="3" fontId="50" fillId="0" borderId="10" xfId="73" applyNumberFormat="1" applyFont="1" applyBorder="1">
      <alignment/>
      <protection/>
    </xf>
    <xf numFmtId="0" fontId="48" fillId="0" borderId="10" xfId="73" applyNumberFormat="1" applyFont="1" applyFill="1" applyBorder="1" applyAlignment="1" applyProtection="1">
      <alignment/>
      <protection locked="0"/>
    </xf>
    <xf numFmtId="0" fontId="48" fillId="39" borderId="10" xfId="73" applyNumberFormat="1" applyFont="1" applyFill="1" applyBorder="1" applyAlignment="1" applyProtection="1">
      <alignment/>
      <protection locked="0"/>
    </xf>
    <xf numFmtId="3" fontId="49" fillId="40" borderId="10" xfId="73" applyNumberFormat="1" applyFont="1" applyFill="1" applyBorder="1">
      <alignment/>
      <protection/>
    </xf>
    <xf numFmtId="0" fontId="27" fillId="0" borderId="0" xfId="71" applyNumberFormat="1" applyFont="1" applyFill="1" applyBorder="1" applyAlignment="1" applyProtection="1">
      <alignment/>
      <protection locked="0"/>
    </xf>
    <xf numFmtId="0" fontId="30" fillId="0" borderId="10" xfId="67" applyFont="1" applyBorder="1">
      <alignment/>
      <protection/>
    </xf>
    <xf numFmtId="0" fontId="30" fillId="0" borderId="0" xfId="67" applyFont="1">
      <alignment/>
      <protection/>
    </xf>
    <xf numFmtId="4" fontId="51" fillId="0" borderId="10" xfId="71" applyNumberFormat="1" applyFont="1" applyFill="1" applyBorder="1" applyAlignment="1" applyProtection="1">
      <alignment horizontal="center" vertical="center"/>
      <protection locked="0"/>
    </xf>
    <xf numFmtId="4" fontId="5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3" fillId="41" borderId="10" xfId="82" applyNumberFormat="1" applyFont="1" applyFill="1" applyBorder="1">
      <alignment/>
      <protection/>
    </xf>
    <xf numFmtId="4" fontId="43" fillId="41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4" fontId="43" fillId="42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42" borderId="10" xfId="82" applyNumberFormat="1" applyFont="1" applyFill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10" xfId="82" applyNumberFormat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0" fontId="4" fillId="33" borderId="0" xfId="79" applyFont="1" applyFill="1" applyBorder="1" applyAlignment="1">
      <alignment vertical="center"/>
      <protection/>
    </xf>
    <xf numFmtId="0" fontId="28" fillId="0" borderId="0" xfId="60" applyFont="1" applyBorder="1" applyAlignment="1">
      <alignment/>
      <protection/>
    </xf>
    <xf numFmtId="0" fontId="30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/>
      <protection/>
    </xf>
    <xf numFmtId="0" fontId="31" fillId="0" borderId="10" xfId="60" applyFont="1" applyFill="1" applyBorder="1" applyAlignment="1">
      <alignment horizontal="center"/>
      <protection/>
    </xf>
    <xf numFmtId="4" fontId="4" fillId="0" borderId="10" xfId="71" applyNumberFormat="1" applyFont="1" applyFill="1" applyBorder="1" applyAlignment="1" applyProtection="1">
      <alignment/>
      <protection locked="0"/>
    </xf>
    <xf numFmtId="0" fontId="11" fillId="0" borderId="0" xfId="76">
      <alignment/>
      <protection/>
    </xf>
    <xf numFmtId="4" fontId="28" fillId="39" borderId="10" xfId="76" applyNumberFormat="1" applyFont="1" applyFill="1" applyBorder="1" applyAlignment="1" applyProtection="1">
      <alignment/>
      <protection locked="0"/>
    </xf>
    <xf numFmtId="0" fontId="20" fillId="0" borderId="16" xfId="79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20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4" fontId="11" fillId="41" borderId="10" xfId="82" applyNumberFormat="1" applyFont="1" applyFill="1" applyBorder="1">
      <alignment/>
      <protection/>
    </xf>
    <xf numFmtId="4" fontId="11" fillId="0" borderId="10" xfId="82" applyNumberFormat="1" applyFill="1" applyBorder="1">
      <alignment/>
      <protection/>
    </xf>
    <xf numFmtId="0" fontId="11" fillId="0" borderId="10" xfId="82" applyFont="1" applyBorder="1">
      <alignment/>
      <protection/>
    </xf>
    <xf numFmtId="0" fontId="11" fillId="0" borderId="0" xfId="82" applyFont="1">
      <alignment/>
      <protection/>
    </xf>
    <xf numFmtId="1" fontId="47" fillId="0" borderId="0" xfId="73" applyNumberFormat="1" applyFont="1" applyFill="1" applyBorder="1" applyAlignment="1" applyProtection="1">
      <alignment horizontal="right"/>
      <protection locked="0"/>
    </xf>
    <xf numFmtId="49" fontId="48" fillId="0" borderId="0" xfId="73" applyNumberFormat="1" applyFont="1" applyFill="1" applyBorder="1" applyAlignment="1" applyProtection="1">
      <alignment horizontal="right"/>
      <protection locked="0"/>
    </xf>
    <xf numFmtId="3" fontId="49" fillId="0" borderId="0" xfId="73" applyNumberFormat="1" applyFont="1" applyBorder="1" applyAlignment="1">
      <alignment horizontal="right"/>
      <protection/>
    </xf>
    <xf numFmtId="3" fontId="49" fillId="0" borderId="0" xfId="73" applyNumberFormat="1" applyFont="1" applyBorder="1">
      <alignment/>
      <protection/>
    </xf>
    <xf numFmtId="3" fontId="50" fillId="0" borderId="0" xfId="73" applyNumberFormat="1" applyFont="1" applyBorder="1">
      <alignment/>
      <protection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/>
    </xf>
    <xf numFmtId="3" fontId="4" fillId="33" borderId="10" xfId="79" applyNumberFormat="1" applyFont="1" applyFill="1" applyBorder="1" applyAlignment="1">
      <alignment wrapText="1"/>
      <protection/>
    </xf>
    <xf numFmtId="0" fontId="100" fillId="0" borderId="0" xfId="0" applyFont="1" applyAlignment="1">
      <alignment horizontal="center"/>
    </xf>
    <xf numFmtId="3" fontId="4" fillId="33" borderId="10" xfId="79" applyNumberFormat="1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20" fillId="0" borderId="10" xfId="79" applyFont="1" applyFill="1" applyBorder="1" applyAlignment="1">
      <alignment vertical="center" wrapText="1"/>
      <protection/>
    </xf>
    <xf numFmtId="0" fontId="20" fillId="0" borderId="10" xfId="79" applyFont="1" applyFill="1" applyBorder="1" applyAlignment="1">
      <alignment vertical="center"/>
      <protection/>
    </xf>
    <xf numFmtId="0" fontId="4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horizontal="right" vertical="center" wrapText="1"/>
      <protection/>
    </xf>
    <xf numFmtId="3" fontId="4" fillId="33" borderId="14" xfId="79" applyNumberFormat="1" applyFont="1" applyFill="1" applyBorder="1" applyAlignment="1">
      <alignment horizontal="right"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3" fontId="4" fillId="33" borderId="12" xfId="79" applyNumberFormat="1" applyFont="1" applyFill="1" applyBorder="1" applyAlignment="1">
      <alignment horizontal="right" wrapText="1"/>
      <protection/>
    </xf>
    <xf numFmtId="3" fontId="4" fillId="33" borderId="18" xfId="79" applyNumberFormat="1" applyFont="1" applyFill="1" applyBorder="1" applyAlignment="1">
      <alignment horizontal="right" wrapText="1"/>
      <protection/>
    </xf>
    <xf numFmtId="3" fontId="4" fillId="33" borderId="14" xfId="79" applyNumberFormat="1" applyFont="1" applyFill="1" applyBorder="1" applyAlignment="1">
      <alignment horizontal="right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3" fontId="4" fillId="33" borderId="12" xfId="79" applyNumberFormat="1" applyFont="1" applyFill="1" applyBorder="1" applyAlignment="1">
      <alignment horizontal="center" vertical="center" wrapText="1"/>
      <protection/>
    </xf>
    <xf numFmtId="3" fontId="4" fillId="33" borderId="18" xfId="79" applyNumberFormat="1" applyFont="1" applyFill="1" applyBorder="1" applyAlignment="1">
      <alignment horizontal="center" vertical="center" wrapText="1"/>
      <protection/>
    </xf>
    <xf numFmtId="0" fontId="20" fillId="0" borderId="16" xfId="79" applyFont="1" applyFill="1" applyBorder="1" applyAlignment="1">
      <alignment vertical="center" wrapText="1"/>
      <protection/>
    </xf>
    <xf numFmtId="0" fontId="20" fillId="0" borderId="17" xfId="79" applyFont="1" applyFill="1" applyBorder="1" applyAlignment="1">
      <alignment vertical="center" wrapText="1"/>
      <protection/>
    </xf>
    <xf numFmtId="0" fontId="20" fillId="0" borderId="15" xfId="79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38" fillId="0" borderId="12" xfId="71" applyNumberFormat="1" applyFont="1" applyFill="1" applyBorder="1" applyAlignment="1" applyProtection="1">
      <alignment horizontal="center" vertical="center"/>
      <protection locked="0"/>
    </xf>
    <xf numFmtId="4" fontId="38" fillId="0" borderId="14" xfId="71" applyNumberFormat="1" applyFont="1" applyFill="1" applyBorder="1" applyAlignment="1" applyProtection="1">
      <alignment horizontal="center" vertical="center"/>
      <protection locked="0"/>
    </xf>
    <xf numFmtId="4" fontId="38" fillId="0" borderId="16" xfId="71" applyNumberFormat="1" applyFont="1" applyFill="1" applyBorder="1" applyAlignment="1" applyProtection="1">
      <alignment horizontal="center" vertical="center"/>
      <protection locked="0"/>
    </xf>
    <xf numFmtId="4" fontId="38" fillId="0" borderId="17" xfId="71" applyNumberFormat="1" applyFont="1" applyFill="1" applyBorder="1" applyAlignment="1" applyProtection="1">
      <alignment horizontal="center" vertical="center"/>
      <protection locked="0"/>
    </xf>
    <xf numFmtId="4" fontId="38" fillId="0" borderId="15" xfId="71" applyNumberFormat="1" applyFont="1" applyFill="1" applyBorder="1" applyAlignment="1" applyProtection="1">
      <alignment horizontal="center" vertical="center"/>
      <protection locked="0"/>
    </xf>
    <xf numFmtId="4" fontId="38" fillId="0" borderId="16" xfId="71" applyNumberFormat="1" applyFont="1" applyFill="1" applyBorder="1" applyAlignment="1" applyProtection="1">
      <alignment horizontal="center" wrapText="1"/>
      <protection locked="0"/>
    </xf>
    <xf numFmtId="4" fontId="38" fillId="0" borderId="17" xfId="71" applyNumberFormat="1" applyFont="1" applyFill="1" applyBorder="1" applyAlignment="1" applyProtection="1">
      <alignment horizontal="center" wrapText="1"/>
      <protection locked="0"/>
    </xf>
    <xf numFmtId="4" fontId="38" fillId="0" borderId="15" xfId="71" applyNumberFormat="1" applyFont="1" applyFill="1" applyBorder="1" applyAlignment="1" applyProtection="1">
      <alignment horizontal="center" wrapText="1"/>
      <protection locked="0"/>
    </xf>
    <xf numFmtId="4" fontId="38" fillId="0" borderId="16" xfId="71" applyNumberFormat="1" applyFont="1" applyFill="1" applyBorder="1" applyAlignment="1" applyProtection="1">
      <alignment horizontal="center"/>
      <protection locked="0"/>
    </xf>
    <xf numFmtId="4" fontId="38" fillId="0" borderId="17" xfId="71" applyNumberFormat="1" applyFont="1" applyFill="1" applyBorder="1" applyAlignment="1" applyProtection="1">
      <alignment horizontal="center"/>
      <protection locked="0"/>
    </xf>
    <xf numFmtId="4" fontId="38" fillId="0" borderId="15" xfId="71" applyNumberFormat="1" applyFont="1" applyFill="1" applyBorder="1" applyAlignment="1" applyProtection="1">
      <alignment horizontal="center"/>
      <protection locked="0"/>
    </xf>
    <xf numFmtId="0" fontId="28" fillId="0" borderId="0" xfId="67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35" fillId="0" borderId="0" xfId="64" applyFont="1" applyBorder="1" applyAlignment="1">
      <alignment horizont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101" fillId="0" borderId="0" xfId="68" applyNumberFormat="1" applyFont="1" applyBorder="1" applyAlignment="1">
      <alignment horizontal="left" vertical="center" wrapText="1"/>
      <protection/>
    </xf>
    <xf numFmtId="3" fontId="96" fillId="0" borderId="0" xfId="68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gosztola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Z36" sqref="Z3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1" width="12.140625" style="0" customWidth="1"/>
    <col min="12" max="14" width="12.28125" style="0" customWidth="1"/>
    <col min="15" max="15" width="25.7109375" style="0" customWidth="1"/>
    <col min="16" max="24" width="12.140625" style="0" customWidth="1"/>
    <col min="25" max="27" width="12.28125" style="0" customWidth="1"/>
    <col min="29" max="29" width="10.140625" style="0" bestFit="1" customWidth="1"/>
    <col min="31" max="31" width="10.140625" style="0" bestFit="1" customWidth="1"/>
    <col min="35" max="35" width="10.140625" style="0" bestFit="1" customWidth="1"/>
    <col min="37" max="37" width="10.140625" style="0" bestFit="1" customWidth="1"/>
  </cols>
  <sheetData>
    <row r="1" spans="1:26" s="2" customFormat="1" ht="15.75">
      <c r="A1" s="323" t="s">
        <v>510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137"/>
    </row>
    <row r="2" spans="2:27" s="2" customFormat="1" ht="15" customHeight="1">
      <c r="B2" s="116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522</v>
      </c>
      <c r="Q3" s="1" t="s">
        <v>828</v>
      </c>
      <c r="R3" s="1" t="s">
        <v>523</v>
      </c>
      <c r="S3" s="1" t="s">
        <v>524</v>
      </c>
      <c r="T3" s="1" t="s">
        <v>829</v>
      </c>
      <c r="U3" s="1" t="s">
        <v>525</v>
      </c>
      <c r="V3" s="1" t="s">
        <v>534</v>
      </c>
      <c r="W3" s="1" t="s">
        <v>535</v>
      </c>
      <c r="X3" s="1" t="s">
        <v>526</v>
      </c>
      <c r="Y3" s="1" t="s">
        <v>536</v>
      </c>
      <c r="Z3" s="1" t="s">
        <v>830</v>
      </c>
      <c r="AA3" s="1" t="s">
        <v>527</v>
      </c>
    </row>
    <row r="4" spans="1:27" s="11" customFormat="1" ht="15.75">
      <c r="A4" s="1">
        <v>1</v>
      </c>
      <c r="B4" s="326" t="s">
        <v>9</v>
      </c>
      <c r="C4" s="326" t="s">
        <v>374</v>
      </c>
      <c r="D4" s="326"/>
      <c r="E4" s="326"/>
      <c r="F4" s="326" t="s">
        <v>108</v>
      </c>
      <c r="G4" s="326"/>
      <c r="H4" s="326"/>
      <c r="I4" s="326" t="s">
        <v>109</v>
      </c>
      <c r="J4" s="326"/>
      <c r="K4" s="326"/>
      <c r="L4" s="326" t="s">
        <v>5</v>
      </c>
      <c r="M4" s="326"/>
      <c r="N4" s="326"/>
      <c r="O4" s="326" t="s">
        <v>9</v>
      </c>
      <c r="P4" s="326" t="s">
        <v>374</v>
      </c>
      <c r="Q4" s="326"/>
      <c r="R4" s="326"/>
      <c r="S4" s="326" t="s">
        <v>108</v>
      </c>
      <c r="T4" s="326"/>
      <c r="U4" s="326"/>
      <c r="V4" s="326" t="s">
        <v>109</v>
      </c>
      <c r="W4" s="326"/>
      <c r="X4" s="326"/>
      <c r="Y4" s="326" t="s">
        <v>5</v>
      </c>
      <c r="Z4" s="326"/>
      <c r="AA4" s="326"/>
    </row>
    <row r="5" spans="1:27" s="11" customFormat="1" ht="15.75">
      <c r="A5" s="1">
        <v>2</v>
      </c>
      <c r="B5" s="326"/>
      <c r="C5" s="87" t="s">
        <v>4</v>
      </c>
      <c r="D5" s="87" t="s">
        <v>542</v>
      </c>
      <c r="E5" s="87" t="s">
        <v>539</v>
      </c>
      <c r="F5" s="87" t="s">
        <v>4</v>
      </c>
      <c r="G5" s="87" t="s">
        <v>542</v>
      </c>
      <c r="H5" s="87" t="s">
        <v>539</v>
      </c>
      <c r="I5" s="87" t="s">
        <v>4</v>
      </c>
      <c r="J5" s="87" t="s">
        <v>542</v>
      </c>
      <c r="K5" s="87" t="s">
        <v>539</v>
      </c>
      <c r="L5" s="87" t="s">
        <v>4</v>
      </c>
      <c r="M5" s="87" t="s">
        <v>542</v>
      </c>
      <c r="N5" s="87" t="s">
        <v>539</v>
      </c>
      <c r="O5" s="326"/>
      <c r="P5" s="87" t="s">
        <v>4</v>
      </c>
      <c r="Q5" s="87" t="s">
        <v>542</v>
      </c>
      <c r="R5" s="87" t="s">
        <v>539</v>
      </c>
      <c r="S5" s="87" t="s">
        <v>4</v>
      </c>
      <c r="T5" s="87" t="s">
        <v>542</v>
      </c>
      <c r="U5" s="87" t="s">
        <v>539</v>
      </c>
      <c r="V5" s="87" t="s">
        <v>4</v>
      </c>
      <c r="W5" s="87" t="s">
        <v>542</v>
      </c>
      <c r="X5" s="87" t="s">
        <v>539</v>
      </c>
      <c r="Y5" s="87" t="s">
        <v>4</v>
      </c>
      <c r="Z5" s="87" t="s">
        <v>542</v>
      </c>
      <c r="AA5" s="87" t="s">
        <v>539</v>
      </c>
    </row>
    <row r="6" spans="1:27" s="94" customFormat="1" ht="16.5">
      <c r="A6" s="1">
        <v>3</v>
      </c>
      <c r="B6" s="327" t="s">
        <v>42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 t="s">
        <v>120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</row>
    <row r="7" spans="1:38" s="11" customFormat="1" ht="47.25">
      <c r="A7" s="1">
        <v>4</v>
      </c>
      <c r="B7" s="89" t="s">
        <v>276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11319610</v>
      </c>
      <c r="G7" s="5">
        <f>Bevételek!D95</f>
        <v>14317070</v>
      </c>
      <c r="H7" s="5">
        <f>Bevételek!E95</f>
        <v>12192332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11319610</v>
      </c>
      <c r="M7" s="5">
        <f t="shared" si="0"/>
        <v>14317070</v>
      </c>
      <c r="N7" s="5">
        <f t="shared" si="0"/>
        <v>12192332</v>
      </c>
      <c r="O7" s="91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4170907</v>
      </c>
      <c r="T7" s="5">
        <f>Kiadás!D9</f>
        <v>6308796</v>
      </c>
      <c r="U7" s="5">
        <f>Kiadás!E9</f>
        <v>4412945</v>
      </c>
      <c r="V7" s="5">
        <f>Kiadás!C10</f>
        <v>410000</v>
      </c>
      <c r="W7" s="5">
        <f>Kiadás!D10</f>
        <v>410000</v>
      </c>
      <c r="X7" s="5">
        <f>Kiadás!E10</f>
        <v>369831</v>
      </c>
      <c r="Y7" s="5">
        <f aca="true" t="shared" si="1" ref="Y7:AA11">P7+S7+V7</f>
        <v>4580907</v>
      </c>
      <c r="Z7" s="5">
        <f t="shared" si="1"/>
        <v>6718796</v>
      </c>
      <c r="AA7" s="5">
        <f t="shared" si="1"/>
        <v>4782776</v>
      </c>
      <c r="AB7" s="133"/>
      <c r="AC7" s="133"/>
      <c r="AD7" s="133"/>
      <c r="AE7" s="133"/>
      <c r="AF7" s="133"/>
      <c r="AH7" s="133"/>
      <c r="AI7" s="133"/>
      <c r="AJ7" s="133"/>
      <c r="AK7" s="133"/>
      <c r="AL7" s="133"/>
    </row>
    <row r="8" spans="1:38" s="11" customFormat="1" ht="45">
      <c r="A8" s="1">
        <v>5</v>
      </c>
      <c r="B8" s="89" t="s">
        <v>297</v>
      </c>
      <c r="C8" s="5">
        <f>Bevételek!C157</f>
        <v>0</v>
      </c>
      <c r="D8" s="5">
        <f>Bevételek!D157</f>
        <v>0</v>
      </c>
      <c r="E8" s="5">
        <f>Bevételek!E157</f>
        <v>0</v>
      </c>
      <c r="F8" s="5">
        <f>Bevételek!C158</f>
        <v>87000</v>
      </c>
      <c r="G8" s="5">
        <f>Bevételek!D158</f>
        <v>87000</v>
      </c>
      <c r="H8" s="5">
        <f>Bevételek!E158</f>
        <v>81783</v>
      </c>
      <c r="I8" s="5">
        <f>Bevételek!C159</f>
        <v>1455450</v>
      </c>
      <c r="J8" s="5">
        <f>Bevételek!D159</f>
        <v>1455450</v>
      </c>
      <c r="K8" s="5">
        <f>Bevételek!E159</f>
        <v>1474220</v>
      </c>
      <c r="L8" s="5">
        <f t="shared" si="0"/>
        <v>1542450</v>
      </c>
      <c r="M8" s="5">
        <f t="shared" si="0"/>
        <v>1542450</v>
      </c>
      <c r="N8" s="5">
        <f t="shared" si="0"/>
        <v>1556003</v>
      </c>
      <c r="O8" s="91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798800</v>
      </c>
      <c r="T8" s="5">
        <f>Kiadás!D13</f>
        <v>1376031</v>
      </c>
      <c r="U8" s="5">
        <f>Kiadás!E13</f>
        <v>797147</v>
      </c>
      <c r="V8" s="5">
        <f>Kiadás!C14</f>
        <v>122785</v>
      </c>
      <c r="W8" s="5">
        <f>Kiadás!D14</f>
        <v>122785</v>
      </c>
      <c r="X8" s="5">
        <f>Kiadás!E14</f>
        <v>97200</v>
      </c>
      <c r="Y8" s="5">
        <f t="shared" si="1"/>
        <v>921585</v>
      </c>
      <c r="Z8" s="5">
        <f t="shared" si="1"/>
        <v>1498816</v>
      </c>
      <c r="AA8" s="5">
        <f t="shared" si="1"/>
        <v>894347</v>
      </c>
      <c r="AB8" s="133"/>
      <c r="AC8" s="133"/>
      <c r="AD8" s="133"/>
      <c r="AE8" s="133"/>
      <c r="AF8" s="133"/>
      <c r="AH8" s="133"/>
      <c r="AI8" s="133"/>
      <c r="AJ8" s="133"/>
      <c r="AK8" s="133"/>
      <c r="AL8" s="133"/>
    </row>
    <row r="9" spans="1:38" s="11" customFormat="1" ht="15.75">
      <c r="A9" s="1">
        <v>6</v>
      </c>
      <c r="B9" s="89" t="s">
        <v>42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735610</v>
      </c>
      <c r="G9" s="5">
        <f>Bevételek!D216</f>
        <v>1124765</v>
      </c>
      <c r="H9" s="5">
        <f>Bevételek!E216</f>
        <v>1029757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735610</v>
      </c>
      <c r="M9" s="5">
        <f t="shared" si="0"/>
        <v>1124765</v>
      </c>
      <c r="N9" s="5">
        <f t="shared" si="0"/>
        <v>1029757</v>
      </c>
      <c r="O9" s="91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5332130</v>
      </c>
      <c r="T9" s="5">
        <f>Kiadás!D17</f>
        <v>5692490</v>
      </c>
      <c r="U9" s="5">
        <f>Kiadás!E17</f>
        <v>3050981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5332130</v>
      </c>
      <c r="Z9" s="5">
        <f t="shared" si="1"/>
        <v>5692490</v>
      </c>
      <c r="AA9" s="5">
        <f t="shared" si="1"/>
        <v>3050981</v>
      </c>
      <c r="AB9" s="133"/>
      <c r="AC9" s="133"/>
      <c r="AD9" s="133"/>
      <c r="AE9" s="133"/>
      <c r="AF9" s="133"/>
      <c r="AH9" s="133"/>
      <c r="AI9" s="133"/>
      <c r="AJ9" s="133"/>
      <c r="AK9" s="133"/>
      <c r="AL9" s="133"/>
    </row>
    <row r="10" spans="1:38" s="11" customFormat="1" ht="15.75">
      <c r="A10" s="1">
        <v>7</v>
      </c>
      <c r="B10" s="329" t="s">
        <v>355</v>
      </c>
      <c r="C10" s="324">
        <f>Bevételek!C249</f>
        <v>0</v>
      </c>
      <c r="D10" s="324">
        <f>Bevételek!D249</f>
        <v>0</v>
      </c>
      <c r="E10" s="324">
        <f>Bevételek!E249</f>
        <v>0</v>
      </c>
      <c r="F10" s="324">
        <f>Bevételek!C250</f>
        <v>100000</v>
      </c>
      <c r="G10" s="324">
        <f>Bevételek!D250</f>
        <v>100000</v>
      </c>
      <c r="H10" s="324">
        <f>Bevételek!E250</f>
        <v>0</v>
      </c>
      <c r="I10" s="324">
        <f>Bevételek!C251</f>
        <v>0</v>
      </c>
      <c r="J10" s="324">
        <f>Bevételek!D251</f>
        <v>0</v>
      </c>
      <c r="K10" s="324">
        <f>Bevételek!E251</f>
        <v>0</v>
      </c>
      <c r="L10" s="324">
        <f t="shared" si="0"/>
        <v>100000</v>
      </c>
      <c r="M10" s="324">
        <f t="shared" si="0"/>
        <v>100000</v>
      </c>
      <c r="N10" s="324">
        <f t="shared" si="0"/>
        <v>0</v>
      </c>
      <c r="O10" s="91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744800</v>
      </c>
      <c r="T10" s="5">
        <f>Kiadás!D62</f>
        <v>927850</v>
      </c>
      <c r="U10" s="5">
        <f>Kiadás!E62</f>
        <v>878950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744800</v>
      </c>
      <c r="Z10" s="5">
        <f t="shared" si="1"/>
        <v>927850</v>
      </c>
      <c r="AA10" s="5">
        <f t="shared" si="1"/>
        <v>878950</v>
      </c>
      <c r="AB10" s="133"/>
      <c r="AC10" s="133"/>
      <c r="AD10" s="133"/>
      <c r="AE10" s="133"/>
      <c r="AF10" s="133"/>
      <c r="AH10" s="133"/>
      <c r="AI10" s="133"/>
      <c r="AJ10" s="133"/>
      <c r="AK10" s="133"/>
      <c r="AL10" s="133"/>
    </row>
    <row r="11" spans="1:38" s="11" customFormat="1" ht="30">
      <c r="A11" s="1">
        <v>8</v>
      </c>
      <c r="B11" s="329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91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1109474</v>
      </c>
      <c r="T11" s="5">
        <f>Kiadás!D125</f>
        <v>932984</v>
      </c>
      <c r="U11" s="5">
        <f>Kiadás!E125</f>
        <v>689675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1109474</v>
      </c>
      <c r="Z11" s="5">
        <f t="shared" si="1"/>
        <v>932984</v>
      </c>
      <c r="AA11" s="5">
        <f t="shared" si="1"/>
        <v>689675</v>
      </c>
      <c r="AB11" s="133"/>
      <c r="AC11" s="133"/>
      <c r="AD11" s="133"/>
      <c r="AE11" s="133"/>
      <c r="AF11" s="133"/>
      <c r="AH11" s="133"/>
      <c r="AI11" s="133"/>
      <c r="AJ11" s="133"/>
      <c r="AK11" s="133"/>
      <c r="AL11" s="133"/>
    </row>
    <row r="12" spans="1:38" s="11" customFormat="1" ht="15.75">
      <c r="A12" s="1">
        <v>9</v>
      </c>
      <c r="B12" s="90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12242220</v>
      </c>
      <c r="G12" s="13">
        <f t="shared" si="2"/>
        <v>15628835</v>
      </c>
      <c r="H12" s="13">
        <f t="shared" si="2"/>
        <v>13303872</v>
      </c>
      <c r="I12" s="13">
        <f t="shared" si="2"/>
        <v>1455450</v>
      </c>
      <c r="J12" s="13">
        <f t="shared" si="2"/>
        <v>1455450</v>
      </c>
      <c r="K12" s="13">
        <f t="shared" si="2"/>
        <v>1474220</v>
      </c>
      <c r="L12" s="13">
        <f t="shared" si="2"/>
        <v>13697670</v>
      </c>
      <c r="M12" s="13">
        <f t="shared" si="2"/>
        <v>17084285</v>
      </c>
      <c r="N12" s="13">
        <f t="shared" si="2"/>
        <v>14778092</v>
      </c>
      <c r="O12" s="90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12156111</v>
      </c>
      <c r="T12" s="13">
        <f t="shared" si="3"/>
        <v>15238151</v>
      </c>
      <c r="U12" s="13">
        <f t="shared" si="3"/>
        <v>9829698</v>
      </c>
      <c r="V12" s="13">
        <f t="shared" si="3"/>
        <v>532785</v>
      </c>
      <c r="W12" s="13">
        <f t="shared" si="3"/>
        <v>532785</v>
      </c>
      <c r="X12" s="13">
        <f t="shared" si="3"/>
        <v>467031</v>
      </c>
      <c r="Y12" s="13">
        <f t="shared" si="3"/>
        <v>12688896</v>
      </c>
      <c r="Z12" s="13">
        <f t="shared" si="3"/>
        <v>15770936</v>
      </c>
      <c r="AA12" s="13">
        <f t="shared" si="3"/>
        <v>10296729</v>
      </c>
      <c r="AB12" s="133"/>
      <c r="AC12" s="133"/>
      <c r="AD12" s="133"/>
      <c r="AE12" s="133"/>
      <c r="AF12" s="133"/>
      <c r="AH12" s="133"/>
      <c r="AI12" s="133"/>
      <c r="AJ12" s="133"/>
      <c r="AK12" s="133"/>
      <c r="AL12" s="133"/>
    </row>
    <row r="13" spans="1:38" s="11" customFormat="1" ht="15.75">
      <c r="A13" s="1">
        <v>10</v>
      </c>
      <c r="B13" s="92" t="s">
        <v>125</v>
      </c>
      <c r="C13" s="93">
        <f aca="true" t="shared" si="4" ref="C13:N13">C12-P12</f>
        <v>0</v>
      </c>
      <c r="D13" s="93">
        <f t="shared" si="4"/>
        <v>0</v>
      </c>
      <c r="E13" s="93">
        <f t="shared" si="4"/>
        <v>0</v>
      </c>
      <c r="F13" s="93">
        <f t="shared" si="4"/>
        <v>86109</v>
      </c>
      <c r="G13" s="93">
        <f t="shared" si="4"/>
        <v>390684</v>
      </c>
      <c r="H13" s="93">
        <f t="shared" si="4"/>
        <v>3474174</v>
      </c>
      <c r="I13" s="93">
        <f t="shared" si="4"/>
        <v>922665</v>
      </c>
      <c r="J13" s="93">
        <f t="shared" si="4"/>
        <v>922665</v>
      </c>
      <c r="K13" s="93">
        <f t="shared" si="4"/>
        <v>1007189</v>
      </c>
      <c r="L13" s="93">
        <f t="shared" si="4"/>
        <v>1008774</v>
      </c>
      <c r="M13" s="93">
        <f t="shared" si="4"/>
        <v>1313349</v>
      </c>
      <c r="N13" s="93">
        <f t="shared" si="4"/>
        <v>4481363</v>
      </c>
      <c r="O13" s="325" t="s">
        <v>111</v>
      </c>
      <c r="P13" s="322">
        <f>Kiadás!C154</f>
        <v>0</v>
      </c>
      <c r="Q13" s="322">
        <f>Kiadás!D154</f>
        <v>0</v>
      </c>
      <c r="R13" s="322">
        <f>Kiadás!E154</f>
        <v>0</v>
      </c>
      <c r="S13" s="322">
        <f>Kiadás!C155</f>
        <v>388099</v>
      </c>
      <c r="T13" s="322">
        <f>Kiadás!D155</f>
        <v>782402</v>
      </c>
      <c r="U13" s="322">
        <f>Kiadás!E155</f>
        <v>388099</v>
      </c>
      <c r="V13" s="322">
        <f>Kiadás!C156</f>
        <v>0</v>
      </c>
      <c r="W13" s="322">
        <f>Kiadás!D156</f>
        <v>0</v>
      </c>
      <c r="X13" s="322">
        <f>Kiadás!E156</f>
        <v>0</v>
      </c>
      <c r="Y13" s="322">
        <f>P13+S13+V13</f>
        <v>388099</v>
      </c>
      <c r="Z13" s="322">
        <f>Q13+T13+W13</f>
        <v>782402</v>
      </c>
      <c r="AA13" s="322">
        <f>R13+U13+X13</f>
        <v>388099</v>
      </c>
      <c r="AB13" s="133"/>
      <c r="AC13" s="133"/>
      <c r="AD13" s="133"/>
      <c r="AE13" s="133"/>
      <c r="AF13" s="133"/>
      <c r="AH13" s="133"/>
      <c r="AI13" s="133"/>
      <c r="AJ13" s="133"/>
      <c r="AK13" s="133"/>
      <c r="AL13" s="133"/>
    </row>
    <row r="14" spans="1:38" s="11" customFormat="1" ht="15.75">
      <c r="A14" s="1">
        <v>11</v>
      </c>
      <c r="B14" s="92" t="s">
        <v>116</v>
      </c>
      <c r="C14" s="5">
        <f>Bevételek!C270</f>
        <v>0</v>
      </c>
      <c r="D14" s="5">
        <f>Bevételek!D270</f>
        <v>0</v>
      </c>
      <c r="E14" s="5">
        <f>Bevételek!E270</f>
        <v>0</v>
      </c>
      <c r="F14" s="5">
        <f>Bevételek!C271</f>
        <v>3088730</v>
      </c>
      <c r="G14" s="5">
        <f>Bevételek!D271</f>
        <v>3178571</v>
      </c>
      <c r="H14" s="5">
        <f>Bevételek!E271</f>
        <v>3178571</v>
      </c>
      <c r="I14" s="5">
        <f>Bevételek!C272</f>
        <v>0</v>
      </c>
      <c r="J14" s="5">
        <f>Bevételek!D272</f>
        <v>0</v>
      </c>
      <c r="K14" s="5">
        <f>Bevételek!E272</f>
        <v>0</v>
      </c>
      <c r="L14" s="5">
        <f aca="true" t="shared" si="5" ref="L14:N15">C14+F14+I14</f>
        <v>3088730</v>
      </c>
      <c r="M14" s="5">
        <f t="shared" si="5"/>
        <v>3178571</v>
      </c>
      <c r="N14" s="5">
        <f t="shared" si="5"/>
        <v>3178571</v>
      </c>
      <c r="O14" s="325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133"/>
      <c r="AC14" s="133"/>
      <c r="AD14" s="133"/>
      <c r="AE14" s="133"/>
      <c r="AF14" s="133"/>
      <c r="AH14" s="133"/>
      <c r="AI14" s="133"/>
      <c r="AJ14" s="133"/>
      <c r="AK14" s="133"/>
      <c r="AL14" s="133"/>
    </row>
    <row r="15" spans="1:38" s="11" customFormat="1" ht="15.75">
      <c r="A15" s="1">
        <v>12</v>
      </c>
      <c r="B15" s="92" t="s">
        <v>117</v>
      </c>
      <c r="C15" s="5">
        <f>Bevételek!C291</f>
        <v>0</v>
      </c>
      <c r="D15" s="5">
        <f>Bevételek!D291</f>
        <v>0</v>
      </c>
      <c r="E15" s="5">
        <f>Bevételek!E291</f>
        <v>0</v>
      </c>
      <c r="F15" s="5">
        <f>Bevételek!C292</f>
        <v>0</v>
      </c>
      <c r="G15" s="5">
        <f>Bevételek!D292</f>
        <v>394303</v>
      </c>
      <c r="H15" s="5">
        <f>Bevételek!E292</f>
        <v>394303</v>
      </c>
      <c r="I15" s="5">
        <f>Bevételek!C293</f>
        <v>0</v>
      </c>
      <c r="J15" s="5">
        <f>Bevételek!D293</f>
        <v>0</v>
      </c>
      <c r="K15" s="5">
        <f>Bevételek!E293</f>
        <v>0</v>
      </c>
      <c r="L15" s="5">
        <f t="shared" si="5"/>
        <v>0</v>
      </c>
      <c r="M15" s="5">
        <f t="shared" si="5"/>
        <v>394303</v>
      </c>
      <c r="N15" s="5">
        <f t="shared" si="5"/>
        <v>394303</v>
      </c>
      <c r="O15" s="325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133"/>
      <c r="AC15" s="133"/>
      <c r="AD15" s="133"/>
      <c r="AE15" s="133"/>
      <c r="AF15" s="133"/>
      <c r="AH15" s="133"/>
      <c r="AI15" s="133"/>
      <c r="AJ15" s="133"/>
      <c r="AK15" s="133"/>
      <c r="AL15" s="133"/>
    </row>
    <row r="16" spans="1:38" s="11" customFormat="1" ht="31.5">
      <c r="A16" s="1">
        <v>13</v>
      </c>
      <c r="B16" s="90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15330950</v>
      </c>
      <c r="G16" s="14">
        <f t="shared" si="6"/>
        <v>19201709</v>
      </c>
      <c r="H16" s="14">
        <f t="shared" si="6"/>
        <v>16876746</v>
      </c>
      <c r="I16" s="14">
        <f t="shared" si="6"/>
        <v>1455450</v>
      </c>
      <c r="J16" s="14">
        <f t="shared" si="6"/>
        <v>1455450</v>
      </c>
      <c r="K16" s="14">
        <f t="shared" si="6"/>
        <v>1474220</v>
      </c>
      <c r="L16" s="14">
        <f t="shared" si="6"/>
        <v>16786400</v>
      </c>
      <c r="M16" s="14">
        <f t="shared" si="6"/>
        <v>20657159</v>
      </c>
      <c r="N16" s="14">
        <f t="shared" si="6"/>
        <v>18350966</v>
      </c>
      <c r="O16" s="90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12544210</v>
      </c>
      <c r="T16" s="14">
        <f t="shared" si="7"/>
        <v>16020553</v>
      </c>
      <c r="U16" s="14">
        <f t="shared" si="7"/>
        <v>10217797</v>
      </c>
      <c r="V16" s="14">
        <f t="shared" si="7"/>
        <v>532785</v>
      </c>
      <c r="W16" s="14">
        <f t="shared" si="7"/>
        <v>532785</v>
      </c>
      <c r="X16" s="14">
        <f t="shared" si="7"/>
        <v>467031</v>
      </c>
      <c r="Y16" s="14">
        <f t="shared" si="7"/>
        <v>13076995</v>
      </c>
      <c r="Z16" s="14">
        <f t="shared" si="7"/>
        <v>16553338</v>
      </c>
      <c r="AA16" s="14">
        <f t="shared" si="7"/>
        <v>10684828</v>
      </c>
      <c r="AB16" s="133"/>
      <c r="AC16" s="133"/>
      <c r="AD16" s="133"/>
      <c r="AE16" s="133"/>
      <c r="AF16" s="133"/>
      <c r="AH16" s="133"/>
      <c r="AI16" s="133"/>
      <c r="AJ16" s="133"/>
      <c r="AK16" s="133"/>
      <c r="AL16" s="133"/>
    </row>
    <row r="17" spans="1:38" s="94" customFormat="1" ht="16.5">
      <c r="A17" s="1">
        <v>14</v>
      </c>
      <c r="B17" s="328" t="s">
        <v>119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7" t="s">
        <v>98</v>
      </c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133"/>
      <c r="AC17" s="133"/>
      <c r="AD17" s="133"/>
      <c r="AE17" s="133"/>
      <c r="AF17" s="133"/>
      <c r="AG17" s="11"/>
      <c r="AH17" s="133"/>
      <c r="AI17" s="133"/>
      <c r="AJ17" s="133"/>
      <c r="AK17" s="133"/>
      <c r="AL17" s="133"/>
    </row>
    <row r="18" spans="1:38" s="11" customFormat="1" ht="47.25">
      <c r="A18" s="1">
        <v>15</v>
      </c>
      <c r="B18" s="89" t="s">
        <v>284</v>
      </c>
      <c r="C18" s="5">
        <f>Bevételek!C128</f>
        <v>0</v>
      </c>
      <c r="D18" s="5">
        <f>Bevételek!D128</f>
        <v>0</v>
      </c>
      <c r="E18" s="5">
        <f>Bevételek!E128</f>
        <v>0</v>
      </c>
      <c r="F18" s="5">
        <f>Bevételek!C129</f>
        <v>1500000</v>
      </c>
      <c r="G18" s="5">
        <f>Bevételek!D129</f>
        <v>1500000</v>
      </c>
      <c r="H18" s="5">
        <f>Bevételek!E129</f>
        <v>1500000</v>
      </c>
      <c r="I18" s="5">
        <f>Bevételek!C130</f>
        <v>0</v>
      </c>
      <c r="J18" s="5">
        <f>Bevételek!D130</f>
        <v>0</v>
      </c>
      <c r="K18" s="5">
        <f>Bevételek!E130</f>
        <v>0</v>
      </c>
      <c r="L18" s="5">
        <f aca="true" t="shared" si="8" ref="L18:N20">C18+F18+I18</f>
        <v>1500000</v>
      </c>
      <c r="M18" s="5">
        <f t="shared" si="8"/>
        <v>1500000</v>
      </c>
      <c r="N18" s="5">
        <f t="shared" si="8"/>
        <v>1500000</v>
      </c>
      <c r="O18" s="89" t="s">
        <v>93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3950000</v>
      </c>
      <c r="T18" s="5">
        <f>Kiadás!D130</f>
        <v>4193984</v>
      </c>
      <c r="U18" s="5">
        <f>Kiadás!E130</f>
        <v>2741612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3950000</v>
      </c>
      <c r="Z18" s="5">
        <f t="shared" si="9"/>
        <v>4193984</v>
      </c>
      <c r="AA18" s="5">
        <f t="shared" si="9"/>
        <v>2741612</v>
      </c>
      <c r="AB18" s="133"/>
      <c r="AC18" s="133"/>
      <c r="AD18" s="133"/>
      <c r="AE18" s="133"/>
      <c r="AF18" s="133"/>
      <c r="AH18" s="133"/>
      <c r="AI18" s="133"/>
      <c r="AJ18" s="133"/>
      <c r="AK18" s="133"/>
      <c r="AL18" s="133"/>
    </row>
    <row r="19" spans="1:38" s="11" customFormat="1" ht="15.75">
      <c r="A19" s="1">
        <v>16</v>
      </c>
      <c r="B19" s="89" t="s">
        <v>119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60000</v>
      </c>
      <c r="H19" s="5">
        <f>Bevételek!E236</f>
        <v>60000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60000</v>
      </c>
      <c r="N19" s="5">
        <f t="shared" si="8"/>
        <v>60000</v>
      </c>
      <c r="O19" s="89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1009405</v>
      </c>
      <c r="T19" s="5">
        <f>Kiadás!D134</f>
        <v>1224837</v>
      </c>
      <c r="U19" s="5">
        <f>Kiadás!E134</f>
        <v>857345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1009405</v>
      </c>
      <c r="Z19" s="5">
        <f t="shared" si="9"/>
        <v>1224837</v>
      </c>
      <c r="AA19" s="5">
        <f t="shared" si="9"/>
        <v>857345</v>
      </c>
      <c r="AB19" s="133"/>
      <c r="AC19" s="133"/>
      <c r="AD19" s="133"/>
      <c r="AE19" s="133"/>
      <c r="AF19" s="133"/>
      <c r="AH19" s="133"/>
      <c r="AI19" s="133"/>
      <c r="AJ19" s="133"/>
      <c r="AK19" s="133"/>
      <c r="AL19" s="133"/>
    </row>
    <row r="20" spans="1:38" s="11" customFormat="1" ht="31.5">
      <c r="A20" s="1">
        <v>17</v>
      </c>
      <c r="B20" s="89" t="s">
        <v>356</v>
      </c>
      <c r="C20" s="5">
        <f>Bevételek!C262</f>
        <v>0</v>
      </c>
      <c r="D20" s="5">
        <f>Bevételek!D262</f>
        <v>0</v>
      </c>
      <c r="E20" s="5">
        <f>Bevételek!E262</f>
        <v>0</v>
      </c>
      <c r="F20" s="5">
        <f>Bevételek!C263</f>
        <v>0</v>
      </c>
      <c r="G20" s="5">
        <f>Bevételek!D263</f>
        <v>20000</v>
      </c>
      <c r="H20" s="5">
        <f>Bevételek!E263</f>
        <v>20000</v>
      </c>
      <c r="I20" s="5">
        <f>Bevételek!C264</f>
        <v>0</v>
      </c>
      <c r="J20" s="5">
        <f>Bevételek!D264</f>
        <v>0</v>
      </c>
      <c r="K20" s="5">
        <f>Bevételek!E264</f>
        <v>0</v>
      </c>
      <c r="L20" s="5">
        <f t="shared" si="8"/>
        <v>0</v>
      </c>
      <c r="M20" s="5">
        <f t="shared" si="8"/>
        <v>20000</v>
      </c>
      <c r="N20" s="5">
        <f t="shared" si="8"/>
        <v>20000</v>
      </c>
      <c r="O20" s="89" t="s">
        <v>193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250000</v>
      </c>
      <c r="T20" s="5">
        <f>Kiadás!D138</f>
        <v>265000</v>
      </c>
      <c r="U20" s="5">
        <f>Kiadás!E138</f>
        <v>259177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250000</v>
      </c>
      <c r="Z20" s="5">
        <f t="shared" si="9"/>
        <v>265000</v>
      </c>
      <c r="AA20" s="5">
        <f t="shared" si="9"/>
        <v>259177</v>
      </c>
      <c r="AB20" s="133"/>
      <c r="AC20" s="133"/>
      <c r="AD20" s="133"/>
      <c r="AE20" s="133"/>
      <c r="AF20" s="133"/>
      <c r="AH20" s="133"/>
      <c r="AI20" s="133"/>
      <c r="AJ20" s="133"/>
      <c r="AK20" s="133"/>
      <c r="AL20" s="133"/>
    </row>
    <row r="21" spans="1:38" s="11" customFormat="1" ht="15.75">
      <c r="A21" s="1">
        <v>18</v>
      </c>
      <c r="B21" s="90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1500000</v>
      </c>
      <c r="G21" s="13">
        <f t="shared" si="10"/>
        <v>1580000</v>
      </c>
      <c r="H21" s="13">
        <f t="shared" si="10"/>
        <v>1580000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1500000</v>
      </c>
      <c r="M21" s="13">
        <f t="shared" si="10"/>
        <v>1580000</v>
      </c>
      <c r="N21" s="13">
        <f t="shared" si="10"/>
        <v>1580000</v>
      </c>
      <c r="O21" s="90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5209405</v>
      </c>
      <c r="T21" s="13">
        <f t="shared" si="11"/>
        <v>5683821</v>
      </c>
      <c r="U21" s="13">
        <f t="shared" si="11"/>
        <v>3858134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5209405</v>
      </c>
      <c r="Z21" s="13">
        <f t="shared" si="11"/>
        <v>5683821</v>
      </c>
      <c r="AA21" s="13">
        <f t="shared" si="11"/>
        <v>3858134</v>
      </c>
      <c r="AB21" s="133"/>
      <c r="AC21" s="133"/>
      <c r="AD21" s="133"/>
      <c r="AE21" s="133"/>
      <c r="AF21" s="133"/>
      <c r="AH21" s="133"/>
      <c r="AI21" s="133"/>
      <c r="AJ21" s="133"/>
      <c r="AK21" s="133"/>
      <c r="AL21" s="133"/>
    </row>
    <row r="22" spans="1:38" s="11" customFormat="1" ht="15.75">
      <c r="A22" s="1">
        <v>19</v>
      </c>
      <c r="B22" s="92" t="s">
        <v>125</v>
      </c>
      <c r="C22" s="93">
        <f aca="true" t="shared" si="12" ref="C22:N22">C21-P21</f>
        <v>0</v>
      </c>
      <c r="D22" s="93">
        <f t="shared" si="12"/>
        <v>0</v>
      </c>
      <c r="E22" s="93">
        <f t="shared" si="12"/>
        <v>0</v>
      </c>
      <c r="F22" s="93">
        <f t="shared" si="12"/>
        <v>-3709405</v>
      </c>
      <c r="G22" s="93">
        <f t="shared" si="12"/>
        <v>-4103821</v>
      </c>
      <c r="H22" s="93">
        <f t="shared" si="12"/>
        <v>-2278134</v>
      </c>
      <c r="I22" s="93">
        <f t="shared" si="12"/>
        <v>0</v>
      </c>
      <c r="J22" s="93">
        <f t="shared" si="12"/>
        <v>0</v>
      </c>
      <c r="K22" s="93">
        <f t="shared" si="12"/>
        <v>0</v>
      </c>
      <c r="L22" s="93">
        <f t="shared" si="12"/>
        <v>-3709405</v>
      </c>
      <c r="M22" s="93">
        <f t="shared" si="12"/>
        <v>-4103821</v>
      </c>
      <c r="N22" s="93">
        <f t="shared" si="12"/>
        <v>-2278134</v>
      </c>
      <c r="O22" s="325" t="s">
        <v>111</v>
      </c>
      <c r="P22" s="322">
        <f>Kiadás!C169</f>
        <v>0</v>
      </c>
      <c r="Q22" s="322">
        <f>Kiadás!D169</f>
        <v>0</v>
      </c>
      <c r="R22" s="322">
        <f>Kiadás!E169</f>
        <v>0</v>
      </c>
      <c r="S22" s="322">
        <f>Kiadás!C170</f>
        <v>0</v>
      </c>
      <c r="T22" s="322">
        <f>Kiadás!D170</f>
        <v>0</v>
      </c>
      <c r="U22" s="322">
        <f>Kiadás!E170</f>
        <v>0</v>
      </c>
      <c r="V22" s="322">
        <f>Kiadás!C171</f>
        <v>0</v>
      </c>
      <c r="W22" s="322">
        <f>Kiadás!D171</f>
        <v>0</v>
      </c>
      <c r="X22" s="322">
        <f>Kiadás!E171</f>
        <v>0</v>
      </c>
      <c r="Y22" s="322">
        <f>P22+S22+V22</f>
        <v>0</v>
      </c>
      <c r="Z22" s="322">
        <f>Q22+T22+W22</f>
        <v>0</v>
      </c>
      <c r="AA22" s="322">
        <f>R22+U22+X22</f>
        <v>0</v>
      </c>
      <c r="AB22" s="133"/>
      <c r="AC22" s="133"/>
      <c r="AD22" s="133"/>
      <c r="AE22" s="133"/>
      <c r="AF22" s="133"/>
      <c r="AH22" s="133"/>
      <c r="AI22" s="133"/>
      <c r="AJ22" s="133"/>
      <c r="AK22" s="133"/>
      <c r="AL22" s="133"/>
    </row>
    <row r="23" spans="1:38" s="11" customFormat="1" ht="15.75">
      <c r="A23" s="1">
        <v>20</v>
      </c>
      <c r="B23" s="92" t="s">
        <v>116</v>
      </c>
      <c r="C23" s="5">
        <f>Bevételek!C277</f>
        <v>0</v>
      </c>
      <c r="D23" s="5">
        <f>Bevételek!D277</f>
        <v>0</v>
      </c>
      <c r="E23" s="5">
        <f>Bevételek!E277</f>
        <v>0</v>
      </c>
      <c r="F23" s="5">
        <f>Bevételek!C278</f>
        <v>0</v>
      </c>
      <c r="G23" s="5">
        <f>Bevételek!D278</f>
        <v>0</v>
      </c>
      <c r="H23" s="5">
        <f>Bevételek!E278</f>
        <v>0</v>
      </c>
      <c r="I23" s="5">
        <f>Bevételek!C279</f>
        <v>0</v>
      </c>
      <c r="J23" s="5">
        <f>Bevételek!D279</f>
        <v>0</v>
      </c>
      <c r="K23" s="5">
        <f>Bevételek!E279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25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133"/>
      <c r="AC23" s="133"/>
      <c r="AD23" s="133"/>
      <c r="AE23" s="133"/>
      <c r="AF23" s="133"/>
      <c r="AH23" s="133"/>
      <c r="AI23" s="133"/>
      <c r="AJ23" s="133"/>
      <c r="AK23" s="133"/>
      <c r="AL23" s="133"/>
    </row>
    <row r="24" spans="1:38" s="11" customFormat="1" ht="15.75">
      <c r="A24" s="1">
        <v>21</v>
      </c>
      <c r="B24" s="92" t="s">
        <v>117</v>
      </c>
      <c r="C24" s="5">
        <f>Bevételek!C304</f>
        <v>0</v>
      </c>
      <c r="D24" s="5">
        <f>Bevételek!D304</f>
        <v>0</v>
      </c>
      <c r="E24" s="5">
        <f>Bevételek!E304</f>
        <v>0</v>
      </c>
      <c r="F24" s="5">
        <f>Bevételek!C305</f>
        <v>0</v>
      </c>
      <c r="G24" s="5">
        <f>Bevételek!D305</f>
        <v>0</v>
      </c>
      <c r="H24" s="5">
        <f>Bevételek!E305</f>
        <v>0</v>
      </c>
      <c r="I24" s="5">
        <f>Bevételek!C306</f>
        <v>0</v>
      </c>
      <c r="J24" s="5">
        <f>Bevételek!D306</f>
        <v>0</v>
      </c>
      <c r="K24" s="5">
        <f>Bevételek!E306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25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133"/>
      <c r="AC24" s="133"/>
      <c r="AD24" s="133"/>
      <c r="AE24" s="133"/>
      <c r="AF24" s="133"/>
      <c r="AH24" s="133"/>
      <c r="AI24" s="133"/>
      <c r="AJ24" s="133"/>
      <c r="AK24" s="133"/>
      <c r="AL24" s="133"/>
    </row>
    <row r="25" spans="1:38" s="11" customFormat="1" ht="31.5">
      <c r="A25" s="1">
        <v>22</v>
      </c>
      <c r="B25" s="90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1500000</v>
      </c>
      <c r="G25" s="14">
        <f t="shared" si="14"/>
        <v>1580000</v>
      </c>
      <c r="H25" s="14">
        <f t="shared" si="14"/>
        <v>1580000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1500000</v>
      </c>
      <c r="M25" s="14">
        <f t="shared" si="14"/>
        <v>1580000</v>
      </c>
      <c r="N25" s="14">
        <f t="shared" si="14"/>
        <v>1580000</v>
      </c>
      <c r="O25" s="9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5209405</v>
      </c>
      <c r="T25" s="14">
        <f t="shared" si="15"/>
        <v>5683821</v>
      </c>
      <c r="U25" s="14">
        <f t="shared" si="15"/>
        <v>3858134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5209405</v>
      </c>
      <c r="Z25" s="14">
        <f t="shared" si="15"/>
        <v>5683821</v>
      </c>
      <c r="AA25" s="14">
        <f t="shared" si="15"/>
        <v>3858134</v>
      </c>
      <c r="AB25" s="133"/>
      <c r="AC25" s="133"/>
      <c r="AD25" s="133"/>
      <c r="AE25" s="133"/>
      <c r="AF25" s="133"/>
      <c r="AH25" s="133"/>
      <c r="AI25" s="133"/>
      <c r="AJ25" s="133"/>
      <c r="AK25" s="133"/>
      <c r="AL25" s="133"/>
    </row>
    <row r="26" spans="1:38" s="94" customFormat="1" ht="16.5">
      <c r="A26" s="1">
        <v>23</v>
      </c>
      <c r="B26" s="327" t="s">
        <v>121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 t="s">
        <v>122</v>
      </c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133"/>
      <c r="AC26" s="133"/>
      <c r="AD26" s="133"/>
      <c r="AE26" s="133"/>
      <c r="AF26" s="133"/>
      <c r="AG26" s="11"/>
      <c r="AH26" s="133"/>
      <c r="AI26" s="133"/>
      <c r="AJ26" s="133"/>
      <c r="AK26" s="133"/>
      <c r="AL26" s="133"/>
    </row>
    <row r="27" spans="1:38" s="11" customFormat="1" ht="15.75">
      <c r="A27" s="1">
        <v>24</v>
      </c>
      <c r="B27" s="89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13742220</v>
      </c>
      <c r="G27" s="5">
        <f t="shared" si="16"/>
        <v>17208835</v>
      </c>
      <c r="H27" s="5">
        <f t="shared" si="16"/>
        <v>14883872</v>
      </c>
      <c r="I27" s="5">
        <f t="shared" si="16"/>
        <v>1455450</v>
      </c>
      <c r="J27" s="5">
        <f t="shared" si="16"/>
        <v>1455450</v>
      </c>
      <c r="K27" s="5">
        <f t="shared" si="16"/>
        <v>1474220</v>
      </c>
      <c r="L27" s="5">
        <f t="shared" si="16"/>
        <v>15197670</v>
      </c>
      <c r="M27" s="5">
        <f t="shared" si="16"/>
        <v>18664285</v>
      </c>
      <c r="N27" s="5">
        <f t="shared" si="16"/>
        <v>16358092</v>
      </c>
      <c r="O27" s="89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17365516</v>
      </c>
      <c r="T27" s="5">
        <f t="shared" si="17"/>
        <v>20921972</v>
      </c>
      <c r="U27" s="5">
        <f t="shared" si="17"/>
        <v>13687832</v>
      </c>
      <c r="V27" s="5">
        <f t="shared" si="17"/>
        <v>532785</v>
      </c>
      <c r="W27" s="5">
        <f t="shared" si="17"/>
        <v>532785</v>
      </c>
      <c r="X27" s="5">
        <f t="shared" si="17"/>
        <v>467031</v>
      </c>
      <c r="Y27" s="5">
        <f t="shared" si="17"/>
        <v>17898301</v>
      </c>
      <c r="Z27" s="5">
        <f t="shared" si="17"/>
        <v>21454757</v>
      </c>
      <c r="AA27" s="5">
        <f t="shared" si="17"/>
        <v>14154863</v>
      </c>
      <c r="AB27" s="133"/>
      <c r="AC27" s="133"/>
      <c r="AD27" s="133"/>
      <c r="AE27" s="133"/>
      <c r="AF27" s="133"/>
      <c r="AH27" s="133"/>
      <c r="AI27" s="133"/>
      <c r="AJ27" s="133"/>
      <c r="AK27" s="133"/>
      <c r="AL27" s="133"/>
    </row>
    <row r="28" spans="1:38" s="11" customFormat="1" ht="15.75">
      <c r="A28" s="1">
        <v>25</v>
      </c>
      <c r="B28" s="92" t="s">
        <v>125</v>
      </c>
      <c r="C28" s="93">
        <f aca="true" t="shared" si="18" ref="C28:N28">C27-P27</f>
        <v>0</v>
      </c>
      <c r="D28" s="93">
        <f t="shared" si="18"/>
        <v>0</v>
      </c>
      <c r="E28" s="93">
        <f t="shared" si="18"/>
        <v>0</v>
      </c>
      <c r="F28" s="93">
        <f t="shared" si="18"/>
        <v>-3623296</v>
      </c>
      <c r="G28" s="93">
        <f t="shared" si="18"/>
        <v>-3713137</v>
      </c>
      <c r="H28" s="93">
        <f t="shared" si="18"/>
        <v>1196040</v>
      </c>
      <c r="I28" s="93">
        <f t="shared" si="18"/>
        <v>922665</v>
      </c>
      <c r="J28" s="93">
        <f t="shared" si="18"/>
        <v>922665</v>
      </c>
      <c r="K28" s="93">
        <f t="shared" si="18"/>
        <v>1007189</v>
      </c>
      <c r="L28" s="93">
        <f t="shared" si="18"/>
        <v>-2700631</v>
      </c>
      <c r="M28" s="93">
        <f t="shared" si="18"/>
        <v>-2790472</v>
      </c>
      <c r="N28" s="93">
        <f t="shared" si="18"/>
        <v>2203229</v>
      </c>
      <c r="O28" s="325" t="s">
        <v>118</v>
      </c>
      <c r="P28" s="322">
        <f aca="true" t="shared" si="19" ref="P28:AA28">P13+P22</f>
        <v>0</v>
      </c>
      <c r="Q28" s="322">
        <f t="shared" si="19"/>
        <v>0</v>
      </c>
      <c r="R28" s="322">
        <f t="shared" si="19"/>
        <v>0</v>
      </c>
      <c r="S28" s="322">
        <f t="shared" si="19"/>
        <v>388099</v>
      </c>
      <c r="T28" s="322">
        <f t="shared" si="19"/>
        <v>782402</v>
      </c>
      <c r="U28" s="322">
        <f t="shared" si="19"/>
        <v>388099</v>
      </c>
      <c r="V28" s="322">
        <f t="shared" si="19"/>
        <v>0</v>
      </c>
      <c r="W28" s="322">
        <f t="shared" si="19"/>
        <v>0</v>
      </c>
      <c r="X28" s="322">
        <f t="shared" si="19"/>
        <v>0</v>
      </c>
      <c r="Y28" s="322">
        <f t="shared" si="19"/>
        <v>388099</v>
      </c>
      <c r="Z28" s="322">
        <f t="shared" si="19"/>
        <v>782402</v>
      </c>
      <c r="AA28" s="322">
        <f t="shared" si="19"/>
        <v>388099</v>
      </c>
      <c r="AB28" s="133"/>
      <c r="AC28" s="133"/>
      <c r="AD28" s="133"/>
      <c r="AE28" s="133"/>
      <c r="AF28" s="133"/>
      <c r="AH28" s="133"/>
      <c r="AI28" s="133"/>
      <c r="AJ28" s="133"/>
      <c r="AK28" s="133"/>
      <c r="AL28" s="133"/>
    </row>
    <row r="29" spans="1:38" s="11" customFormat="1" ht="15.75">
      <c r="A29" s="1">
        <v>26</v>
      </c>
      <c r="B29" s="92" t="s">
        <v>116</v>
      </c>
      <c r="C29" s="5">
        <f aca="true" t="shared" si="20" ref="C29:L29">C14+C23</f>
        <v>0</v>
      </c>
      <c r="D29" s="5">
        <f>D14+D23</f>
        <v>0</v>
      </c>
      <c r="E29" s="5">
        <f>E14+E23</f>
        <v>0</v>
      </c>
      <c r="F29" s="5">
        <f t="shared" si="20"/>
        <v>3088730</v>
      </c>
      <c r="G29" s="5">
        <f t="shared" si="20"/>
        <v>3178571</v>
      </c>
      <c r="H29" s="5">
        <f t="shared" si="20"/>
        <v>3178571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3088730</v>
      </c>
      <c r="M29" s="5">
        <f>M14+M23</f>
        <v>3178571</v>
      </c>
      <c r="N29" s="5">
        <f>N14+N23</f>
        <v>3178571</v>
      </c>
      <c r="O29" s="325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133"/>
      <c r="AC29" s="133"/>
      <c r="AD29" s="133"/>
      <c r="AE29" s="133"/>
      <c r="AF29" s="133"/>
      <c r="AH29" s="133"/>
      <c r="AI29" s="133"/>
      <c r="AJ29" s="133"/>
      <c r="AK29" s="133"/>
      <c r="AL29" s="133"/>
    </row>
    <row r="30" spans="1:38" s="11" customFormat="1" ht="15.75">
      <c r="A30" s="1">
        <v>27</v>
      </c>
      <c r="B30" s="92" t="s">
        <v>117</v>
      </c>
      <c r="C30" s="5">
        <f>C15+C24</f>
        <v>0</v>
      </c>
      <c r="D30" s="5">
        <f>D15+D24</f>
        <v>0</v>
      </c>
      <c r="E30" s="5">
        <f>E15+E24</f>
        <v>0</v>
      </c>
      <c r="F30" s="5">
        <f>F15+F24</f>
        <v>0</v>
      </c>
      <c r="G30" s="5">
        <f>G15+G24</f>
        <v>394303</v>
      </c>
      <c r="H30" s="5">
        <f>H15+H24</f>
        <v>394303</v>
      </c>
      <c r="I30" s="5">
        <f>I15+I24</f>
        <v>0</v>
      </c>
      <c r="J30" s="5">
        <f>J15+J24</f>
        <v>0</v>
      </c>
      <c r="K30" s="5">
        <f>K15+K24</f>
        <v>0</v>
      </c>
      <c r="L30" s="5">
        <f>L15+L24</f>
        <v>0</v>
      </c>
      <c r="M30" s="5">
        <f>M15+M24</f>
        <v>394303</v>
      </c>
      <c r="N30" s="5">
        <f>N15+N24</f>
        <v>394303</v>
      </c>
      <c r="O30" s="325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133"/>
      <c r="AC30" s="133"/>
      <c r="AD30" s="133"/>
      <c r="AE30" s="133"/>
      <c r="AF30" s="133"/>
      <c r="AH30" s="133"/>
      <c r="AI30" s="133"/>
      <c r="AJ30" s="133"/>
      <c r="AK30" s="133"/>
      <c r="AL30" s="133"/>
    </row>
    <row r="31" spans="1:38" s="11" customFormat="1" ht="15.75">
      <c r="A31" s="1">
        <v>28</v>
      </c>
      <c r="B31" s="88" t="s">
        <v>7</v>
      </c>
      <c r="C31" s="14">
        <f aca="true" t="shared" si="21" ref="C31:N31">C27+C29+C30</f>
        <v>0</v>
      </c>
      <c r="D31" s="14">
        <f t="shared" si="21"/>
        <v>0</v>
      </c>
      <c r="E31" s="14">
        <f t="shared" si="21"/>
        <v>0</v>
      </c>
      <c r="F31" s="14">
        <f t="shared" si="21"/>
        <v>16830950</v>
      </c>
      <c r="G31" s="14">
        <f t="shared" si="21"/>
        <v>20781709</v>
      </c>
      <c r="H31" s="14">
        <f t="shared" si="21"/>
        <v>18456746</v>
      </c>
      <c r="I31" s="14">
        <f t="shared" si="21"/>
        <v>1455450</v>
      </c>
      <c r="J31" s="14">
        <f t="shared" si="21"/>
        <v>1455450</v>
      </c>
      <c r="K31" s="14">
        <f t="shared" si="21"/>
        <v>1474220</v>
      </c>
      <c r="L31" s="14">
        <f t="shared" si="21"/>
        <v>18286400</v>
      </c>
      <c r="M31" s="14">
        <f t="shared" si="21"/>
        <v>22237159</v>
      </c>
      <c r="N31" s="14">
        <f t="shared" si="21"/>
        <v>19930966</v>
      </c>
      <c r="O31" s="88" t="s">
        <v>8</v>
      </c>
      <c r="P31" s="14">
        <f aca="true" t="shared" si="22" ref="P31:AA31">SUM(P27:P30)</f>
        <v>0</v>
      </c>
      <c r="Q31" s="14">
        <f t="shared" si="22"/>
        <v>0</v>
      </c>
      <c r="R31" s="14">
        <f t="shared" si="22"/>
        <v>0</v>
      </c>
      <c r="S31" s="14">
        <f t="shared" si="22"/>
        <v>17753615</v>
      </c>
      <c r="T31" s="14">
        <f t="shared" si="22"/>
        <v>21704374</v>
      </c>
      <c r="U31" s="14">
        <f t="shared" si="22"/>
        <v>14075931</v>
      </c>
      <c r="V31" s="14">
        <f t="shared" si="22"/>
        <v>532785</v>
      </c>
      <c r="W31" s="14">
        <f t="shared" si="22"/>
        <v>532785</v>
      </c>
      <c r="X31" s="14">
        <f t="shared" si="22"/>
        <v>467031</v>
      </c>
      <c r="Y31" s="14">
        <f t="shared" si="22"/>
        <v>18286400</v>
      </c>
      <c r="Z31" s="14">
        <f t="shared" si="22"/>
        <v>22237159</v>
      </c>
      <c r="AA31" s="14">
        <f t="shared" si="22"/>
        <v>14542962</v>
      </c>
      <c r="AB31" s="133"/>
      <c r="AC31" s="133"/>
      <c r="AD31" s="133"/>
      <c r="AE31" s="133"/>
      <c r="AF31" s="133"/>
      <c r="AH31" s="133"/>
      <c r="AI31" s="133"/>
      <c r="AJ31" s="133"/>
      <c r="AK31" s="133"/>
      <c r="AL31" s="133"/>
    </row>
    <row r="32" spans="12:27" ht="15">
      <c r="L32" s="42"/>
      <c r="M32" s="42"/>
      <c r="N32" s="42"/>
      <c r="Z32" s="134"/>
      <c r="AA32" s="134"/>
    </row>
    <row r="33" spans="12:14" ht="15">
      <c r="L33" s="42"/>
      <c r="M33" s="42"/>
      <c r="N33" s="42"/>
    </row>
  </sheetData>
  <sheetProtection/>
  <mergeCells count="69">
    <mergeCell ref="B6:N6"/>
    <mergeCell ref="B17:N17"/>
    <mergeCell ref="B26:N26"/>
    <mergeCell ref="O26:AA26"/>
    <mergeCell ref="O17:AA17"/>
    <mergeCell ref="O6:AA6"/>
    <mergeCell ref="B10:B11"/>
    <mergeCell ref="C10:C11"/>
    <mergeCell ref="I10:I11"/>
    <mergeCell ref="L10:L11"/>
    <mergeCell ref="Q28:Q30"/>
    <mergeCell ref="X22:X24"/>
    <mergeCell ref="AA13:AA15"/>
    <mergeCell ref="AA22:AA24"/>
    <mergeCell ref="AA28:AA30"/>
    <mergeCell ref="Y13:Y15"/>
    <mergeCell ref="Y22:Y24"/>
    <mergeCell ref="X13:X15"/>
    <mergeCell ref="Z13:Z15"/>
    <mergeCell ref="Z28:Z30"/>
    <mergeCell ref="V4:X4"/>
    <mergeCell ref="Y4:AA4"/>
    <mergeCell ref="K10:K11"/>
    <mergeCell ref="G10:G11"/>
    <mergeCell ref="E10:E11"/>
    <mergeCell ref="H10:H11"/>
    <mergeCell ref="N10:N11"/>
    <mergeCell ref="P4:R4"/>
    <mergeCell ref="S4:U4"/>
    <mergeCell ref="F10:F11"/>
    <mergeCell ref="O28:O30"/>
    <mergeCell ref="U22:U24"/>
    <mergeCell ref="R13:R15"/>
    <mergeCell ref="R22:R24"/>
    <mergeCell ref="R28:R30"/>
    <mergeCell ref="P22:P24"/>
    <mergeCell ref="S13:S15"/>
    <mergeCell ref="U13:U15"/>
    <mergeCell ref="U28:U30"/>
    <mergeCell ref="T13:T15"/>
    <mergeCell ref="B4:B5"/>
    <mergeCell ref="C4:E4"/>
    <mergeCell ref="F4:H4"/>
    <mergeCell ref="O13:O15"/>
    <mergeCell ref="V13:V15"/>
    <mergeCell ref="I4:K4"/>
    <mergeCell ref="L4:N4"/>
    <mergeCell ref="D10:D11"/>
    <mergeCell ref="O4:O5"/>
    <mergeCell ref="P13:P15"/>
    <mergeCell ref="A1:Y1"/>
    <mergeCell ref="S22:S24"/>
    <mergeCell ref="P28:P30"/>
    <mergeCell ref="S28:S30"/>
    <mergeCell ref="J10:J11"/>
    <mergeCell ref="M10:M11"/>
    <mergeCell ref="Q13:Q15"/>
    <mergeCell ref="Q22:Q24"/>
    <mergeCell ref="Y28:Y30"/>
    <mergeCell ref="O22:O24"/>
    <mergeCell ref="T22:T24"/>
    <mergeCell ref="T28:T30"/>
    <mergeCell ref="W13:W15"/>
    <mergeCell ref="W22:W24"/>
    <mergeCell ref="W28:W30"/>
    <mergeCell ref="Z22:Z24"/>
    <mergeCell ref="V28:V30"/>
    <mergeCell ref="V22:V24"/>
    <mergeCell ref="X28:X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4/2017.(V.29.)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6" sqref="A6:A31"/>
    </sheetView>
  </sheetViews>
  <sheetFormatPr defaultColWidth="9.140625" defaultRowHeight="15"/>
  <cols>
    <col min="1" max="1" width="5.7109375" style="161" customWidth="1"/>
    <col min="2" max="2" width="30.7109375" style="216" customWidth="1"/>
    <col min="3" max="3" width="17.57421875" style="314" customWidth="1"/>
    <col min="4" max="5" width="17.57421875" style="216" customWidth="1"/>
    <col min="6" max="16384" width="9.140625" style="216" customWidth="1"/>
  </cols>
  <sheetData>
    <row r="1" spans="1:8" s="208" customFormat="1" ht="17.25" customHeight="1">
      <c r="A1" s="367" t="s">
        <v>703</v>
      </c>
      <c r="B1" s="367"/>
      <c r="C1" s="367"/>
      <c r="D1" s="367"/>
      <c r="E1" s="367"/>
      <c r="F1" s="207"/>
      <c r="G1" s="207"/>
      <c r="H1" s="207"/>
    </row>
    <row r="2" spans="1:8" s="208" customFormat="1" ht="17.25" customHeight="1">
      <c r="A2" s="367" t="s">
        <v>704</v>
      </c>
      <c r="B2" s="367"/>
      <c r="C2" s="367"/>
      <c r="D2" s="367"/>
      <c r="E2" s="367"/>
      <c r="F2" s="207"/>
      <c r="G2" s="207"/>
      <c r="H2" s="207"/>
    </row>
    <row r="3" spans="1:8" s="208" customFormat="1" ht="17.25" customHeight="1">
      <c r="A3" s="367" t="s">
        <v>794</v>
      </c>
      <c r="B3" s="367"/>
      <c r="C3" s="367"/>
      <c r="D3" s="367"/>
      <c r="E3" s="367"/>
      <c r="F3" s="207"/>
      <c r="G3" s="207"/>
      <c r="H3" s="207"/>
    </row>
    <row r="4" spans="1:8" s="208" customFormat="1" ht="17.25" customHeight="1">
      <c r="A4" s="161"/>
      <c r="B4" s="207"/>
      <c r="C4" s="207"/>
      <c r="D4" s="207"/>
      <c r="E4" s="207"/>
      <c r="F4" s="207"/>
      <c r="G4" s="207"/>
      <c r="H4" s="207"/>
    </row>
    <row r="5" spans="1:5" s="161" customFormat="1" ht="13.5" customHeight="1">
      <c r="A5" s="163"/>
      <c r="B5" s="209" t="s">
        <v>0</v>
      </c>
      <c r="C5" s="209" t="s">
        <v>1</v>
      </c>
      <c r="D5" s="209" t="s">
        <v>2</v>
      </c>
      <c r="E5" s="209" t="s">
        <v>3</v>
      </c>
    </row>
    <row r="6" spans="1:5" s="213" customFormat="1" ht="14.25">
      <c r="A6" s="210">
        <v>1</v>
      </c>
      <c r="B6" s="211" t="s">
        <v>9</v>
      </c>
      <c r="C6" s="211" t="s">
        <v>674</v>
      </c>
      <c r="D6" s="212" t="s">
        <v>705</v>
      </c>
      <c r="E6" s="212" t="s">
        <v>676</v>
      </c>
    </row>
    <row r="7" spans="1:5" ht="15.75">
      <c r="A7" s="210">
        <v>2</v>
      </c>
      <c r="B7" s="214" t="s">
        <v>706</v>
      </c>
      <c r="C7" s="215"/>
      <c r="D7" s="215"/>
      <c r="E7" s="215"/>
    </row>
    <row r="8" spans="1:5" ht="19.5" customHeight="1">
      <c r="A8" s="210">
        <v>3</v>
      </c>
      <c r="B8" s="214" t="s">
        <v>673</v>
      </c>
      <c r="C8" s="217"/>
      <c r="D8" s="218"/>
      <c r="E8" s="219"/>
    </row>
    <row r="9" spans="1:5" ht="15.75">
      <c r="A9" s="210">
        <v>4</v>
      </c>
      <c r="B9" s="220" t="s">
        <v>710</v>
      </c>
      <c r="C9" s="219">
        <v>105080</v>
      </c>
      <c r="D9" s="219">
        <v>49548</v>
      </c>
      <c r="E9" s="219">
        <f>C9-D9</f>
        <v>55532</v>
      </c>
    </row>
    <row r="10" spans="1:5" ht="15.75">
      <c r="A10" s="210">
        <v>5</v>
      </c>
      <c r="B10" s="220" t="s">
        <v>805</v>
      </c>
      <c r="C10" s="219">
        <v>192265</v>
      </c>
      <c r="D10" s="219">
        <v>20643</v>
      </c>
      <c r="E10" s="219">
        <f>C10-D10</f>
        <v>171622</v>
      </c>
    </row>
    <row r="11" spans="1:5" ht="18.75">
      <c r="A11" s="210">
        <v>6</v>
      </c>
      <c r="B11" s="221" t="s">
        <v>711</v>
      </c>
      <c r="C11" s="222">
        <f>SUM(C9:C10)</f>
        <v>297345</v>
      </c>
      <c r="D11" s="222">
        <f>SUM(D9:D10)</f>
        <v>70191</v>
      </c>
      <c r="E11" s="222">
        <f>SUM(E9:E10)</f>
        <v>227154</v>
      </c>
    </row>
    <row r="12" spans="1:5" ht="19.5" customHeight="1">
      <c r="A12" s="210">
        <v>7</v>
      </c>
      <c r="B12" s="223" t="s">
        <v>712</v>
      </c>
      <c r="C12" s="313"/>
      <c r="D12" s="224"/>
      <c r="E12" s="224"/>
    </row>
    <row r="13" spans="1:5" ht="19.5" customHeight="1">
      <c r="A13" s="210">
        <v>8</v>
      </c>
      <c r="B13" s="214" t="s">
        <v>713</v>
      </c>
      <c r="C13" s="225"/>
      <c r="D13" s="225"/>
      <c r="E13" s="225"/>
    </row>
    <row r="14" spans="1:5" ht="19.5" customHeight="1">
      <c r="A14" s="210">
        <v>9</v>
      </c>
      <c r="B14" s="214" t="s">
        <v>673</v>
      </c>
      <c r="C14" s="219"/>
      <c r="D14" s="219"/>
      <c r="E14" s="219"/>
    </row>
    <row r="15" spans="1:5" ht="19.5" customHeight="1">
      <c r="A15" s="210">
        <v>10</v>
      </c>
      <c r="B15" s="220" t="s">
        <v>714</v>
      </c>
      <c r="C15" s="219">
        <v>219607</v>
      </c>
      <c r="D15" s="219">
        <v>219607</v>
      </c>
      <c r="E15" s="219">
        <f>C15-D15</f>
        <v>0</v>
      </c>
    </row>
    <row r="16" spans="1:5" ht="19.5" customHeight="1">
      <c r="A16" s="210">
        <v>11</v>
      </c>
      <c r="B16" s="220" t="s">
        <v>715</v>
      </c>
      <c r="C16" s="219">
        <v>115559</v>
      </c>
      <c r="D16" s="219">
        <v>115559</v>
      </c>
      <c r="E16" s="219">
        <f>C16-D16</f>
        <v>0</v>
      </c>
    </row>
    <row r="17" spans="1:5" ht="19.5" customHeight="1">
      <c r="A17" s="210">
        <v>12</v>
      </c>
      <c r="B17" s="226" t="s">
        <v>515</v>
      </c>
      <c r="C17" s="227">
        <f>SUM(C15:C16)</f>
        <v>335166</v>
      </c>
      <c r="D17" s="227">
        <f>SUM(D15:D16)</f>
        <v>335166</v>
      </c>
      <c r="E17" s="228">
        <f>C17-D17</f>
        <v>0</v>
      </c>
    </row>
    <row r="18" spans="1:5" ht="15.75">
      <c r="A18" s="210">
        <v>13</v>
      </c>
      <c r="B18" s="214" t="s">
        <v>706</v>
      </c>
      <c r="C18" s="313"/>
      <c r="D18" s="224"/>
      <c r="E18" s="224"/>
    </row>
    <row r="19" spans="1:5" ht="18.75">
      <c r="A19" s="210">
        <v>14</v>
      </c>
      <c r="B19" s="214" t="s">
        <v>673</v>
      </c>
      <c r="C19" s="217"/>
      <c r="D19" s="218"/>
      <c r="E19" s="219"/>
    </row>
    <row r="20" spans="1:5" ht="15.75">
      <c r="A20" s="210">
        <v>15</v>
      </c>
      <c r="B20" s="220" t="s">
        <v>716</v>
      </c>
      <c r="C20" s="219">
        <v>135978</v>
      </c>
      <c r="D20" s="219">
        <v>135978</v>
      </c>
      <c r="E20" s="219">
        <f aca="true" t="shared" si="0" ref="E20:E30">C20-D20</f>
        <v>0</v>
      </c>
    </row>
    <row r="21" spans="1:5" ht="15.75">
      <c r="A21" s="210">
        <v>16</v>
      </c>
      <c r="B21" s="220" t="s">
        <v>717</v>
      </c>
      <c r="C21" s="219">
        <v>780896</v>
      </c>
      <c r="D21" s="219">
        <v>780896</v>
      </c>
      <c r="E21" s="219">
        <f t="shared" si="0"/>
        <v>0</v>
      </c>
    </row>
    <row r="22" spans="1:5" ht="15.75">
      <c r="A22" s="210">
        <v>17</v>
      </c>
      <c r="B22" s="220" t="s">
        <v>718</v>
      </c>
      <c r="C22" s="219">
        <v>641363</v>
      </c>
      <c r="D22" s="219">
        <v>641363</v>
      </c>
      <c r="E22" s="219">
        <f t="shared" si="0"/>
        <v>0</v>
      </c>
    </row>
    <row r="23" spans="1:5" ht="15.75">
      <c r="A23" s="210">
        <v>18</v>
      </c>
      <c r="B23" s="220" t="s">
        <v>719</v>
      </c>
      <c r="C23" s="219">
        <v>129687</v>
      </c>
      <c r="D23" s="219">
        <v>129687</v>
      </c>
      <c r="E23" s="219">
        <f t="shared" si="0"/>
        <v>0</v>
      </c>
    </row>
    <row r="24" spans="1:5" ht="15.75">
      <c r="A24" s="210">
        <v>19</v>
      </c>
      <c r="B24" s="220" t="s">
        <v>720</v>
      </c>
      <c r="C24" s="219">
        <v>171900</v>
      </c>
      <c r="D24" s="219">
        <v>171900</v>
      </c>
      <c r="E24" s="219">
        <f t="shared" si="0"/>
        <v>0</v>
      </c>
    </row>
    <row r="25" spans="1:5" ht="15.75">
      <c r="A25" s="210">
        <v>20</v>
      </c>
      <c r="B25" s="220" t="s">
        <v>721</v>
      </c>
      <c r="C25" s="219">
        <v>499000</v>
      </c>
      <c r="D25" s="219">
        <v>499000</v>
      </c>
      <c r="E25" s="219">
        <f t="shared" si="0"/>
        <v>0</v>
      </c>
    </row>
    <row r="26" spans="1:5" ht="15.75">
      <c r="A26" s="210">
        <v>21</v>
      </c>
      <c r="B26" s="220" t="s">
        <v>708</v>
      </c>
      <c r="C26" s="219">
        <v>148750</v>
      </c>
      <c r="D26" s="219">
        <v>148750</v>
      </c>
      <c r="E26" s="219">
        <f t="shared" si="0"/>
        <v>0</v>
      </c>
    </row>
    <row r="27" spans="1:5" ht="15.75">
      <c r="A27" s="210">
        <v>22</v>
      </c>
      <c r="B27" s="220" t="s">
        <v>709</v>
      </c>
      <c r="C27" s="219">
        <v>153750</v>
      </c>
      <c r="D27" s="219">
        <v>153750</v>
      </c>
      <c r="E27" s="219">
        <f t="shared" si="0"/>
        <v>0</v>
      </c>
    </row>
    <row r="28" spans="1:5" ht="15.75">
      <c r="A28" s="210">
        <v>23</v>
      </c>
      <c r="B28" s="220" t="s">
        <v>806</v>
      </c>
      <c r="C28" s="219">
        <v>102283</v>
      </c>
      <c r="D28" s="219">
        <v>102283</v>
      </c>
      <c r="E28" s="219">
        <f t="shared" si="0"/>
        <v>0</v>
      </c>
    </row>
    <row r="29" spans="1:5" ht="15.75">
      <c r="A29" s="210">
        <v>24</v>
      </c>
      <c r="B29" s="220" t="s">
        <v>707</v>
      </c>
      <c r="C29" s="219">
        <v>219900</v>
      </c>
      <c r="D29" s="219">
        <v>219900</v>
      </c>
      <c r="E29" s="219">
        <f t="shared" si="0"/>
        <v>0</v>
      </c>
    </row>
    <row r="30" spans="1:5" ht="15.75">
      <c r="A30" s="210">
        <v>25</v>
      </c>
      <c r="B30" s="220" t="s">
        <v>722</v>
      </c>
      <c r="C30" s="219">
        <v>204300</v>
      </c>
      <c r="D30" s="219">
        <v>204300</v>
      </c>
      <c r="E30" s="219">
        <f t="shared" si="0"/>
        <v>0</v>
      </c>
    </row>
    <row r="31" spans="1:5" ht="15.75">
      <c r="A31" s="210">
        <v>26</v>
      </c>
      <c r="B31" s="229" t="s">
        <v>723</v>
      </c>
      <c r="C31" s="222">
        <f>SUM(C20:C30)</f>
        <v>3187807</v>
      </c>
      <c r="D31" s="222">
        <f>SUM(D20:D30)</f>
        <v>3187807</v>
      </c>
      <c r="E31" s="222">
        <f>SUM(E20:E30)</f>
        <v>0</v>
      </c>
    </row>
  </sheetData>
  <sheetProtection/>
  <mergeCells count="3">
    <mergeCell ref="A1:E1"/>
    <mergeCell ref="A2:E2"/>
    <mergeCell ref="A3:E3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2" sqref="B12"/>
    </sheetView>
  </sheetViews>
  <sheetFormatPr defaultColWidth="14.28125" defaultRowHeight="15"/>
  <cols>
    <col min="1" max="1" width="5.7109375" style="161" customWidth="1"/>
    <col min="2" max="2" width="40.421875" style="301" customWidth="1"/>
    <col min="3" max="3" width="31.28125" style="301" customWidth="1"/>
    <col min="4" max="16384" width="14.28125" style="301" customWidth="1"/>
  </cols>
  <sheetData>
    <row r="1" spans="1:7" s="297" customFormat="1" ht="17.25" customHeight="1">
      <c r="A1" s="368" t="s">
        <v>724</v>
      </c>
      <c r="B1" s="368"/>
      <c r="C1" s="368"/>
      <c r="D1" s="296"/>
      <c r="E1" s="296"/>
      <c r="F1" s="296"/>
      <c r="G1" s="296"/>
    </row>
    <row r="2" spans="1:7" s="297" customFormat="1" ht="17.25" customHeight="1">
      <c r="A2" s="368" t="s">
        <v>793</v>
      </c>
      <c r="B2" s="368"/>
      <c r="C2" s="368"/>
      <c r="D2" s="296"/>
      <c r="E2" s="296"/>
      <c r="F2" s="296"/>
      <c r="G2" s="296"/>
    </row>
    <row r="3" spans="1:7" s="297" customFormat="1" ht="17.25" customHeight="1">
      <c r="A3" s="368" t="s">
        <v>794</v>
      </c>
      <c r="B3" s="368"/>
      <c r="C3" s="368"/>
      <c r="D3" s="296"/>
      <c r="E3" s="296"/>
      <c r="F3" s="296"/>
      <c r="G3" s="296"/>
    </row>
    <row r="4" s="162" customFormat="1" ht="18">
      <c r="A4" s="161"/>
    </row>
    <row r="5" spans="1:3" s="161" customFormat="1" ht="13.5" customHeight="1">
      <c r="A5" s="163"/>
      <c r="B5" s="298" t="s">
        <v>0</v>
      </c>
      <c r="C5" s="298" t="s">
        <v>1</v>
      </c>
    </row>
    <row r="6" spans="1:3" s="162" customFormat="1" ht="15.75">
      <c r="A6" s="299">
        <v>1</v>
      </c>
      <c r="B6" s="184" t="s">
        <v>795</v>
      </c>
      <c r="C6" s="166" t="s">
        <v>796</v>
      </c>
    </row>
    <row r="7" spans="1:3" s="162" customFormat="1" ht="15.75">
      <c r="A7" s="299">
        <v>2</v>
      </c>
      <c r="B7" s="300" t="s">
        <v>824</v>
      </c>
      <c r="C7" s="300">
        <v>545170</v>
      </c>
    </row>
    <row r="8" spans="1:3" ht="15.75">
      <c r="A8" s="299">
        <v>3</v>
      </c>
      <c r="B8" s="302" t="s">
        <v>797</v>
      </c>
      <c r="C8" s="302">
        <f>SUM(C7:C7)</f>
        <v>545170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C2"/>
    </sheetView>
  </sheetViews>
  <sheetFormatPr defaultColWidth="12.00390625" defaultRowHeight="15"/>
  <cols>
    <col min="1" max="1" width="5.7109375" style="161" customWidth="1"/>
    <col min="2" max="2" width="57.7109375" style="235" customWidth="1"/>
    <col min="3" max="3" width="18.28125" style="238" customWidth="1"/>
    <col min="4" max="16384" width="12.00390625" style="235" customWidth="1"/>
  </cols>
  <sheetData>
    <row r="1" spans="1:9" s="208" customFormat="1" ht="17.25" customHeight="1">
      <c r="A1" s="367" t="s">
        <v>731</v>
      </c>
      <c r="B1" s="367"/>
      <c r="C1" s="367"/>
      <c r="D1" s="207"/>
      <c r="E1" s="207"/>
      <c r="F1" s="207"/>
      <c r="G1" s="207"/>
      <c r="H1" s="207"/>
      <c r="I1" s="207"/>
    </row>
    <row r="2" spans="1:9" s="208" customFormat="1" ht="17.25" customHeight="1">
      <c r="A2" s="367" t="s">
        <v>725</v>
      </c>
      <c r="B2" s="367"/>
      <c r="C2" s="367"/>
      <c r="D2" s="207"/>
      <c r="E2" s="207"/>
      <c r="F2" s="207"/>
      <c r="G2" s="207"/>
      <c r="H2" s="207"/>
      <c r="I2" s="207"/>
    </row>
    <row r="3" spans="1:9" s="208" customFormat="1" ht="17.25" customHeight="1">
      <c r="A3" s="367" t="s">
        <v>726</v>
      </c>
      <c r="B3" s="367"/>
      <c r="C3" s="367"/>
      <c r="D3" s="207"/>
      <c r="E3" s="207"/>
      <c r="F3" s="207"/>
      <c r="G3" s="207"/>
      <c r="H3" s="207"/>
      <c r="I3" s="207"/>
    </row>
    <row r="4" spans="1:9" s="208" customFormat="1" ht="17.25" customHeight="1">
      <c r="A4" s="367" t="s">
        <v>794</v>
      </c>
      <c r="B4" s="367"/>
      <c r="C4" s="367"/>
      <c r="D4" s="207"/>
      <c r="E4" s="207"/>
      <c r="F4" s="207"/>
      <c r="G4" s="207"/>
      <c r="H4" s="207"/>
      <c r="I4" s="207"/>
    </row>
    <row r="5" s="230" customFormat="1" ht="18">
      <c r="A5" s="161"/>
    </row>
    <row r="6" spans="1:3" s="161" customFormat="1" ht="13.5" customHeight="1">
      <c r="A6" s="163"/>
      <c r="B6" s="209" t="s">
        <v>0</v>
      </c>
      <c r="C6" s="209" t="s">
        <v>1</v>
      </c>
    </row>
    <row r="7" spans="1:3" s="161" customFormat="1" ht="13.5" customHeight="1">
      <c r="A7" s="210">
        <v>1</v>
      </c>
      <c r="B7" s="209" t="s">
        <v>9</v>
      </c>
      <c r="C7" s="231" t="s">
        <v>727</v>
      </c>
    </row>
    <row r="8" spans="1:3" s="230" customFormat="1" ht="15.75">
      <c r="A8" s="210">
        <v>2</v>
      </c>
      <c r="B8" s="232" t="s">
        <v>728</v>
      </c>
      <c r="C8" s="231"/>
    </row>
    <row r="9" spans="1:3" ht="15.75">
      <c r="A9" s="210">
        <v>3</v>
      </c>
      <c r="B9" s="233" t="s">
        <v>729</v>
      </c>
      <c r="C9" s="234">
        <v>100000</v>
      </c>
    </row>
    <row r="10" spans="1:3" ht="15.75">
      <c r="A10" s="210">
        <v>4</v>
      </c>
      <c r="B10" s="236" t="s">
        <v>730</v>
      </c>
      <c r="C10" s="237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4" sqref="A4"/>
    </sheetView>
  </sheetViews>
  <sheetFormatPr defaultColWidth="12.00390625" defaultRowHeight="15"/>
  <cols>
    <col min="1" max="1" width="5.7109375" style="161" customWidth="1"/>
    <col min="2" max="2" width="33.00390625" style="162" customWidth="1"/>
    <col min="3" max="3" width="15.57421875" style="162" customWidth="1"/>
    <col min="4" max="5" width="15.57421875" style="255" customWidth="1"/>
    <col min="6" max="16384" width="12.00390625" style="162" customWidth="1"/>
  </cols>
  <sheetData>
    <row r="1" spans="1:5" s="160" customFormat="1" ht="17.25" customHeight="1">
      <c r="A1" s="355" t="s">
        <v>747</v>
      </c>
      <c r="B1" s="355"/>
      <c r="C1" s="355"/>
      <c r="D1" s="355"/>
      <c r="E1" s="355"/>
    </row>
    <row r="2" spans="1:5" s="160" customFormat="1" ht="17.25" customHeight="1">
      <c r="A2" s="355" t="s">
        <v>732</v>
      </c>
      <c r="B2" s="355"/>
      <c r="C2" s="355"/>
      <c r="D2" s="355"/>
      <c r="E2" s="355"/>
    </row>
    <row r="3" spans="1:5" s="160" customFormat="1" ht="17.25" customHeight="1">
      <c r="A3" s="355" t="s">
        <v>794</v>
      </c>
      <c r="B3" s="355"/>
      <c r="C3" s="355"/>
      <c r="D3" s="355"/>
      <c r="E3" s="355"/>
    </row>
    <row r="5" spans="1:5" s="161" customFormat="1" ht="18.75" customHeight="1">
      <c r="A5" s="163"/>
      <c r="B5" s="164" t="s">
        <v>0</v>
      </c>
      <c r="C5" s="164" t="s">
        <v>1</v>
      </c>
      <c r="D5" s="164" t="s">
        <v>2</v>
      </c>
      <c r="E5" s="164" t="s">
        <v>3</v>
      </c>
    </row>
    <row r="6" spans="1:5" ht="47.25">
      <c r="A6" s="165">
        <v>1</v>
      </c>
      <c r="B6" s="239" t="s">
        <v>9</v>
      </c>
      <c r="C6" s="240" t="s">
        <v>733</v>
      </c>
      <c r="D6" s="241" t="s">
        <v>734</v>
      </c>
      <c r="E6" s="241" t="s">
        <v>735</v>
      </c>
    </row>
    <row r="7" spans="1:5" ht="15.75">
      <c r="A7" s="165">
        <v>2</v>
      </c>
      <c r="B7" s="242" t="s">
        <v>736</v>
      </c>
      <c r="C7" s="243"/>
      <c r="D7" s="244"/>
      <c r="E7" s="244"/>
    </row>
    <row r="8" spans="1:5" ht="18.75">
      <c r="A8" s="165">
        <v>3</v>
      </c>
      <c r="B8" s="245" t="s">
        <v>737</v>
      </c>
      <c r="C8" s="243">
        <v>30851</v>
      </c>
      <c r="D8" s="244">
        <v>3100</v>
      </c>
      <c r="E8" s="246">
        <f>C8-D8</f>
        <v>27751</v>
      </c>
    </row>
    <row r="9" spans="1:5" ht="18.75">
      <c r="A9" s="165">
        <v>4</v>
      </c>
      <c r="B9" s="245" t="s">
        <v>738</v>
      </c>
      <c r="C9" s="243">
        <v>1354</v>
      </c>
      <c r="D9" s="244">
        <v>0</v>
      </c>
      <c r="E9" s="246">
        <f>C9-D9</f>
        <v>1354</v>
      </c>
    </row>
    <row r="10" spans="1:5" ht="18.75">
      <c r="A10" s="165">
        <v>5</v>
      </c>
      <c r="B10" s="245" t="s">
        <v>739</v>
      </c>
      <c r="C10" s="243">
        <v>542</v>
      </c>
      <c r="D10" s="244">
        <v>0</v>
      </c>
      <c r="E10" s="246">
        <f>C10-D10</f>
        <v>542</v>
      </c>
    </row>
    <row r="11" spans="1:5" s="248" customFormat="1" ht="18.75">
      <c r="A11" s="165">
        <v>6</v>
      </c>
      <c r="B11" s="245" t="s">
        <v>740</v>
      </c>
      <c r="C11" s="243">
        <v>2002</v>
      </c>
      <c r="D11" s="247">
        <v>107</v>
      </c>
      <c r="E11" s="246">
        <f>C11-D11</f>
        <v>1895</v>
      </c>
    </row>
    <row r="12" spans="1:5" s="250" customFormat="1" ht="15.75">
      <c r="A12" s="165">
        <v>7</v>
      </c>
      <c r="B12" s="242" t="s">
        <v>741</v>
      </c>
      <c r="C12" s="249">
        <f>SUM(C8,C11,C10)</f>
        <v>33395</v>
      </c>
      <c r="D12" s="249">
        <f>SUM(D8,D11,D10)</f>
        <v>3207</v>
      </c>
      <c r="E12" s="249">
        <f>SUM(E8,E11,E10)</f>
        <v>30188</v>
      </c>
    </row>
    <row r="13" spans="1:5" ht="15.75">
      <c r="A13" s="165">
        <v>8</v>
      </c>
      <c r="B13" s="251" t="s">
        <v>742</v>
      </c>
      <c r="C13" s="252">
        <f>SUM(C12)</f>
        <v>33395</v>
      </c>
      <c r="D13" s="252">
        <f>SUM(D12)</f>
        <v>3207</v>
      </c>
      <c r="E13" s="252">
        <f>SUM(E12)</f>
        <v>30188</v>
      </c>
    </row>
    <row r="14" spans="1:5" ht="18.75">
      <c r="A14" s="165">
        <v>9</v>
      </c>
      <c r="B14" s="253" t="s">
        <v>743</v>
      </c>
      <c r="C14" s="254">
        <v>0</v>
      </c>
      <c r="D14" s="254">
        <v>0</v>
      </c>
      <c r="E14" s="246">
        <f>C14-D14</f>
        <v>0</v>
      </c>
    </row>
    <row r="15" spans="1:5" ht="31.5">
      <c r="A15" s="165">
        <v>10</v>
      </c>
      <c r="B15" s="251" t="s">
        <v>744</v>
      </c>
      <c r="C15" s="252">
        <f>SUM(C14:C14)</f>
        <v>0</v>
      </c>
      <c r="D15" s="252">
        <f>SUM(D14:D14)</f>
        <v>0</v>
      </c>
      <c r="E15" s="252">
        <f>SUM(E14:E14)</f>
        <v>0</v>
      </c>
    </row>
    <row r="16" spans="1:5" ht="15.75">
      <c r="A16" s="165">
        <v>11</v>
      </c>
      <c r="B16" s="251" t="s">
        <v>745</v>
      </c>
      <c r="C16" s="252">
        <v>0</v>
      </c>
      <c r="D16" s="252">
        <v>0</v>
      </c>
      <c r="E16" s="252">
        <v>0</v>
      </c>
    </row>
    <row r="17" spans="1:5" ht="15.75">
      <c r="A17" s="165">
        <v>12</v>
      </c>
      <c r="B17" s="249" t="s">
        <v>746</v>
      </c>
      <c r="C17" s="252">
        <f>SUM(C13,C15,C16)</f>
        <v>33395</v>
      </c>
      <c r="D17" s="252">
        <f>SUM(D13,D15,D16)</f>
        <v>3207</v>
      </c>
      <c r="E17" s="252">
        <f>SUM(E13,E15,E16)</f>
        <v>30188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D2"/>
    </sheetView>
  </sheetViews>
  <sheetFormatPr defaultColWidth="11.8515625" defaultRowHeight="15"/>
  <cols>
    <col min="1" max="1" width="5.7109375" style="161" customWidth="1"/>
    <col min="2" max="2" width="32.00390625" style="259" customWidth="1"/>
    <col min="3" max="3" width="24.140625" style="259" customWidth="1"/>
    <col min="4" max="4" width="24.00390625" style="259" customWidth="1"/>
    <col min="5" max="16384" width="11.8515625" style="259" customWidth="1"/>
  </cols>
  <sheetData>
    <row r="1" spans="1:7" s="160" customFormat="1" ht="17.25" customHeight="1">
      <c r="A1" s="355" t="s">
        <v>831</v>
      </c>
      <c r="B1" s="355"/>
      <c r="C1" s="355"/>
      <c r="D1" s="355"/>
      <c r="E1" s="159"/>
      <c r="F1" s="159"/>
      <c r="G1" s="159"/>
    </row>
    <row r="2" spans="1:7" s="160" customFormat="1" ht="17.25" customHeight="1">
      <c r="A2" s="355" t="s">
        <v>748</v>
      </c>
      <c r="B2" s="355"/>
      <c r="C2" s="355"/>
      <c r="D2" s="355"/>
      <c r="E2" s="159"/>
      <c r="F2" s="159"/>
      <c r="G2" s="159"/>
    </row>
    <row r="3" spans="1:7" s="160" customFormat="1" ht="17.25" customHeight="1">
      <c r="A3" s="369" t="s">
        <v>749</v>
      </c>
      <c r="B3" s="369"/>
      <c r="C3" s="369"/>
      <c r="D3" s="369"/>
      <c r="E3" s="159"/>
      <c r="F3" s="159"/>
      <c r="G3" s="159"/>
    </row>
    <row r="5" spans="1:4" s="161" customFormat="1" ht="16.5" customHeight="1">
      <c r="A5" s="163"/>
      <c r="B5" s="164" t="s">
        <v>0</v>
      </c>
      <c r="C5" s="164" t="s">
        <v>1</v>
      </c>
      <c r="D5" s="164" t="s">
        <v>2</v>
      </c>
    </row>
    <row r="6" spans="1:4" ht="16.5">
      <c r="A6" s="165">
        <v>1</v>
      </c>
      <c r="B6" s="256" t="s">
        <v>9</v>
      </c>
      <c r="C6" s="257" t="s">
        <v>825</v>
      </c>
      <c r="D6" s="258" t="s">
        <v>826</v>
      </c>
    </row>
    <row r="7" spans="1:7" ht="16.5">
      <c r="A7" s="165">
        <v>2</v>
      </c>
      <c r="B7" s="256" t="s">
        <v>750</v>
      </c>
      <c r="C7" s="260">
        <v>0</v>
      </c>
      <c r="D7" s="258" t="s">
        <v>751</v>
      </c>
      <c r="F7" s="315"/>
      <c r="G7" s="316"/>
    </row>
    <row r="8" spans="1:7" s="264" customFormat="1" ht="47.25" customHeight="1">
      <c r="A8" s="165">
        <v>3</v>
      </c>
      <c r="B8" s="261" t="s">
        <v>752</v>
      </c>
      <c r="C8" s="262">
        <f>SUM(C7:C7)</f>
        <v>0</v>
      </c>
      <c r="D8" s="263">
        <v>0</v>
      </c>
      <c r="F8" s="317"/>
      <c r="G8" s="318"/>
    </row>
    <row r="9" spans="1:7" ht="33">
      <c r="A9" s="165">
        <v>4</v>
      </c>
      <c r="B9" s="265" t="s">
        <v>753</v>
      </c>
      <c r="C9" s="266">
        <v>394303</v>
      </c>
      <c r="D9" s="266">
        <v>0</v>
      </c>
      <c r="F9" s="319"/>
      <c r="G9" s="319"/>
    </row>
    <row r="10" spans="1:7" s="264" customFormat="1" ht="49.5">
      <c r="A10" s="165">
        <v>5</v>
      </c>
      <c r="B10" s="261" t="s">
        <v>754</v>
      </c>
      <c r="C10" s="263">
        <f>SUM(C9:C9)</f>
        <v>394303</v>
      </c>
      <c r="D10" s="263">
        <f>SUM(D9:D9)</f>
        <v>0</v>
      </c>
      <c r="F10" s="318"/>
      <c r="G10" s="318"/>
    </row>
    <row r="11" spans="1:7" s="264" customFormat="1" ht="18">
      <c r="A11" s="165">
        <v>6</v>
      </c>
      <c r="B11" s="267" t="s">
        <v>755</v>
      </c>
      <c r="C11" s="263">
        <v>243216</v>
      </c>
      <c r="D11" s="263">
        <v>26933</v>
      </c>
      <c r="F11" s="318"/>
      <c r="G11" s="318"/>
    </row>
    <row r="12" spans="1:7" s="264" customFormat="1" ht="18">
      <c r="A12" s="165">
        <v>7</v>
      </c>
      <c r="B12" s="268" t="s">
        <v>756</v>
      </c>
      <c r="C12" s="269">
        <f>SUM(C8,C10,C11)</f>
        <v>637519</v>
      </c>
      <c r="D12" s="269">
        <f>SUM(D8,D10,D11)</f>
        <v>26933</v>
      </c>
      <c r="F12" s="318"/>
      <c r="G12" s="318"/>
    </row>
    <row r="13" spans="6:7" ht="18">
      <c r="F13" s="318"/>
      <c r="G13" s="318"/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4" sqref="A4:A44"/>
    </sheetView>
  </sheetViews>
  <sheetFormatPr defaultColWidth="9.140625" defaultRowHeight="15"/>
  <cols>
    <col min="1" max="1" width="4.57421875" style="161" customWidth="1"/>
    <col min="2" max="2" width="43.00390625" style="292" customWidth="1"/>
    <col min="3" max="3" width="15.8515625" style="292" customWidth="1"/>
    <col min="4" max="4" width="18.8515625" style="292" customWidth="1"/>
    <col min="5" max="5" width="18.421875" style="292" customWidth="1"/>
    <col min="6" max="6" width="19.140625" style="292" customWidth="1"/>
    <col min="7" max="7" width="17.421875" style="292" customWidth="1"/>
    <col min="8" max="8" width="18.28125" style="292" customWidth="1"/>
    <col min="9" max="16384" width="9.140625" style="292" customWidth="1"/>
  </cols>
  <sheetData>
    <row r="1" spans="1:8" s="208" customFormat="1" ht="17.25" customHeight="1">
      <c r="A1" s="367" t="s">
        <v>807</v>
      </c>
      <c r="B1" s="367"/>
      <c r="C1" s="367"/>
      <c r="D1" s="367"/>
      <c r="E1" s="367"/>
      <c r="F1" s="367"/>
      <c r="G1" s="367"/>
      <c r="H1" s="367"/>
    </row>
    <row r="2" spans="1:2" s="162" customFormat="1" ht="9.75" customHeight="1">
      <c r="A2" s="161"/>
      <c r="B2" s="270"/>
    </row>
    <row r="3" spans="1:8" s="272" customFormat="1" ht="15.75">
      <c r="A3" s="271"/>
      <c r="B3" s="209" t="s">
        <v>0</v>
      </c>
      <c r="C3" s="209" t="s">
        <v>1</v>
      </c>
      <c r="D3" s="209" t="s">
        <v>2</v>
      </c>
      <c r="E3" s="209" t="s">
        <v>6</v>
      </c>
      <c r="F3" s="209" t="s">
        <v>45</v>
      </c>
      <c r="G3" s="209" t="s">
        <v>46</v>
      </c>
      <c r="H3" s="209" t="s">
        <v>88</v>
      </c>
    </row>
    <row r="4" spans="1:8" s="275" customFormat="1" ht="39" customHeight="1">
      <c r="A4" s="210">
        <v>1</v>
      </c>
      <c r="B4" s="273" t="s">
        <v>9</v>
      </c>
      <c r="C4" s="274" t="s">
        <v>757</v>
      </c>
      <c r="D4" s="274" t="s">
        <v>758</v>
      </c>
      <c r="E4" s="274" t="s">
        <v>759</v>
      </c>
      <c r="F4" s="274" t="s">
        <v>760</v>
      </c>
      <c r="G4" s="274" t="s">
        <v>761</v>
      </c>
      <c r="H4" s="273" t="s">
        <v>762</v>
      </c>
    </row>
    <row r="5" spans="1:8" s="278" customFormat="1" ht="19.5" customHeight="1">
      <c r="A5" s="210">
        <v>2</v>
      </c>
      <c r="B5" s="276" t="s">
        <v>763</v>
      </c>
      <c r="C5" s="276">
        <v>2113098</v>
      </c>
      <c r="D5" s="276">
        <v>137934115</v>
      </c>
      <c r="E5" s="276">
        <v>5083913</v>
      </c>
      <c r="F5" s="276">
        <v>0</v>
      </c>
      <c r="G5" s="276">
        <v>0</v>
      </c>
      <c r="H5" s="277">
        <f aca="true" t="shared" si="0" ref="H5:H25">SUM(C5:G5)</f>
        <v>145131126</v>
      </c>
    </row>
    <row r="6" spans="1:8" s="282" customFormat="1" ht="25.5" customHeight="1">
      <c r="A6" s="210">
        <v>3</v>
      </c>
      <c r="B6" s="311" t="s">
        <v>808</v>
      </c>
      <c r="C6" s="311"/>
      <c r="D6" s="311"/>
      <c r="E6" s="311"/>
      <c r="F6" s="311">
        <v>545170</v>
      </c>
      <c r="G6" s="276"/>
      <c r="H6" s="277">
        <f t="shared" si="0"/>
        <v>545170</v>
      </c>
    </row>
    <row r="7" spans="1:8" s="282" customFormat="1" ht="19.5" customHeight="1">
      <c r="A7" s="210">
        <v>4</v>
      </c>
      <c r="B7" s="279" t="s">
        <v>764</v>
      </c>
      <c r="C7" s="280"/>
      <c r="D7" s="281"/>
      <c r="E7" s="281"/>
      <c r="F7" s="280">
        <f>F6</f>
        <v>545170</v>
      </c>
      <c r="G7" s="281"/>
      <c r="H7" s="280">
        <f t="shared" si="0"/>
        <v>545170</v>
      </c>
    </row>
    <row r="8" spans="1:8" s="287" customFormat="1" ht="19.5" customHeight="1">
      <c r="A8" s="210">
        <v>5</v>
      </c>
      <c r="B8" s="280" t="s">
        <v>765</v>
      </c>
      <c r="C8" s="281"/>
      <c r="D8" s="281"/>
      <c r="E8" s="281"/>
      <c r="F8" s="283"/>
      <c r="G8" s="281"/>
      <c r="H8" s="280">
        <f t="shared" si="0"/>
        <v>0</v>
      </c>
    </row>
    <row r="9" spans="1:8" s="287" customFormat="1" ht="19.5" customHeight="1">
      <c r="A9" s="210">
        <v>6</v>
      </c>
      <c r="B9" s="284" t="s">
        <v>809</v>
      </c>
      <c r="C9" s="285"/>
      <c r="D9" s="285"/>
      <c r="E9" s="285">
        <v>694346</v>
      </c>
      <c r="F9" s="285"/>
      <c r="G9" s="285"/>
      <c r="H9" s="286">
        <f t="shared" si="0"/>
        <v>694346</v>
      </c>
    </row>
    <row r="10" spans="1:8" s="287" customFormat="1" ht="19.5" customHeight="1">
      <c r="A10" s="210">
        <v>7</v>
      </c>
      <c r="B10" s="284" t="s">
        <v>810</v>
      </c>
      <c r="C10" s="285"/>
      <c r="D10" s="285"/>
      <c r="E10" s="285">
        <v>98425</v>
      </c>
      <c r="F10" s="285"/>
      <c r="G10" s="285"/>
      <c r="H10" s="286">
        <f t="shared" si="0"/>
        <v>98425</v>
      </c>
    </row>
    <row r="11" spans="1:8" s="282" customFormat="1" ht="19.5" customHeight="1">
      <c r="A11" s="210">
        <v>8</v>
      </c>
      <c r="B11" s="284" t="s">
        <v>811</v>
      </c>
      <c r="C11" s="285"/>
      <c r="D11" s="285"/>
      <c r="E11" s="285">
        <v>102283</v>
      </c>
      <c r="F11" s="285"/>
      <c r="G11" s="285"/>
      <c r="H11" s="286">
        <f t="shared" si="0"/>
        <v>102283</v>
      </c>
    </row>
    <row r="12" spans="1:8" s="282" customFormat="1" ht="19.5" customHeight="1">
      <c r="A12" s="210">
        <v>9</v>
      </c>
      <c r="B12" s="284" t="s">
        <v>812</v>
      </c>
      <c r="C12" s="285"/>
      <c r="D12" s="285"/>
      <c r="E12" s="285">
        <v>174803</v>
      </c>
      <c r="F12" s="285"/>
      <c r="G12" s="285"/>
      <c r="H12" s="286">
        <f t="shared" si="0"/>
        <v>174803</v>
      </c>
    </row>
    <row r="13" spans="1:8" s="282" customFormat="1" ht="27.75" customHeight="1">
      <c r="A13" s="210">
        <v>10</v>
      </c>
      <c r="B13" s="284" t="s">
        <v>813</v>
      </c>
      <c r="C13" s="285"/>
      <c r="D13" s="285"/>
      <c r="E13" s="285">
        <v>86614</v>
      </c>
      <c r="F13" s="285"/>
      <c r="G13" s="285"/>
      <c r="H13" s="286">
        <f t="shared" si="0"/>
        <v>86614</v>
      </c>
    </row>
    <row r="14" spans="1:8" s="287" customFormat="1" ht="27.75" customHeight="1">
      <c r="A14" s="210">
        <v>11</v>
      </c>
      <c r="B14" s="284" t="s">
        <v>814</v>
      </c>
      <c r="C14" s="285"/>
      <c r="D14" s="285"/>
      <c r="E14" s="285">
        <v>19685</v>
      </c>
      <c r="F14" s="285"/>
      <c r="G14" s="285"/>
      <c r="H14" s="286">
        <f t="shared" si="0"/>
        <v>19685</v>
      </c>
    </row>
    <row r="15" spans="1:8" s="287" customFormat="1" ht="27.75" customHeight="1">
      <c r="A15" s="210">
        <v>12</v>
      </c>
      <c r="B15" s="284" t="s">
        <v>815</v>
      </c>
      <c r="C15" s="285"/>
      <c r="D15" s="285"/>
      <c r="E15" s="285">
        <v>18110</v>
      </c>
      <c r="F15" s="285"/>
      <c r="G15" s="285"/>
      <c r="H15" s="286">
        <f t="shared" si="0"/>
        <v>18110</v>
      </c>
    </row>
    <row r="16" spans="1:8" s="282" customFormat="1" ht="19.5" customHeight="1">
      <c r="A16" s="210">
        <v>13</v>
      </c>
      <c r="B16" s="284" t="s">
        <v>816</v>
      </c>
      <c r="C16" s="285"/>
      <c r="D16" s="285"/>
      <c r="E16" s="285">
        <v>566929</v>
      </c>
      <c r="F16" s="285"/>
      <c r="G16" s="285"/>
      <c r="H16" s="286">
        <f t="shared" si="0"/>
        <v>566929</v>
      </c>
    </row>
    <row r="17" spans="1:8" s="282" customFormat="1" ht="19.5" customHeight="1">
      <c r="A17" s="210">
        <v>14</v>
      </c>
      <c r="B17" s="288" t="s">
        <v>766</v>
      </c>
      <c r="C17" s="286"/>
      <c r="D17" s="286">
        <v>5444</v>
      </c>
      <c r="E17" s="286"/>
      <c r="F17" s="286"/>
      <c r="G17" s="285"/>
      <c r="H17" s="286">
        <f t="shared" si="0"/>
        <v>5444</v>
      </c>
    </row>
    <row r="18" spans="1:8" s="290" customFormat="1" ht="19.5" customHeight="1">
      <c r="A18" s="210">
        <v>15</v>
      </c>
      <c r="B18" s="288" t="s">
        <v>817</v>
      </c>
      <c r="C18" s="286"/>
      <c r="D18" s="286">
        <v>688893</v>
      </c>
      <c r="E18" s="286"/>
      <c r="F18" s="286"/>
      <c r="G18" s="285"/>
      <c r="H18" s="286">
        <f t="shared" si="0"/>
        <v>688893</v>
      </c>
    </row>
    <row r="19" spans="1:8" s="290" customFormat="1" ht="19.5" customHeight="1">
      <c r="A19" s="210">
        <v>16</v>
      </c>
      <c r="B19" s="280" t="s">
        <v>767</v>
      </c>
      <c r="C19" s="281"/>
      <c r="D19" s="283">
        <f>SUM(D9:D18)</f>
        <v>694337</v>
      </c>
      <c r="E19" s="283">
        <f>SUM(E9:E17)</f>
        <v>1761195</v>
      </c>
      <c r="F19" s="281"/>
      <c r="G19" s="281"/>
      <c r="H19" s="280">
        <f t="shared" si="0"/>
        <v>2455532</v>
      </c>
    </row>
    <row r="20" spans="1:8" s="282" customFormat="1" ht="19.5" customHeight="1">
      <c r="A20" s="210">
        <v>17</v>
      </c>
      <c r="B20" s="280" t="s">
        <v>768</v>
      </c>
      <c r="C20" s="283"/>
      <c r="D20" s="283">
        <v>0</v>
      </c>
      <c r="E20" s="283"/>
      <c r="F20" s="283"/>
      <c r="G20" s="281"/>
      <c r="H20" s="280">
        <f t="shared" si="0"/>
        <v>0</v>
      </c>
    </row>
    <row r="21" spans="1:8" s="282" customFormat="1" ht="27" customHeight="1">
      <c r="A21" s="210">
        <v>18</v>
      </c>
      <c r="B21" s="279" t="s">
        <v>769</v>
      </c>
      <c r="C21" s="280"/>
      <c r="D21" s="280"/>
      <c r="E21" s="280"/>
      <c r="F21" s="280"/>
      <c r="G21" s="281"/>
      <c r="H21" s="280">
        <f t="shared" si="0"/>
        <v>0</v>
      </c>
    </row>
    <row r="22" spans="1:8" ht="19.5" customHeight="1">
      <c r="A22" s="210">
        <v>19</v>
      </c>
      <c r="B22" s="288" t="s">
        <v>818</v>
      </c>
      <c r="C22" s="286"/>
      <c r="D22" s="286"/>
      <c r="E22" s="286">
        <v>192265</v>
      </c>
      <c r="F22" s="286"/>
      <c r="G22" s="289"/>
      <c r="H22" s="286">
        <f t="shared" si="0"/>
        <v>192265</v>
      </c>
    </row>
    <row r="23" spans="1:8" ht="27.75" customHeight="1">
      <c r="A23" s="210">
        <v>20</v>
      </c>
      <c r="B23" s="288" t="s">
        <v>819</v>
      </c>
      <c r="C23" s="286"/>
      <c r="D23" s="286"/>
      <c r="E23" s="286">
        <v>9842</v>
      </c>
      <c r="F23" s="286"/>
      <c r="G23" s="289"/>
      <c r="H23" s="286">
        <f t="shared" si="0"/>
        <v>9842</v>
      </c>
    </row>
    <row r="24" spans="1:8" ht="27.75" customHeight="1">
      <c r="A24" s="210">
        <v>21</v>
      </c>
      <c r="B24" s="288" t="s">
        <v>770</v>
      </c>
      <c r="C24" s="286"/>
      <c r="D24" s="286"/>
      <c r="E24" s="286">
        <v>522400</v>
      </c>
      <c r="F24" s="286"/>
      <c r="G24" s="289"/>
      <c r="H24" s="286">
        <f t="shared" si="0"/>
        <v>522400</v>
      </c>
    </row>
    <row r="25" spans="1:8" ht="27.75" customHeight="1">
      <c r="A25" s="210">
        <v>22</v>
      </c>
      <c r="B25" s="280" t="s">
        <v>771</v>
      </c>
      <c r="C25" s="280"/>
      <c r="D25" s="280">
        <f>SUM(D22:D24)</f>
        <v>0</v>
      </c>
      <c r="E25" s="280">
        <f>SUM(E22:E24)</f>
        <v>724507</v>
      </c>
      <c r="F25" s="280"/>
      <c r="G25" s="280"/>
      <c r="H25" s="280">
        <f t="shared" si="0"/>
        <v>724507</v>
      </c>
    </row>
    <row r="26" spans="1:8" s="278" customFormat="1" ht="19.5" customHeight="1">
      <c r="A26" s="210">
        <v>23</v>
      </c>
      <c r="B26" s="277" t="s">
        <v>772</v>
      </c>
      <c r="C26" s="277">
        <f>SUM(C7,C20,C21,C25)</f>
        <v>0</v>
      </c>
      <c r="D26" s="277">
        <f>SUM(D19,D20,D21,D25)</f>
        <v>694337</v>
      </c>
      <c r="E26" s="277">
        <f>SUM(E19,E20,E21,E25)</f>
        <v>2485702</v>
      </c>
      <c r="F26" s="277">
        <f>SUM(F19,F20,F21,F25,F7)</f>
        <v>545170</v>
      </c>
      <c r="G26" s="277">
        <f>SUM(G19,G20,G21,G25)</f>
        <v>0</v>
      </c>
      <c r="H26" s="277">
        <f>SUM(H7,H8,H19,H20,H21,H25)</f>
        <v>3725209</v>
      </c>
    </row>
    <row r="27" spans="1:8" s="278" customFormat="1" ht="19.5" customHeight="1">
      <c r="A27" s="210">
        <v>24</v>
      </c>
      <c r="B27" s="285" t="s">
        <v>820</v>
      </c>
      <c r="C27" s="285"/>
      <c r="D27" s="285"/>
      <c r="E27" s="285">
        <v>24682</v>
      </c>
      <c r="F27" s="285"/>
      <c r="G27" s="285"/>
      <c r="H27" s="286">
        <f aca="true" t="shared" si="1" ref="H27:H34">SUM(C27:G27)</f>
        <v>24682</v>
      </c>
    </row>
    <row r="28" spans="1:8" s="278" customFormat="1" ht="19.5" customHeight="1">
      <c r="A28" s="210">
        <v>25</v>
      </c>
      <c r="B28" s="280" t="s">
        <v>773</v>
      </c>
      <c r="C28" s="280"/>
      <c r="D28" s="280">
        <f>SUM(D27:D27)</f>
        <v>0</v>
      </c>
      <c r="E28" s="280">
        <f>SUM(E27:E27)</f>
        <v>24682</v>
      </c>
      <c r="F28" s="281"/>
      <c r="G28" s="281"/>
      <c r="H28" s="280">
        <f t="shared" si="1"/>
        <v>24682</v>
      </c>
    </row>
    <row r="29" spans="1:8" s="278" customFormat="1" ht="19.5" customHeight="1">
      <c r="A29" s="210">
        <v>26</v>
      </c>
      <c r="B29" s="280" t="s">
        <v>774</v>
      </c>
      <c r="C29" s="280"/>
      <c r="D29" s="280"/>
      <c r="E29" s="280"/>
      <c r="F29" s="280"/>
      <c r="G29" s="280"/>
      <c r="H29" s="280">
        <f t="shared" si="1"/>
        <v>0</v>
      </c>
    </row>
    <row r="30" spans="1:8" ht="19.5" customHeight="1">
      <c r="A30" s="210">
        <v>27</v>
      </c>
      <c r="B30" s="291" t="s">
        <v>775</v>
      </c>
      <c r="C30" s="291"/>
      <c r="D30" s="291"/>
      <c r="E30" s="291"/>
      <c r="F30" s="291"/>
      <c r="G30" s="281"/>
      <c r="H30" s="291">
        <f t="shared" si="1"/>
        <v>0</v>
      </c>
    </row>
    <row r="31" spans="1:8" ht="27.75" customHeight="1">
      <c r="A31" s="210">
        <v>28</v>
      </c>
      <c r="B31" s="293" t="s">
        <v>776</v>
      </c>
      <c r="C31" s="291"/>
      <c r="D31" s="291"/>
      <c r="E31" s="291"/>
      <c r="F31" s="291"/>
      <c r="G31" s="281"/>
      <c r="H31" s="291">
        <f t="shared" si="1"/>
        <v>0</v>
      </c>
    </row>
    <row r="32" spans="1:8" ht="24.75" customHeight="1">
      <c r="A32" s="210">
        <v>29</v>
      </c>
      <c r="B32" s="288" t="s">
        <v>777</v>
      </c>
      <c r="C32" s="291"/>
      <c r="D32" s="291"/>
      <c r="E32" s="291"/>
      <c r="F32" s="291"/>
      <c r="G32" s="281"/>
      <c r="H32" s="291">
        <f t="shared" si="1"/>
        <v>0</v>
      </c>
    </row>
    <row r="33" spans="1:8" ht="19.5" customHeight="1">
      <c r="A33" s="210">
        <v>30</v>
      </c>
      <c r="B33" s="288" t="s">
        <v>778</v>
      </c>
      <c r="C33" s="291"/>
      <c r="D33" s="291"/>
      <c r="E33" s="291">
        <v>522400</v>
      </c>
      <c r="F33" s="291"/>
      <c r="G33" s="281"/>
      <c r="H33" s="291">
        <f t="shared" si="1"/>
        <v>522400</v>
      </c>
    </row>
    <row r="34" spans="1:8" s="278" customFormat="1" ht="19.5" customHeight="1">
      <c r="A34" s="210">
        <v>31</v>
      </c>
      <c r="B34" s="294" t="s">
        <v>779</v>
      </c>
      <c r="C34" s="294"/>
      <c r="D34" s="294">
        <f>SUM(D32:D33)</f>
        <v>0</v>
      </c>
      <c r="E34" s="294">
        <f>SUM(E32:E33)</f>
        <v>522400</v>
      </c>
      <c r="F34" s="294"/>
      <c r="G34" s="294"/>
      <c r="H34" s="294">
        <f t="shared" si="1"/>
        <v>522400</v>
      </c>
    </row>
    <row r="35" spans="1:8" s="278" customFormat="1" ht="19.5" customHeight="1">
      <c r="A35" s="210">
        <v>32</v>
      </c>
      <c r="B35" s="294" t="s">
        <v>780</v>
      </c>
      <c r="C35" s="294">
        <f>SUM(C29)</f>
        <v>0</v>
      </c>
      <c r="D35" s="294">
        <f>SUM(D28,D29,D30,D31,D34)</f>
        <v>0</v>
      </c>
      <c r="E35" s="294">
        <f>SUM(E28,E29,E30,E31,E34)</f>
        <v>547082</v>
      </c>
      <c r="F35" s="294">
        <f>SUM(F28,F29,F30,F31,F34)</f>
        <v>0</v>
      </c>
      <c r="G35" s="294">
        <f>SUM(G28,G29,G30,G31,G34)</f>
        <v>0</v>
      </c>
      <c r="H35" s="294">
        <f>SUM(H28,H29,H30,H31,H34)</f>
        <v>547082</v>
      </c>
    </row>
    <row r="36" spans="1:8" ht="19.5" customHeight="1">
      <c r="A36" s="210">
        <v>33</v>
      </c>
      <c r="B36" s="276" t="s">
        <v>781</v>
      </c>
      <c r="C36" s="276">
        <f aca="true" t="shared" si="2" ref="C36:H36">C5+C26-C35</f>
        <v>2113098</v>
      </c>
      <c r="D36" s="276">
        <f t="shared" si="2"/>
        <v>138628452</v>
      </c>
      <c r="E36" s="276">
        <f t="shared" si="2"/>
        <v>7022533</v>
      </c>
      <c r="F36" s="276">
        <f t="shared" si="2"/>
        <v>545170</v>
      </c>
      <c r="G36" s="276">
        <f t="shared" si="2"/>
        <v>0</v>
      </c>
      <c r="H36" s="276">
        <f t="shared" si="2"/>
        <v>148309253</v>
      </c>
    </row>
    <row r="37" spans="1:8" ht="12.75">
      <c r="A37" s="210">
        <v>34</v>
      </c>
      <c r="B37" s="276" t="s">
        <v>782</v>
      </c>
      <c r="C37" s="276">
        <v>2113098</v>
      </c>
      <c r="D37" s="276">
        <v>25684275</v>
      </c>
      <c r="E37" s="276">
        <v>4867461</v>
      </c>
      <c r="F37" s="281"/>
      <c r="G37" s="276"/>
      <c r="H37" s="276">
        <f aca="true" t="shared" si="3" ref="H37:H44">SUM(C37:G37)</f>
        <v>32664834</v>
      </c>
    </row>
    <row r="38" spans="1:8" ht="12.75">
      <c r="A38" s="210">
        <v>35</v>
      </c>
      <c r="B38" s="291" t="s">
        <v>783</v>
      </c>
      <c r="C38" s="291"/>
      <c r="D38" s="291">
        <v>2599149</v>
      </c>
      <c r="E38" s="291">
        <v>1889138</v>
      </c>
      <c r="F38" s="281"/>
      <c r="G38" s="291"/>
      <c r="H38" s="291">
        <f t="shared" si="3"/>
        <v>4488287</v>
      </c>
    </row>
    <row r="39" spans="1:8" ht="12.75">
      <c r="A39" s="210">
        <v>36</v>
      </c>
      <c r="B39" s="291" t="s">
        <v>784</v>
      </c>
      <c r="C39" s="291"/>
      <c r="D39" s="291"/>
      <c r="E39" s="291">
        <v>24682</v>
      </c>
      <c r="F39" s="281"/>
      <c r="G39" s="291"/>
      <c r="H39" s="291">
        <f t="shared" si="3"/>
        <v>24682</v>
      </c>
    </row>
    <row r="40" spans="1:8" ht="12.75">
      <c r="A40" s="210">
        <v>37</v>
      </c>
      <c r="B40" s="291" t="s">
        <v>785</v>
      </c>
      <c r="C40" s="291"/>
      <c r="D40" s="291"/>
      <c r="E40" s="291"/>
      <c r="F40" s="291"/>
      <c r="G40" s="291"/>
      <c r="H40" s="291">
        <f t="shared" si="3"/>
        <v>0</v>
      </c>
    </row>
    <row r="41" spans="1:8" ht="12.75">
      <c r="A41" s="210">
        <v>38</v>
      </c>
      <c r="B41" s="291" t="s">
        <v>786</v>
      </c>
      <c r="C41" s="291"/>
      <c r="D41" s="291"/>
      <c r="E41" s="291"/>
      <c r="F41" s="291"/>
      <c r="G41" s="291"/>
      <c r="H41" s="291">
        <f t="shared" si="3"/>
        <v>0</v>
      </c>
    </row>
    <row r="42" spans="1:8" ht="12.75">
      <c r="A42" s="210">
        <v>39</v>
      </c>
      <c r="B42" s="276" t="s">
        <v>787</v>
      </c>
      <c r="C42" s="276">
        <f>C37+C38-C39</f>
        <v>2113098</v>
      </c>
      <c r="D42" s="276">
        <f>D37+D38-D39</f>
        <v>28283424</v>
      </c>
      <c r="E42" s="276">
        <f>E37+E38-E39</f>
        <v>6731917</v>
      </c>
      <c r="F42" s="276">
        <f>F37+F38-F39</f>
        <v>0</v>
      </c>
      <c r="G42" s="276">
        <f>G37+G38-G39</f>
        <v>0</v>
      </c>
      <c r="H42" s="276">
        <f t="shared" si="3"/>
        <v>37128439</v>
      </c>
    </row>
    <row r="43" spans="1:8" ht="12.75">
      <c r="A43" s="210">
        <v>40</v>
      </c>
      <c r="B43" s="276" t="s">
        <v>788</v>
      </c>
      <c r="C43" s="276">
        <f>C36-C42</f>
        <v>0</v>
      </c>
      <c r="D43" s="276">
        <f>D36-D42</f>
        <v>110345028</v>
      </c>
      <c r="E43" s="276">
        <f>E36-E42</f>
        <v>290616</v>
      </c>
      <c r="F43" s="276">
        <f>F36-F42</f>
        <v>545170</v>
      </c>
      <c r="G43" s="276">
        <f>G36-G42</f>
        <v>0</v>
      </c>
      <c r="H43" s="276">
        <f t="shared" si="3"/>
        <v>111180814</v>
      </c>
    </row>
    <row r="44" spans="1:8" ht="12.75">
      <c r="A44" s="210">
        <v>41</v>
      </c>
      <c r="B44" s="291" t="s">
        <v>789</v>
      </c>
      <c r="C44" s="291">
        <v>2113098</v>
      </c>
      <c r="D44" s="291">
        <v>775</v>
      </c>
      <c r="E44" s="312">
        <v>6410188</v>
      </c>
      <c r="F44" s="291"/>
      <c r="G44" s="291"/>
      <c r="H44" s="291">
        <f t="shared" si="3"/>
        <v>8524061</v>
      </c>
    </row>
  </sheetData>
  <sheetProtection/>
  <mergeCells count="1">
    <mergeCell ref="A1:H1"/>
  </mergeCells>
  <printOptions horizontalCentered="1"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58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23" t="s">
        <v>549</v>
      </c>
      <c r="B1" s="323"/>
      <c r="C1" s="323"/>
      <c r="D1" s="323"/>
      <c r="E1" s="323"/>
    </row>
    <row r="2" spans="1:5" s="2" customFormat="1" ht="15.75">
      <c r="A2" s="323" t="s">
        <v>821</v>
      </c>
      <c r="B2" s="323"/>
      <c r="C2" s="323"/>
      <c r="D2" s="323"/>
      <c r="E2" s="323"/>
    </row>
    <row r="3" s="2" customFormat="1" ht="15.75"/>
    <row r="4" spans="1:5" s="11" customFormat="1" ht="15.75">
      <c r="A4" s="154"/>
      <c r="B4" s="154" t="s">
        <v>0</v>
      </c>
      <c r="C4" s="154" t="s">
        <v>1</v>
      </c>
      <c r="D4" s="154" t="s">
        <v>2</v>
      </c>
      <c r="E4" s="154" t="s">
        <v>3</v>
      </c>
    </row>
    <row r="5" spans="1:5" s="11" customFormat="1" ht="15.75">
      <c r="A5" s="154">
        <v>1</v>
      </c>
      <c r="B5" s="87" t="s">
        <v>9</v>
      </c>
      <c r="C5" s="155">
        <v>42369</v>
      </c>
      <c r="D5" s="155" t="s">
        <v>823</v>
      </c>
      <c r="E5" s="155">
        <v>42735</v>
      </c>
    </row>
    <row r="6" spans="1:5" s="11" customFormat="1" ht="15.75">
      <c r="A6" s="154">
        <v>2</v>
      </c>
      <c r="B6" s="157" t="s">
        <v>790</v>
      </c>
      <c r="C6" s="140"/>
      <c r="D6" s="140"/>
      <c r="E6" s="140"/>
    </row>
    <row r="7" spans="1:5" s="11" customFormat="1" ht="15.75">
      <c r="A7" s="154">
        <v>3</v>
      </c>
      <c r="B7" s="156" t="s">
        <v>791</v>
      </c>
      <c r="C7" s="140">
        <v>100000</v>
      </c>
      <c r="D7" s="140"/>
      <c r="E7" s="140"/>
    </row>
    <row r="8" spans="1:5" s="11" customFormat="1" ht="15.75">
      <c r="A8" s="154">
        <v>4</v>
      </c>
      <c r="B8" s="156" t="s">
        <v>822</v>
      </c>
      <c r="C8" s="140"/>
      <c r="D8" s="140"/>
      <c r="E8" s="140">
        <v>100000</v>
      </c>
    </row>
    <row r="9" spans="1:5" s="11" customFormat="1" ht="15.75">
      <c r="A9" s="154">
        <v>5</v>
      </c>
      <c r="B9" s="157" t="s">
        <v>792</v>
      </c>
      <c r="C9" s="158">
        <f>SUM(C6:C8)</f>
        <v>100000</v>
      </c>
      <c r="D9" s="158">
        <f>SUM(D6:D8)</f>
        <v>0</v>
      </c>
      <c r="E9" s="158">
        <f>SUM(E6:E8)</f>
        <v>100000</v>
      </c>
    </row>
    <row r="11" ht="15.75">
      <c r="B11" s="295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6" customWidth="1"/>
    <col min="2" max="2" width="15.421875" style="56" customWidth="1"/>
    <col min="3" max="3" width="16.140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70" t="s">
        <v>508</v>
      </c>
      <c r="B1" s="370"/>
      <c r="C1" s="37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53</v>
      </c>
      <c r="B3" s="57" t="s">
        <v>54</v>
      </c>
      <c r="C3" s="57" t="s">
        <v>538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55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56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57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4" t="s">
        <v>58</v>
      </c>
      <c r="B7" s="59">
        <v>0</v>
      </c>
      <c r="C7" s="59">
        <v>0</v>
      </c>
    </row>
    <row r="8" spans="1:3" ht="31.5">
      <c r="A8" s="76" t="s">
        <v>59</v>
      </c>
      <c r="B8" s="60">
        <f>SUM(B9:B10)</f>
        <v>0</v>
      </c>
      <c r="C8" s="60">
        <f>SUM(C9:C10)</f>
        <v>0</v>
      </c>
    </row>
    <row r="9" spans="1:138" s="58" customFormat="1" ht="30">
      <c r="A9" s="77" t="s">
        <v>60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61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62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63</v>
      </c>
      <c r="B12" s="60">
        <f>SUM(B13,B16,B19,B25,B22)</f>
        <v>328292</v>
      </c>
      <c r="C12" s="60">
        <f>SUM(C13,C16,C19,C25,C22)</f>
        <v>328292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77" t="s">
        <v>64</v>
      </c>
      <c r="B13" s="61">
        <v>0</v>
      </c>
      <c r="C13" s="61">
        <v>0</v>
      </c>
    </row>
    <row r="14" spans="1:138" s="58" customFormat="1" ht="18">
      <c r="A14" s="78" t="s">
        <v>65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66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67</v>
      </c>
      <c r="B16" s="61">
        <f>SUM(B17:B18)</f>
        <v>316700</v>
      </c>
      <c r="C16" s="61">
        <f>SUM(C17:C18)</f>
        <v>316700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65</v>
      </c>
      <c r="B17" s="62">
        <v>316700</v>
      </c>
      <c r="C17" s="62">
        <v>316700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66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99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78" t="s">
        <v>65</v>
      </c>
      <c r="B20" s="62">
        <v>0</v>
      </c>
      <c r="C20" s="62">
        <v>0</v>
      </c>
    </row>
    <row r="21" spans="1:138" s="58" customFormat="1" ht="25.5">
      <c r="A21" s="78" t="s">
        <v>66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68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78" t="s">
        <v>65</v>
      </c>
      <c r="B23" s="62">
        <v>0</v>
      </c>
      <c r="C23" s="62">
        <v>0</v>
      </c>
    </row>
    <row r="24" spans="1:3" ht="25.5">
      <c r="A24" s="78" t="s">
        <v>66</v>
      </c>
      <c r="B24" s="62">
        <v>0</v>
      </c>
      <c r="C24" s="62">
        <v>0</v>
      </c>
    </row>
    <row r="25" spans="1:3" ht="18">
      <c r="A25" s="77" t="s">
        <v>69</v>
      </c>
      <c r="B25" s="61">
        <f>SUM(B26:B27)</f>
        <v>11592</v>
      </c>
      <c r="C25" s="61">
        <f>SUM(C26:C27)</f>
        <v>11592</v>
      </c>
    </row>
    <row r="26" spans="1:3" ht="18">
      <c r="A26" s="78" t="s">
        <v>65</v>
      </c>
      <c r="B26" s="62">
        <v>11592</v>
      </c>
      <c r="C26" s="62">
        <v>11592</v>
      </c>
    </row>
    <row r="27" spans="1:3" ht="25.5">
      <c r="A27" s="78" t="s">
        <v>66</v>
      </c>
      <c r="B27" s="62">
        <v>0</v>
      </c>
      <c r="C27" s="62">
        <v>0</v>
      </c>
    </row>
    <row r="28" spans="1:3" ht="31.5">
      <c r="A28" s="76" t="s">
        <v>70</v>
      </c>
      <c r="B28" s="60">
        <v>0</v>
      </c>
      <c r="C28" s="60">
        <v>0</v>
      </c>
    </row>
    <row r="29" spans="1:3" ht="18">
      <c r="A29" s="79" t="s">
        <v>71</v>
      </c>
      <c r="B29" s="60">
        <f>SUM(B8,B11,B12,B28,B4,B7)</f>
        <v>328292</v>
      </c>
      <c r="C29" s="60">
        <f>SUM(C8,C11,C12,C28,C4,C7)</f>
        <v>328292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07"/>
  <sheetViews>
    <sheetView zoomScalePageLayoutView="0" workbookViewId="0" topLeftCell="A248">
      <selection activeCell="A230" sqref="A230:IV233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3" width="11.28125" style="41" customWidth="1"/>
    <col min="4" max="4" width="11.57421875" style="41" customWidth="1"/>
    <col min="5" max="5" width="11.7109375" style="41" customWidth="1"/>
    <col min="6" max="6" width="9.140625" style="16" customWidth="1"/>
    <col min="7" max="16384" width="9.140625" style="16" customWidth="1"/>
  </cols>
  <sheetData>
    <row r="1" spans="1:5" ht="15.75">
      <c r="A1" s="331" t="s">
        <v>494</v>
      </c>
      <c r="B1" s="331"/>
      <c r="C1" s="331"/>
      <c r="D1" s="331"/>
      <c r="E1" s="331"/>
    </row>
    <row r="2" spans="1:5" ht="15.75">
      <c r="A2" s="332" t="s">
        <v>491</v>
      </c>
      <c r="B2" s="332"/>
      <c r="C2" s="332"/>
      <c r="D2" s="332"/>
      <c r="E2" s="332"/>
    </row>
    <row r="3" spans="1:5" ht="15.75">
      <c r="A3" s="111"/>
      <c r="B3" s="45"/>
      <c r="C3" s="45"/>
      <c r="D3" s="45"/>
      <c r="E3" s="45"/>
    </row>
    <row r="4" spans="1:6" s="10" customFormat="1" ht="31.5">
      <c r="A4" s="101" t="s">
        <v>9</v>
      </c>
      <c r="B4" s="17" t="s">
        <v>126</v>
      </c>
      <c r="C4" s="40" t="s">
        <v>4</v>
      </c>
      <c r="D4" s="40" t="s">
        <v>542</v>
      </c>
      <c r="E4" s="40" t="s">
        <v>539</v>
      </c>
      <c r="F4" s="320" t="s">
        <v>827</v>
      </c>
    </row>
    <row r="5" spans="1:6" s="10" customFormat="1" ht="16.5">
      <c r="A5" s="68" t="s">
        <v>79</v>
      </c>
      <c r="B5" s="104"/>
      <c r="C5" s="81"/>
      <c r="D5" s="81"/>
      <c r="E5" s="81"/>
      <c r="F5" s="305"/>
    </row>
    <row r="6" spans="1:6" s="10" customFormat="1" ht="18" customHeight="1">
      <c r="A6" s="67" t="s">
        <v>253</v>
      </c>
      <c r="B6" s="17"/>
      <c r="C6" s="81"/>
      <c r="D6" s="81"/>
      <c r="E6" s="81"/>
      <c r="F6" s="305"/>
    </row>
    <row r="7" spans="1:6" s="10" customFormat="1" ht="15.75" hidden="1">
      <c r="A7" s="86" t="s">
        <v>135</v>
      </c>
      <c r="B7" s="17">
        <v>2</v>
      </c>
      <c r="C7" s="81"/>
      <c r="D7" s="81"/>
      <c r="E7" s="81"/>
      <c r="F7" s="321" t="e">
        <f>E7/D7*100</f>
        <v>#DIV/0!</v>
      </c>
    </row>
    <row r="8" spans="1:7" s="10" customFormat="1" ht="15.75">
      <c r="A8" s="86" t="s">
        <v>136</v>
      </c>
      <c r="B8" s="17">
        <v>2</v>
      </c>
      <c r="C8" s="81">
        <v>1043640</v>
      </c>
      <c r="D8" s="81">
        <v>1043640</v>
      </c>
      <c r="E8" s="81">
        <v>1043640</v>
      </c>
      <c r="F8" s="321">
        <f>E8/D8*100</f>
        <v>100</v>
      </c>
      <c r="G8" s="12"/>
    </row>
    <row r="9" spans="1:7" s="10" customFormat="1" ht="15.75">
      <c r="A9" s="86" t="s">
        <v>137</v>
      </c>
      <c r="B9" s="17">
        <v>2</v>
      </c>
      <c r="C9" s="81">
        <v>1280000</v>
      </c>
      <c r="D9" s="81">
        <v>1280000</v>
      </c>
      <c r="E9" s="81">
        <v>1280000</v>
      </c>
      <c r="F9" s="321">
        <f>E9/D9*100</f>
        <v>100</v>
      </c>
      <c r="G9" s="12"/>
    </row>
    <row r="10" spans="1:7" s="10" customFormat="1" ht="15.75">
      <c r="A10" s="86" t="s">
        <v>138</v>
      </c>
      <c r="B10" s="17">
        <v>2</v>
      </c>
      <c r="C10" s="81">
        <v>136758</v>
      </c>
      <c r="D10" s="81">
        <v>136758</v>
      </c>
      <c r="E10" s="81">
        <v>136758</v>
      </c>
      <c r="F10" s="321">
        <f aca="true" t="shared" si="0" ref="F10:F72">E10/D10*100</f>
        <v>100</v>
      </c>
      <c r="G10" s="12"/>
    </row>
    <row r="11" spans="1:7" s="10" customFormat="1" ht="15.75">
      <c r="A11" s="86" t="s">
        <v>139</v>
      </c>
      <c r="B11" s="17">
        <v>2</v>
      </c>
      <c r="C11" s="81">
        <v>279210</v>
      </c>
      <c r="D11" s="81">
        <v>279210</v>
      </c>
      <c r="E11" s="81">
        <v>279210</v>
      </c>
      <c r="F11" s="321">
        <f t="shared" si="0"/>
        <v>100</v>
      </c>
      <c r="G11" s="12"/>
    </row>
    <row r="12" spans="1:7" s="10" customFormat="1" ht="15.75">
      <c r="A12" s="86" t="s">
        <v>255</v>
      </c>
      <c r="B12" s="17">
        <v>2</v>
      </c>
      <c r="C12" s="81">
        <v>5000000</v>
      </c>
      <c r="D12" s="81">
        <v>5000000</v>
      </c>
      <c r="E12" s="81">
        <v>5000000</v>
      </c>
      <c r="F12" s="321">
        <f t="shared" si="0"/>
        <v>100</v>
      </c>
      <c r="G12" s="12"/>
    </row>
    <row r="13" spans="1:7" s="10" customFormat="1" ht="31.5" hidden="1">
      <c r="A13" s="86" t="s">
        <v>256</v>
      </c>
      <c r="B13" s="17">
        <v>2</v>
      </c>
      <c r="C13" s="81"/>
      <c r="D13" s="81"/>
      <c r="E13" s="81"/>
      <c r="F13" s="321" t="e">
        <f t="shared" si="0"/>
        <v>#DIV/0!</v>
      </c>
      <c r="G13" s="12"/>
    </row>
    <row r="14" spans="1:7" s="10" customFormat="1" ht="15.75">
      <c r="A14" s="112" t="s">
        <v>459</v>
      </c>
      <c r="B14" s="17">
        <v>2</v>
      </c>
      <c r="C14" s="81">
        <v>-193760</v>
      </c>
      <c r="D14" s="81">
        <v>-193760</v>
      </c>
      <c r="E14" s="81">
        <v>-193760</v>
      </c>
      <c r="F14" s="321">
        <f t="shared" si="0"/>
        <v>100</v>
      </c>
      <c r="G14" s="12"/>
    </row>
    <row r="15" spans="1:7" s="10" customFormat="1" ht="15.75" hidden="1">
      <c r="A15" s="86" t="s">
        <v>275</v>
      </c>
      <c r="B15" s="17">
        <v>2</v>
      </c>
      <c r="C15" s="81"/>
      <c r="D15" s="81"/>
      <c r="E15" s="81"/>
      <c r="F15" s="321" t="e">
        <f t="shared" si="0"/>
        <v>#DIV/0!</v>
      </c>
      <c r="G15" s="12"/>
    </row>
    <row r="16" spans="1:7" s="10" customFormat="1" ht="15.75">
      <c r="A16" s="86" t="s">
        <v>274</v>
      </c>
      <c r="B16" s="17">
        <v>2</v>
      </c>
      <c r="C16" s="81">
        <v>96100</v>
      </c>
      <c r="D16" s="81">
        <v>96100</v>
      </c>
      <c r="E16" s="81">
        <v>96100</v>
      </c>
      <c r="F16" s="321">
        <f t="shared" si="0"/>
        <v>100</v>
      </c>
      <c r="G16" s="12"/>
    </row>
    <row r="17" spans="1:7" s="10" customFormat="1" ht="31.5">
      <c r="A17" s="109" t="s">
        <v>254</v>
      </c>
      <c r="B17" s="17"/>
      <c r="C17" s="81">
        <f>SUM(C7:C16)</f>
        <v>7641948</v>
      </c>
      <c r="D17" s="81">
        <f>SUM(D7:D16)</f>
        <v>7641948</v>
      </c>
      <c r="E17" s="81">
        <f>SUM(E7:E16)</f>
        <v>7641948</v>
      </c>
      <c r="F17" s="321">
        <f t="shared" si="0"/>
        <v>100</v>
      </c>
      <c r="G17" s="12"/>
    </row>
    <row r="18" spans="1:7" s="10" customFormat="1" ht="15.75" hidden="1">
      <c r="A18" s="86" t="s">
        <v>258</v>
      </c>
      <c r="B18" s="17">
        <v>2</v>
      </c>
      <c r="C18" s="81"/>
      <c r="D18" s="81"/>
      <c r="E18" s="81"/>
      <c r="F18" s="321" t="e">
        <f t="shared" si="0"/>
        <v>#DIV/0!</v>
      </c>
      <c r="G18" s="12"/>
    </row>
    <row r="19" spans="1:7" s="10" customFormat="1" ht="15.75" hidden="1">
      <c r="A19" s="86" t="s">
        <v>259</v>
      </c>
      <c r="B19" s="17">
        <v>2</v>
      </c>
      <c r="C19" s="81"/>
      <c r="D19" s="81"/>
      <c r="E19" s="81"/>
      <c r="F19" s="321" t="e">
        <f t="shared" si="0"/>
        <v>#DIV/0!</v>
      </c>
      <c r="G19" s="12"/>
    </row>
    <row r="20" spans="1:7" s="10" customFormat="1" ht="31.5" hidden="1">
      <c r="A20" s="109" t="s">
        <v>257</v>
      </c>
      <c r="B20" s="17"/>
      <c r="C20" s="81">
        <f>SUM(C18:C19)</f>
        <v>0</v>
      </c>
      <c r="D20" s="81">
        <f>SUM(D18:D19)</f>
        <v>0</v>
      </c>
      <c r="E20" s="81">
        <f>SUM(E18:E19)</f>
        <v>0</v>
      </c>
      <c r="F20" s="321" t="e">
        <f t="shared" si="0"/>
        <v>#DIV/0!</v>
      </c>
      <c r="G20" s="12"/>
    </row>
    <row r="21" spans="1:7" s="10" customFormat="1" ht="15.75" hidden="1">
      <c r="A21" s="86" t="s">
        <v>260</v>
      </c>
      <c r="B21" s="17">
        <v>2</v>
      </c>
      <c r="C21" s="81"/>
      <c r="D21" s="81"/>
      <c r="E21" s="81"/>
      <c r="F21" s="321" t="e">
        <f t="shared" si="0"/>
        <v>#DIV/0!</v>
      </c>
      <c r="G21" s="12"/>
    </row>
    <row r="22" spans="1:7" s="10" customFormat="1" ht="15.75" hidden="1">
      <c r="A22" s="86" t="s">
        <v>261</v>
      </c>
      <c r="B22" s="17">
        <v>2</v>
      </c>
      <c r="C22" s="124"/>
      <c r="D22" s="124"/>
      <c r="E22" s="124"/>
      <c r="F22" s="321" t="e">
        <f t="shared" si="0"/>
        <v>#DIV/0!</v>
      </c>
      <c r="G22" s="12"/>
    </row>
    <row r="23" spans="1:7" s="10" customFormat="1" ht="15.75" hidden="1">
      <c r="A23" s="112" t="s">
        <v>459</v>
      </c>
      <c r="B23" s="17">
        <v>2</v>
      </c>
      <c r="C23" s="81"/>
      <c r="D23" s="81"/>
      <c r="E23" s="81"/>
      <c r="F23" s="321" t="e">
        <f t="shared" si="0"/>
        <v>#DIV/0!</v>
      </c>
      <c r="G23" s="12"/>
    </row>
    <row r="24" spans="1:7" s="10" customFormat="1" ht="15.75">
      <c r="A24" s="86" t="s">
        <v>264</v>
      </c>
      <c r="B24" s="17">
        <v>2</v>
      </c>
      <c r="C24" s="81">
        <v>55360</v>
      </c>
      <c r="D24" s="81">
        <v>166080</v>
      </c>
      <c r="E24" s="81">
        <v>166080</v>
      </c>
      <c r="F24" s="321">
        <f t="shared" si="0"/>
        <v>100</v>
      </c>
      <c r="G24" s="12"/>
    </row>
    <row r="25" spans="1:7" s="10" customFormat="1" ht="15.75" hidden="1">
      <c r="A25" s="86" t="s">
        <v>265</v>
      </c>
      <c r="B25" s="17">
        <v>2</v>
      </c>
      <c r="C25" s="81"/>
      <c r="D25" s="81"/>
      <c r="E25" s="81"/>
      <c r="F25" s="321" t="e">
        <f t="shared" si="0"/>
        <v>#DIV/0!</v>
      </c>
      <c r="G25" s="12"/>
    </row>
    <row r="26" spans="1:7" s="10" customFormat="1" ht="31.5">
      <c r="A26" s="86" t="s">
        <v>460</v>
      </c>
      <c r="B26" s="17">
        <v>2</v>
      </c>
      <c r="C26" s="81">
        <v>805164</v>
      </c>
      <c r="D26" s="81">
        <v>805164</v>
      </c>
      <c r="E26" s="81">
        <v>805164</v>
      </c>
      <c r="F26" s="321">
        <f t="shared" si="0"/>
        <v>100</v>
      </c>
      <c r="G26" s="12"/>
    </row>
    <row r="27" spans="1:7" s="10" customFormat="1" ht="15.75" hidden="1">
      <c r="A27" s="86" t="s">
        <v>262</v>
      </c>
      <c r="B27" s="17">
        <v>2</v>
      </c>
      <c r="C27" s="81"/>
      <c r="D27" s="81"/>
      <c r="E27" s="81"/>
      <c r="F27" s="321" t="e">
        <f t="shared" si="0"/>
        <v>#DIV/0!</v>
      </c>
      <c r="G27" s="12"/>
    </row>
    <row r="28" spans="1:7" s="10" customFormat="1" ht="15.75" hidden="1">
      <c r="A28" s="86" t="s">
        <v>482</v>
      </c>
      <c r="B28" s="17">
        <v>2</v>
      </c>
      <c r="C28" s="81"/>
      <c r="D28" s="81"/>
      <c r="E28" s="81"/>
      <c r="F28" s="321" t="e">
        <f t="shared" si="0"/>
        <v>#DIV/0!</v>
      </c>
      <c r="G28" s="12"/>
    </row>
    <row r="29" spans="1:7" s="10" customFormat="1" ht="47.25">
      <c r="A29" s="109" t="s">
        <v>263</v>
      </c>
      <c r="B29" s="17"/>
      <c r="C29" s="81">
        <f>SUM(C21:C28)</f>
        <v>860524</v>
      </c>
      <c r="D29" s="81">
        <f>SUM(D21:D28)</f>
        <v>971244</v>
      </c>
      <c r="E29" s="81">
        <f>SUM(E21:E28)</f>
        <v>971244</v>
      </c>
      <c r="F29" s="321">
        <f t="shared" si="0"/>
        <v>100</v>
      </c>
      <c r="G29" s="12"/>
    </row>
    <row r="30" spans="1:7" s="10" customFormat="1" ht="47.25">
      <c r="A30" s="86" t="s">
        <v>266</v>
      </c>
      <c r="B30" s="17">
        <v>2</v>
      </c>
      <c r="C30" s="81">
        <v>1200000</v>
      </c>
      <c r="D30" s="81">
        <v>1200000</v>
      </c>
      <c r="E30" s="81">
        <v>1200000</v>
      </c>
      <c r="F30" s="321">
        <f t="shared" si="0"/>
        <v>100</v>
      </c>
      <c r="G30" s="12"/>
    </row>
    <row r="31" spans="1:7" s="10" customFormat="1" ht="31.5">
      <c r="A31" s="109" t="s">
        <v>267</v>
      </c>
      <c r="B31" s="17"/>
      <c r="C31" s="81">
        <f>SUM(C30)</f>
        <v>1200000</v>
      </c>
      <c r="D31" s="81">
        <f>SUM(D30)</f>
        <v>1200000</v>
      </c>
      <c r="E31" s="81">
        <f>SUM(E30)</f>
        <v>1200000</v>
      </c>
      <c r="F31" s="321">
        <f t="shared" si="0"/>
        <v>100</v>
      </c>
      <c r="G31" s="12"/>
    </row>
    <row r="32" spans="1:7" s="10" customFormat="1" ht="15.75" hidden="1">
      <c r="A32" s="86" t="s">
        <v>268</v>
      </c>
      <c r="B32" s="17">
        <v>2</v>
      </c>
      <c r="C32" s="81"/>
      <c r="D32" s="81"/>
      <c r="E32" s="81"/>
      <c r="F32" s="321" t="e">
        <f t="shared" si="0"/>
        <v>#DIV/0!</v>
      </c>
      <c r="G32" s="12"/>
    </row>
    <row r="33" spans="1:7" s="10" customFormat="1" ht="15.75" hidden="1">
      <c r="A33" s="86" t="s">
        <v>269</v>
      </c>
      <c r="B33" s="17">
        <v>2</v>
      </c>
      <c r="C33" s="81"/>
      <c r="D33" s="81"/>
      <c r="E33" s="81"/>
      <c r="F33" s="321" t="e">
        <f t="shared" si="0"/>
        <v>#DIV/0!</v>
      </c>
      <c r="G33" s="12"/>
    </row>
    <row r="34" spans="1:7" s="10" customFormat="1" ht="15.75" hidden="1">
      <c r="A34" s="86" t="s">
        <v>270</v>
      </c>
      <c r="B34" s="17">
        <v>2</v>
      </c>
      <c r="C34" s="81"/>
      <c r="D34" s="81"/>
      <c r="E34" s="81"/>
      <c r="F34" s="321" t="e">
        <f t="shared" si="0"/>
        <v>#DIV/0!</v>
      </c>
      <c r="G34" s="12"/>
    </row>
    <row r="35" spans="1:7" s="10" customFormat="1" ht="31.5" hidden="1">
      <c r="A35" s="86" t="s">
        <v>271</v>
      </c>
      <c r="B35" s="17">
        <v>2</v>
      </c>
      <c r="C35" s="81"/>
      <c r="D35" s="81"/>
      <c r="E35" s="81"/>
      <c r="F35" s="321" t="e">
        <f t="shared" si="0"/>
        <v>#DIV/0!</v>
      </c>
      <c r="G35" s="12"/>
    </row>
    <row r="36" spans="1:7" s="10" customFormat="1" ht="15.75" hidden="1">
      <c r="A36" s="86" t="s">
        <v>272</v>
      </c>
      <c r="B36" s="17">
        <v>2</v>
      </c>
      <c r="C36" s="81"/>
      <c r="D36" s="81"/>
      <c r="E36" s="81"/>
      <c r="F36" s="321" t="e">
        <f t="shared" si="0"/>
        <v>#DIV/0!</v>
      </c>
      <c r="G36" s="12"/>
    </row>
    <row r="37" spans="1:7" s="10" customFormat="1" ht="15.75" hidden="1">
      <c r="A37" s="86" t="s">
        <v>273</v>
      </c>
      <c r="B37" s="17">
        <v>2</v>
      </c>
      <c r="C37" s="81"/>
      <c r="D37" s="81"/>
      <c r="E37" s="81"/>
      <c r="F37" s="321" t="e">
        <f t="shared" si="0"/>
        <v>#DIV/0!</v>
      </c>
      <c r="G37" s="12"/>
    </row>
    <row r="38" spans="1:7" s="10" customFormat="1" ht="15.75" hidden="1">
      <c r="A38" s="86" t="s">
        <v>478</v>
      </c>
      <c r="B38" s="17">
        <v>2</v>
      </c>
      <c r="C38" s="81"/>
      <c r="D38" s="81"/>
      <c r="E38" s="81"/>
      <c r="F38" s="321" t="e">
        <f t="shared" si="0"/>
        <v>#DIV/0!</v>
      </c>
      <c r="G38" s="12"/>
    </row>
    <row r="39" spans="1:7" s="10" customFormat="1" ht="15.75" hidden="1">
      <c r="A39" s="86" t="s">
        <v>274</v>
      </c>
      <c r="B39" s="17">
        <v>2</v>
      </c>
      <c r="C39" s="81"/>
      <c r="D39" s="81"/>
      <c r="E39" s="81"/>
      <c r="F39" s="321" t="e">
        <f t="shared" si="0"/>
        <v>#DIV/0!</v>
      </c>
      <c r="G39" s="12"/>
    </row>
    <row r="40" spans="1:7" s="10" customFormat="1" ht="15.75" hidden="1">
      <c r="A40" s="86" t="s">
        <v>414</v>
      </c>
      <c r="B40" s="17">
        <v>2</v>
      </c>
      <c r="C40" s="81"/>
      <c r="D40" s="81"/>
      <c r="E40" s="81"/>
      <c r="F40" s="321" t="e">
        <f t="shared" si="0"/>
        <v>#DIV/0!</v>
      </c>
      <c r="G40" s="12"/>
    </row>
    <row r="41" spans="1:7" s="10" customFormat="1" ht="15.75" hidden="1">
      <c r="A41" s="86" t="s">
        <v>461</v>
      </c>
      <c r="B41" s="17">
        <v>2</v>
      </c>
      <c r="C41" s="81"/>
      <c r="D41" s="81"/>
      <c r="E41" s="81"/>
      <c r="F41" s="321" t="e">
        <f t="shared" si="0"/>
        <v>#DIV/0!</v>
      </c>
      <c r="G41" s="12"/>
    </row>
    <row r="42" spans="1:7" s="10" customFormat="1" ht="15.75">
      <c r="A42" s="86" t="s">
        <v>462</v>
      </c>
      <c r="B42" s="17">
        <v>2</v>
      </c>
      <c r="C42" s="81"/>
      <c r="D42" s="81">
        <v>160020</v>
      </c>
      <c r="E42" s="81">
        <v>160020</v>
      </c>
      <c r="F42" s="321">
        <f t="shared" si="0"/>
        <v>100</v>
      </c>
      <c r="G42" s="12"/>
    </row>
    <row r="43" spans="1:7" s="10" customFormat="1" ht="15.75" hidden="1">
      <c r="A43" s="86" t="s">
        <v>275</v>
      </c>
      <c r="B43" s="17">
        <v>2</v>
      </c>
      <c r="C43" s="81"/>
      <c r="D43" s="81"/>
      <c r="E43" s="81"/>
      <c r="F43" s="321" t="e">
        <f t="shared" si="0"/>
        <v>#DIV/0!</v>
      </c>
      <c r="G43" s="12"/>
    </row>
    <row r="44" spans="1:7" s="10" customFormat="1" ht="31.5">
      <c r="A44" s="109" t="s">
        <v>415</v>
      </c>
      <c r="B44" s="17"/>
      <c r="C44" s="81">
        <f>SUM(C32:C43)</f>
        <v>0</v>
      </c>
      <c r="D44" s="81">
        <f>SUM(D32:D43)</f>
        <v>160020</v>
      </c>
      <c r="E44" s="81">
        <f>SUM(E32:E43)</f>
        <v>160020</v>
      </c>
      <c r="F44" s="321">
        <f t="shared" si="0"/>
        <v>100</v>
      </c>
      <c r="G44" s="12"/>
    </row>
    <row r="45" spans="1:7" s="10" customFormat="1" ht="15.75" hidden="1">
      <c r="A45" s="86"/>
      <c r="B45" s="17"/>
      <c r="C45" s="81"/>
      <c r="D45" s="81"/>
      <c r="E45" s="81"/>
      <c r="F45" s="321" t="e">
        <f t="shared" si="0"/>
        <v>#DIV/0!</v>
      </c>
      <c r="G45" s="12"/>
    </row>
    <row r="46" spans="1:7" s="10" customFormat="1" ht="15.75" hidden="1">
      <c r="A46" s="109" t="s">
        <v>416</v>
      </c>
      <c r="B46" s="17"/>
      <c r="C46" s="81">
        <f>SUM(C45)</f>
        <v>0</v>
      </c>
      <c r="D46" s="81">
        <f>SUM(D45)</f>
        <v>0</v>
      </c>
      <c r="E46" s="81">
        <f>SUM(E45)</f>
        <v>0</v>
      </c>
      <c r="F46" s="321" t="e">
        <f t="shared" si="0"/>
        <v>#DIV/0!</v>
      </c>
      <c r="G46" s="12"/>
    </row>
    <row r="47" spans="1:7" s="10" customFormat="1" ht="15.75" hidden="1">
      <c r="A47" s="63"/>
      <c r="B47" s="17"/>
      <c r="C47" s="81"/>
      <c r="D47" s="81"/>
      <c r="E47" s="81"/>
      <c r="F47" s="321" t="e">
        <f t="shared" si="0"/>
        <v>#DIV/0!</v>
      </c>
      <c r="G47" s="12"/>
    </row>
    <row r="48" spans="1:7" s="10" customFormat="1" ht="15.75" hidden="1">
      <c r="A48" s="63" t="s">
        <v>277</v>
      </c>
      <c r="B48" s="17"/>
      <c r="C48" s="81"/>
      <c r="D48" s="81"/>
      <c r="E48" s="81"/>
      <c r="F48" s="321" t="e">
        <f t="shared" si="0"/>
        <v>#DIV/0!</v>
      </c>
      <c r="G48" s="12"/>
    </row>
    <row r="49" spans="1:7" s="10" customFormat="1" ht="15.75" hidden="1">
      <c r="A49" s="63"/>
      <c r="B49" s="17"/>
      <c r="C49" s="81"/>
      <c r="D49" s="81"/>
      <c r="E49" s="81"/>
      <c r="F49" s="321" t="e">
        <f t="shared" si="0"/>
        <v>#DIV/0!</v>
      </c>
      <c r="G49" s="12"/>
    </row>
    <row r="50" spans="1:7" s="10" customFormat="1" ht="31.5" hidden="1">
      <c r="A50" s="63" t="s">
        <v>280</v>
      </c>
      <c r="B50" s="17"/>
      <c r="C50" s="81"/>
      <c r="D50" s="81"/>
      <c r="E50" s="81"/>
      <c r="F50" s="321" t="e">
        <f t="shared" si="0"/>
        <v>#DIV/0!</v>
      </c>
      <c r="G50" s="12"/>
    </row>
    <row r="51" spans="1:7" s="10" customFormat="1" ht="15.75" hidden="1">
      <c r="A51" s="63"/>
      <c r="B51" s="17"/>
      <c r="C51" s="81"/>
      <c r="D51" s="81"/>
      <c r="E51" s="81"/>
      <c r="F51" s="321" t="e">
        <f t="shared" si="0"/>
        <v>#DIV/0!</v>
      </c>
      <c r="G51" s="12"/>
    </row>
    <row r="52" spans="1:7" s="10" customFormat="1" ht="31.5" hidden="1">
      <c r="A52" s="63" t="s">
        <v>279</v>
      </c>
      <c r="B52" s="17"/>
      <c r="C52" s="81"/>
      <c r="D52" s="81"/>
      <c r="E52" s="81"/>
      <c r="F52" s="321" t="e">
        <f t="shared" si="0"/>
        <v>#DIV/0!</v>
      </c>
      <c r="G52" s="12"/>
    </row>
    <row r="53" spans="1:7" s="10" customFormat="1" ht="15.75" hidden="1">
      <c r="A53" s="63"/>
      <c r="B53" s="17"/>
      <c r="C53" s="81"/>
      <c r="D53" s="81"/>
      <c r="E53" s="81"/>
      <c r="F53" s="321" t="e">
        <f t="shared" si="0"/>
        <v>#DIV/0!</v>
      </c>
      <c r="G53" s="12"/>
    </row>
    <row r="54" spans="1:7" s="10" customFormat="1" ht="47.25">
      <c r="A54" s="63" t="s">
        <v>278</v>
      </c>
      <c r="B54" s="17"/>
      <c r="C54" s="81"/>
      <c r="D54" s="81"/>
      <c r="E54" s="81"/>
      <c r="F54" s="321"/>
      <c r="G54" s="12"/>
    </row>
    <row r="55" spans="1:7" s="10" customFormat="1" ht="15.75">
      <c r="A55" s="86" t="s">
        <v>476</v>
      </c>
      <c r="B55" s="17">
        <v>2</v>
      </c>
      <c r="C55" s="81"/>
      <c r="D55" s="81">
        <v>0</v>
      </c>
      <c r="E55" s="124">
        <v>0</v>
      </c>
      <c r="F55" s="321"/>
      <c r="G55" s="12"/>
    </row>
    <row r="56" spans="1:7" s="10" customFormat="1" ht="15.75" hidden="1">
      <c r="A56" s="86"/>
      <c r="B56" s="17"/>
      <c r="C56" s="81"/>
      <c r="D56" s="81"/>
      <c r="E56" s="81"/>
      <c r="F56" s="321"/>
      <c r="G56" s="12"/>
    </row>
    <row r="57" spans="1:7" s="10" customFormat="1" ht="15.75" hidden="1">
      <c r="A57" s="86"/>
      <c r="B57" s="17"/>
      <c r="C57" s="81"/>
      <c r="D57" s="81"/>
      <c r="E57" s="81"/>
      <c r="F57" s="321"/>
      <c r="G57" s="12"/>
    </row>
    <row r="58" spans="1:7" s="10" customFormat="1" ht="15.75" hidden="1">
      <c r="A58" s="86" t="s">
        <v>477</v>
      </c>
      <c r="B58" s="17">
        <v>2</v>
      </c>
      <c r="C58" s="81"/>
      <c r="D58" s="81"/>
      <c r="E58" s="81"/>
      <c r="F58" s="321"/>
      <c r="G58" s="12"/>
    </row>
    <row r="59" spans="1:7" s="10" customFormat="1" ht="15.75">
      <c r="A59" s="108" t="s">
        <v>453</v>
      </c>
      <c r="B59" s="99"/>
      <c r="C59" s="81">
        <f>SUM(C55:C58)</f>
        <v>0</v>
      </c>
      <c r="D59" s="81">
        <f>SUM(D55:D58)</f>
        <v>0</v>
      </c>
      <c r="E59" s="81">
        <f>SUM(E55:E58)</f>
        <v>0</v>
      </c>
      <c r="F59" s="321"/>
      <c r="G59" s="12"/>
    </row>
    <row r="60" spans="1:7" s="10" customFormat="1" ht="15.75" hidden="1">
      <c r="A60" s="86" t="s">
        <v>140</v>
      </c>
      <c r="B60" s="99">
        <v>2</v>
      </c>
      <c r="C60" s="81"/>
      <c r="D60" s="81"/>
      <c r="E60" s="81"/>
      <c r="F60" s="321" t="e">
        <f t="shared" si="0"/>
        <v>#DIV/0!</v>
      </c>
      <c r="G60" s="12"/>
    </row>
    <row r="61" spans="1:7" s="10" customFormat="1" ht="15.75" hidden="1">
      <c r="A61" s="86" t="s">
        <v>281</v>
      </c>
      <c r="B61" s="99">
        <v>2</v>
      </c>
      <c r="C61" s="81"/>
      <c r="D61" s="81"/>
      <c r="E61" s="81"/>
      <c r="F61" s="321" t="e">
        <f t="shared" si="0"/>
        <v>#DIV/0!</v>
      </c>
      <c r="G61" s="12"/>
    </row>
    <row r="62" spans="1:7" s="10" customFormat="1" ht="15.75" hidden="1">
      <c r="A62" s="86" t="s">
        <v>141</v>
      </c>
      <c r="B62" s="99">
        <v>2</v>
      </c>
      <c r="C62" s="81"/>
      <c r="D62" s="81"/>
      <c r="E62" s="81"/>
      <c r="F62" s="321" t="e">
        <f t="shared" si="0"/>
        <v>#DIV/0!</v>
      </c>
      <c r="G62" s="12"/>
    </row>
    <row r="63" spans="1:7" s="10" customFormat="1" ht="15.75" hidden="1">
      <c r="A63" s="108" t="s">
        <v>143</v>
      </c>
      <c r="B63" s="99"/>
      <c r="C63" s="81">
        <f>SUM(C60:C62)</f>
        <v>0</v>
      </c>
      <c r="D63" s="81">
        <f>SUM(D60:D62)</f>
        <v>0</v>
      </c>
      <c r="E63" s="81">
        <f>SUM(E60:E62)</f>
        <v>0</v>
      </c>
      <c r="F63" s="321" t="e">
        <f t="shared" si="0"/>
        <v>#DIV/0!</v>
      </c>
      <c r="G63" s="12"/>
    </row>
    <row r="64" spans="1:7" s="10" customFormat="1" ht="15.75">
      <c r="A64" s="86" t="s">
        <v>489</v>
      </c>
      <c r="B64" s="99">
        <v>2</v>
      </c>
      <c r="C64" s="81">
        <v>1617138</v>
      </c>
      <c r="D64" s="81">
        <v>4332258</v>
      </c>
      <c r="E64" s="81">
        <v>2207520</v>
      </c>
      <c r="F64" s="321">
        <f t="shared" si="0"/>
        <v>50.955414012738856</v>
      </c>
      <c r="G64" s="12"/>
    </row>
    <row r="65" spans="1:7" s="10" customFormat="1" ht="15.75" hidden="1">
      <c r="A65" s="86"/>
      <c r="B65" s="99"/>
      <c r="C65" s="81"/>
      <c r="D65" s="81"/>
      <c r="E65" s="81"/>
      <c r="F65" s="321" t="e">
        <f t="shared" si="0"/>
        <v>#DIV/0!</v>
      </c>
      <c r="G65" s="12"/>
    </row>
    <row r="66" spans="1:7" s="10" customFormat="1" ht="15.75" hidden="1">
      <c r="A66" s="86"/>
      <c r="B66" s="99"/>
      <c r="C66" s="81"/>
      <c r="D66" s="81"/>
      <c r="E66" s="81"/>
      <c r="F66" s="321" t="e">
        <f t="shared" si="0"/>
        <v>#DIV/0!</v>
      </c>
      <c r="G66" s="12"/>
    </row>
    <row r="67" spans="1:7" s="10" customFormat="1" ht="15.75" hidden="1">
      <c r="A67" s="86"/>
      <c r="B67" s="99"/>
      <c r="C67" s="81"/>
      <c r="D67" s="81"/>
      <c r="E67" s="81"/>
      <c r="F67" s="321" t="e">
        <f t="shared" si="0"/>
        <v>#DIV/0!</v>
      </c>
      <c r="G67" s="12"/>
    </row>
    <row r="68" spans="1:7" s="10" customFormat="1" ht="15.75">
      <c r="A68" s="108" t="s">
        <v>144</v>
      </c>
      <c r="B68" s="99"/>
      <c r="C68" s="81">
        <f>SUM(C64:C67)</f>
        <v>1617138</v>
      </c>
      <c r="D68" s="81">
        <f>SUM(D64:D67)</f>
        <v>4332258</v>
      </c>
      <c r="E68" s="81">
        <f>SUM(E64:E67)</f>
        <v>2207520</v>
      </c>
      <c r="F68" s="321">
        <f t="shared" si="0"/>
        <v>50.955414012738856</v>
      </c>
      <c r="G68" s="12"/>
    </row>
    <row r="69" spans="1:7" s="10" customFormat="1" ht="15.75" hidden="1">
      <c r="A69" s="86" t="s">
        <v>115</v>
      </c>
      <c r="B69" s="17">
        <v>2</v>
      </c>
      <c r="C69" s="81"/>
      <c r="D69" s="81"/>
      <c r="E69" s="81"/>
      <c r="F69" s="321" t="e">
        <f t="shared" si="0"/>
        <v>#DIV/0!</v>
      </c>
      <c r="G69" s="12"/>
    </row>
    <row r="70" spans="1:7" s="10" customFormat="1" ht="15.75" hidden="1">
      <c r="A70" s="86" t="s">
        <v>430</v>
      </c>
      <c r="B70" s="101">
        <v>2</v>
      </c>
      <c r="C70" s="81"/>
      <c r="D70" s="81"/>
      <c r="E70" s="81"/>
      <c r="F70" s="321" t="e">
        <f t="shared" si="0"/>
        <v>#DIV/0!</v>
      </c>
      <c r="G70" s="12"/>
    </row>
    <row r="71" spans="1:7" s="10" customFormat="1" ht="15.75" hidden="1">
      <c r="A71" s="86" t="s">
        <v>439</v>
      </c>
      <c r="B71" s="101">
        <v>2</v>
      </c>
      <c r="C71" s="81"/>
      <c r="D71" s="81"/>
      <c r="E71" s="81"/>
      <c r="F71" s="321" t="e">
        <f t="shared" si="0"/>
        <v>#DIV/0!</v>
      </c>
      <c r="G71" s="12"/>
    </row>
    <row r="72" spans="1:7" s="10" customFormat="1" ht="15.75" hidden="1">
      <c r="A72" s="86" t="s">
        <v>431</v>
      </c>
      <c r="B72" s="101">
        <v>2</v>
      </c>
      <c r="C72" s="81"/>
      <c r="D72" s="81"/>
      <c r="E72" s="81"/>
      <c r="F72" s="321" t="e">
        <f t="shared" si="0"/>
        <v>#DIV/0!</v>
      </c>
      <c r="G72" s="12"/>
    </row>
    <row r="73" spans="1:7" s="10" customFormat="1" ht="15.75" hidden="1">
      <c r="A73" s="86" t="s">
        <v>440</v>
      </c>
      <c r="B73" s="101">
        <v>2</v>
      </c>
      <c r="C73" s="81"/>
      <c r="D73" s="81"/>
      <c r="E73" s="81"/>
      <c r="F73" s="321" t="e">
        <f aca="true" t="shared" si="1" ref="F73:F136">E73/D73*100</f>
        <v>#DIV/0!</v>
      </c>
      <c r="G73" s="12"/>
    </row>
    <row r="74" spans="1:7" s="10" customFormat="1" ht="15.75" hidden="1">
      <c r="A74" s="86" t="s">
        <v>432</v>
      </c>
      <c r="B74" s="101">
        <v>2</v>
      </c>
      <c r="C74" s="81"/>
      <c r="D74" s="81"/>
      <c r="E74" s="81"/>
      <c r="F74" s="321" t="e">
        <f t="shared" si="1"/>
        <v>#DIV/0!</v>
      </c>
      <c r="G74" s="12"/>
    </row>
    <row r="75" spans="1:7" s="10" customFormat="1" ht="15.75" hidden="1">
      <c r="A75" s="86" t="s">
        <v>441</v>
      </c>
      <c r="B75" s="101">
        <v>2</v>
      </c>
      <c r="C75" s="81"/>
      <c r="D75" s="81"/>
      <c r="E75" s="81"/>
      <c r="F75" s="321" t="e">
        <f t="shared" si="1"/>
        <v>#DIV/0!</v>
      </c>
      <c r="G75" s="12"/>
    </row>
    <row r="76" spans="1:7" s="10" customFormat="1" ht="15.75" hidden="1">
      <c r="A76" s="86" t="s">
        <v>104</v>
      </c>
      <c r="B76" s="17"/>
      <c r="C76" s="81"/>
      <c r="D76" s="81"/>
      <c r="E76" s="81"/>
      <c r="F76" s="321" t="e">
        <f t="shared" si="1"/>
        <v>#DIV/0!</v>
      </c>
      <c r="G76" s="12"/>
    </row>
    <row r="77" spans="1:7" s="10" customFormat="1" ht="15.75" hidden="1">
      <c r="A77" s="86" t="s">
        <v>104</v>
      </c>
      <c r="B77" s="17"/>
      <c r="C77" s="81"/>
      <c r="D77" s="81"/>
      <c r="E77" s="81"/>
      <c r="F77" s="321" t="e">
        <f t="shared" si="1"/>
        <v>#DIV/0!</v>
      </c>
      <c r="G77" s="12"/>
    </row>
    <row r="78" spans="1:7" s="10" customFormat="1" ht="15.75" hidden="1">
      <c r="A78" s="108" t="s">
        <v>145</v>
      </c>
      <c r="B78" s="17"/>
      <c r="C78" s="81">
        <f>SUM(C69:C77)</f>
        <v>0</v>
      </c>
      <c r="D78" s="81">
        <f>SUM(D69:D77)</f>
        <v>0</v>
      </c>
      <c r="E78" s="81">
        <f>SUM(E69:E77)</f>
        <v>0</v>
      </c>
      <c r="F78" s="321" t="e">
        <f t="shared" si="1"/>
        <v>#DIV/0!</v>
      </c>
      <c r="G78" s="12"/>
    </row>
    <row r="79" spans="1:7" s="10" customFormat="1" ht="15.75" hidden="1">
      <c r="A79" s="86" t="s">
        <v>442</v>
      </c>
      <c r="B79" s="101">
        <v>2</v>
      </c>
      <c r="C79" s="81"/>
      <c r="D79" s="81"/>
      <c r="E79" s="81"/>
      <c r="F79" s="321" t="e">
        <f t="shared" si="1"/>
        <v>#DIV/0!</v>
      </c>
      <c r="G79" s="12"/>
    </row>
    <row r="80" spans="1:7" s="10" customFormat="1" ht="15.75" hidden="1">
      <c r="A80" s="86" t="s">
        <v>443</v>
      </c>
      <c r="B80" s="101">
        <v>2</v>
      </c>
      <c r="C80" s="81"/>
      <c r="D80" s="81"/>
      <c r="E80" s="81"/>
      <c r="F80" s="321" t="e">
        <f t="shared" si="1"/>
        <v>#DIV/0!</v>
      </c>
      <c r="G80" s="12"/>
    </row>
    <row r="81" spans="1:7" s="10" customFormat="1" ht="15.75" hidden="1">
      <c r="A81" s="86" t="s">
        <v>444</v>
      </c>
      <c r="B81" s="101">
        <v>2</v>
      </c>
      <c r="C81" s="81"/>
      <c r="D81" s="81"/>
      <c r="E81" s="81"/>
      <c r="F81" s="321" t="e">
        <f t="shared" si="1"/>
        <v>#DIV/0!</v>
      </c>
      <c r="G81" s="12"/>
    </row>
    <row r="82" spans="1:7" s="10" customFormat="1" ht="15.75" hidden="1">
      <c r="A82" s="86" t="s">
        <v>445</v>
      </c>
      <c r="B82" s="101">
        <v>2</v>
      </c>
      <c r="C82" s="81"/>
      <c r="D82" s="81"/>
      <c r="E82" s="81"/>
      <c r="F82" s="321" t="e">
        <f t="shared" si="1"/>
        <v>#DIV/0!</v>
      </c>
      <c r="G82" s="12"/>
    </row>
    <row r="83" spans="1:7" s="10" customFormat="1" ht="15.75" hidden="1">
      <c r="A83" s="86" t="s">
        <v>446</v>
      </c>
      <c r="B83" s="101">
        <v>2</v>
      </c>
      <c r="C83" s="81"/>
      <c r="D83" s="81"/>
      <c r="E83" s="81"/>
      <c r="F83" s="321" t="e">
        <f t="shared" si="1"/>
        <v>#DIV/0!</v>
      </c>
      <c r="G83" s="12"/>
    </row>
    <row r="84" spans="1:7" s="10" customFormat="1" ht="15.75" hidden="1">
      <c r="A84" s="86" t="s">
        <v>447</v>
      </c>
      <c r="B84" s="101">
        <v>2</v>
      </c>
      <c r="C84" s="81"/>
      <c r="D84" s="81"/>
      <c r="E84" s="81"/>
      <c r="F84" s="321" t="e">
        <f t="shared" si="1"/>
        <v>#DIV/0!</v>
      </c>
      <c r="G84" s="12"/>
    </row>
    <row r="85" spans="1:7" s="10" customFormat="1" ht="15.75" hidden="1">
      <c r="A85" s="86" t="s">
        <v>448</v>
      </c>
      <c r="B85" s="17">
        <v>2</v>
      </c>
      <c r="C85" s="81"/>
      <c r="D85" s="81"/>
      <c r="E85" s="81"/>
      <c r="F85" s="321" t="e">
        <f t="shared" si="1"/>
        <v>#DIV/0!</v>
      </c>
      <c r="G85" s="12"/>
    </row>
    <row r="86" spans="1:7" s="10" customFormat="1" ht="15.75" hidden="1">
      <c r="A86" s="86" t="s">
        <v>449</v>
      </c>
      <c r="B86" s="17">
        <v>2</v>
      </c>
      <c r="C86" s="81"/>
      <c r="D86" s="81"/>
      <c r="E86" s="81"/>
      <c r="F86" s="321" t="e">
        <f t="shared" si="1"/>
        <v>#DIV/0!</v>
      </c>
      <c r="G86" s="12"/>
    </row>
    <row r="87" spans="1:7" s="10" customFormat="1" ht="15.75" hidden="1">
      <c r="A87" s="86" t="s">
        <v>104</v>
      </c>
      <c r="B87" s="17"/>
      <c r="C87" s="81"/>
      <c r="D87" s="81"/>
      <c r="E87" s="81"/>
      <c r="F87" s="321" t="e">
        <f t="shared" si="1"/>
        <v>#DIV/0!</v>
      </c>
      <c r="G87" s="12"/>
    </row>
    <row r="88" spans="1:7" s="10" customFormat="1" ht="15.75">
      <c r="A88" s="86" t="s">
        <v>545</v>
      </c>
      <c r="B88" s="17">
        <v>2</v>
      </c>
      <c r="C88" s="81"/>
      <c r="D88" s="81">
        <v>11600</v>
      </c>
      <c r="E88" s="81">
        <v>11600</v>
      </c>
      <c r="F88" s="321">
        <f t="shared" si="1"/>
        <v>100</v>
      </c>
      <c r="G88" s="12"/>
    </row>
    <row r="89" spans="1:7" s="10" customFormat="1" ht="15.75">
      <c r="A89" s="108" t="s">
        <v>546</v>
      </c>
      <c r="B89" s="17"/>
      <c r="C89" s="81">
        <f>SUM(C79:C88)</f>
        <v>0</v>
      </c>
      <c r="D89" s="81">
        <f>SUM(D79:D88)</f>
        <v>11600</v>
      </c>
      <c r="E89" s="81">
        <f>SUM(E79:E88)</f>
        <v>11600</v>
      </c>
      <c r="F89" s="321">
        <f t="shared" si="1"/>
        <v>100</v>
      </c>
      <c r="G89" s="12"/>
    </row>
    <row r="90" spans="1:7" s="10" customFormat="1" ht="15.75">
      <c r="A90" s="63"/>
      <c r="B90" s="17"/>
      <c r="C90" s="81"/>
      <c r="D90" s="81"/>
      <c r="E90" s="81"/>
      <c r="F90" s="321"/>
      <c r="G90" s="12"/>
    </row>
    <row r="91" spans="1:7" s="10" customFormat="1" ht="15.75">
      <c r="A91" s="63"/>
      <c r="B91" s="17"/>
      <c r="C91" s="81"/>
      <c r="D91" s="81"/>
      <c r="E91" s="81"/>
      <c r="F91" s="321"/>
      <c r="G91" s="12"/>
    </row>
    <row r="92" spans="1:7" s="10" customFormat="1" ht="31.5">
      <c r="A92" s="109" t="s">
        <v>282</v>
      </c>
      <c r="B92" s="17"/>
      <c r="C92" s="81">
        <f>C59+C63+C68+C78+C89</f>
        <v>1617138</v>
      </c>
      <c r="D92" s="81">
        <f>D59+D63+D68+D78+D89</f>
        <v>4343858</v>
      </c>
      <c r="E92" s="81">
        <f>E59+E63+E68+E78+E89</f>
        <v>2219120</v>
      </c>
      <c r="F92" s="321">
        <f t="shared" si="1"/>
        <v>51.08638449967747</v>
      </c>
      <c r="G92" s="12"/>
    </row>
    <row r="93" spans="1:7" s="10" customFormat="1" ht="31.5">
      <c r="A93" s="43" t="s">
        <v>253</v>
      </c>
      <c r="B93" s="101"/>
      <c r="C93" s="83">
        <f>SUM(C94:C94:C96)</f>
        <v>11319610</v>
      </c>
      <c r="D93" s="83">
        <f>SUM(D94:D94:D96)</f>
        <v>14317070</v>
      </c>
      <c r="E93" s="83">
        <f>SUM(E94:E94:E96)</f>
        <v>12192332</v>
      </c>
      <c r="F93" s="321">
        <f t="shared" si="1"/>
        <v>85.15940761622315</v>
      </c>
      <c r="G93" s="12"/>
    </row>
    <row r="94" spans="1:7" s="10" customFormat="1" ht="15.75">
      <c r="A94" s="86" t="s">
        <v>375</v>
      </c>
      <c r="B94" s="99">
        <v>1</v>
      </c>
      <c r="C94" s="81">
        <f>SUMIF($B$6:$B$93,"1",C$6:C$93)</f>
        <v>0</v>
      </c>
      <c r="D94" s="81">
        <f>SUMIF($B$6:$B$93,"1",D$6:D$93)</f>
        <v>0</v>
      </c>
      <c r="E94" s="81">
        <f>SUMIF($B$6:$B$93,"1",E$6:E$93)</f>
        <v>0</v>
      </c>
      <c r="F94" s="321"/>
      <c r="G94" s="12"/>
    </row>
    <row r="95" spans="1:7" s="10" customFormat="1" ht="15.75">
      <c r="A95" s="86" t="s">
        <v>218</v>
      </c>
      <c r="B95" s="99">
        <v>2</v>
      </c>
      <c r="C95" s="81">
        <f>SUMIF($B$6:$B$93,"2",C$6:C$93)</f>
        <v>11319610</v>
      </c>
      <c r="D95" s="81">
        <f>SUMIF($B$6:$B$93,"2",D$6:D$93)</f>
        <v>14317070</v>
      </c>
      <c r="E95" s="81">
        <f>SUMIF($B$6:$B$93,"2",E$6:E$93)</f>
        <v>12192332</v>
      </c>
      <c r="F95" s="321">
        <f t="shared" si="1"/>
        <v>85.15940761622315</v>
      </c>
      <c r="G95" s="12"/>
    </row>
    <row r="96" spans="1:7" s="10" customFormat="1" ht="15.75">
      <c r="A96" s="86" t="s">
        <v>110</v>
      </c>
      <c r="B96" s="99">
        <v>3</v>
      </c>
      <c r="C96" s="81">
        <f>SUMIF($B$6:$B$93,"3",C$6:C$93)</f>
        <v>0</v>
      </c>
      <c r="D96" s="81">
        <f>SUMIF($B$6:$B$93,"3",D$6:D$93)</f>
        <v>0</v>
      </c>
      <c r="E96" s="81">
        <f>SUMIF($B$6:$B$93,"3",E$6:E$93)</f>
        <v>0</v>
      </c>
      <c r="F96" s="321"/>
      <c r="G96" s="12"/>
    </row>
    <row r="97" spans="1:7" s="10" customFormat="1" ht="31.5">
      <c r="A97" s="67" t="s">
        <v>283</v>
      </c>
      <c r="B97" s="17"/>
      <c r="C97" s="83"/>
      <c r="D97" s="83"/>
      <c r="E97" s="83"/>
      <c r="F97" s="321"/>
      <c r="G97" s="12"/>
    </row>
    <row r="98" spans="1:7" s="10" customFormat="1" ht="15.75" hidden="1">
      <c r="A98" s="86" t="s">
        <v>142</v>
      </c>
      <c r="B98" s="17">
        <v>2</v>
      </c>
      <c r="C98" s="81"/>
      <c r="D98" s="81"/>
      <c r="E98" s="81"/>
      <c r="F98" s="321"/>
      <c r="G98" s="12"/>
    </row>
    <row r="99" spans="1:7" s="10" customFormat="1" ht="15.75" hidden="1">
      <c r="A99" s="86" t="s">
        <v>285</v>
      </c>
      <c r="B99" s="17">
        <v>2</v>
      </c>
      <c r="C99" s="81"/>
      <c r="D99" s="81"/>
      <c r="E99" s="81"/>
      <c r="F99" s="321"/>
      <c r="G99" s="12"/>
    </row>
    <row r="100" spans="1:7" s="10" customFormat="1" ht="31.5" hidden="1">
      <c r="A100" s="86" t="s">
        <v>286</v>
      </c>
      <c r="B100" s="17">
        <v>2</v>
      </c>
      <c r="C100" s="81"/>
      <c r="D100" s="81"/>
      <c r="E100" s="81"/>
      <c r="F100" s="321"/>
      <c r="G100" s="12"/>
    </row>
    <row r="101" spans="1:7" s="10" customFormat="1" ht="31.5" hidden="1">
      <c r="A101" s="86" t="s">
        <v>287</v>
      </c>
      <c r="B101" s="17">
        <v>2</v>
      </c>
      <c r="C101" s="81"/>
      <c r="D101" s="81"/>
      <c r="E101" s="81"/>
      <c r="F101" s="321"/>
      <c r="G101" s="12"/>
    </row>
    <row r="102" spans="1:7" s="10" customFormat="1" ht="31.5" hidden="1">
      <c r="A102" s="86" t="s">
        <v>288</v>
      </c>
      <c r="B102" s="17">
        <v>2</v>
      </c>
      <c r="C102" s="81"/>
      <c r="D102" s="81"/>
      <c r="E102" s="81"/>
      <c r="F102" s="321"/>
      <c r="G102" s="12"/>
    </row>
    <row r="103" spans="1:7" s="10" customFormat="1" ht="31.5" hidden="1">
      <c r="A103" s="86" t="s">
        <v>289</v>
      </c>
      <c r="B103" s="17">
        <v>2</v>
      </c>
      <c r="C103" s="81"/>
      <c r="D103" s="81"/>
      <c r="E103" s="81"/>
      <c r="F103" s="321"/>
      <c r="G103" s="12"/>
    </row>
    <row r="104" spans="1:7" s="10" customFormat="1" ht="15.75" hidden="1">
      <c r="A104" s="108" t="s">
        <v>290</v>
      </c>
      <c r="B104" s="17"/>
      <c r="C104" s="81">
        <f>SUM(C98:C103)</f>
        <v>0</v>
      </c>
      <c r="D104" s="81">
        <f>SUM(D98:D103)</f>
        <v>0</v>
      </c>
      <c r="E104" s="81">
        <f>SUM(E98:E103)</f>
        <v>0</v>
      </c>
      <c r="F104" s="321"/>
      <c r="G104" s="12"/>
    </row>
    <row r="105" spans="1:7" s="10" customFormat="1" ht="15.75" hidden="1">
      <c r="A105" s="86"/>
      <c r="B105" s="17"/>
      <c r="C105" s="81"/>
      <c r="D105" s="81"/>
      <c r="E105" s="81"/>
      <c r="F105" s="321"/>
      <c r="G105" s="12"/>
    </row>
    <row r="106" spans="1:7" s="10" customFormat="1" ht="15.75" hidden="1">
      <c r="A106" s="86"/>
      <c r="B106" s="17"/>
      <c r="C106" s="81"/>
      <c r="D106" s="81"/>
      <c r="E106" s="81"/>
      <c r="F106" s="321"/>
      <c r="G106" s="12"/>
    </row>
    <row r="107" spans="1:7" s="10" customFormat="1" ht="15.75" hidden="1">
      <c r="A107" s="108" t="s">
        <v>291</v>
      </c>
      <c r="B107" s="17"/>
      <c r="C107" s="81">
        <f>SUM(C105:C106)</f>
        <v>0</v>
      </c>
      <c r="D107" s="81">
        <f>SUM(D105:D106)</f>
        <v>0</v>
      </c>
      <c r="E107" s="81">
        <f>SUM(E105:E106)</f>
        <v>0</v>
      </c>
      <c r="F107" s="321"/>
      <c r="G107" s="12"/>
    </row>
    <row r="108" spans="1:7" s="10" customFormat="1" ht="15.75" hidden="1">
      <c r="A108" s="109" t="s">
        <v>292</v>
      </c>
      <c r="B108" s="17"/>
      <c r="C108" s="81">
        <f>C104+C107</f>
        <v>0</v>
      </c>
      <c r="D108" s="81">
        <f>D104+D107</f>
        <v>0</v>
      </c>
      <c r="E108" s="81">
        <f>E104+E107</f>
        <v>0</v>
      </c>
      <c r="F108" s="321"/>
      <c r="G108" s="12"/>
    </row>
    <row r="109" spans="1:7" s="10" customFormat="1" ht="15.75" hidden="1">
      <c r="A109" s="63"/>
      <c r="B109" s="17"/>
      <c r="C109" s="81"/>
      <c r="D109" s="81"/>
      <c r="E109" s="81"/>
      <c r="F109" s="321"/>
      <c r="G109" s="12"/>
    </row>
    <row r="110" spans="1:7" s="10" customFormat="1" ht="31.5" hidden="1">
      <c r="A110" s="63" t="s">
        <v>293</v>
      </c>
      <c r="B110" s="17"/>
      <c r="C110" s="81"/>
      <c r="D110" s="81"/>
      <c r="E110" s="81"/>
      <c r="F110" s="321"/>
      <c r="G110" s="12"/>
    </row>
    <row r="111" spans="1:7" s="10" customFormat="1" ht="15.75" hidden="1">
      <c r="A111" s="63"/>
      <c r="B111" s="17"/>
      <c r="C111" s="81"/>
      <c r="D111" s="81"/>
      <c r="E111" s="81"/>
      <c r="F111" s="321"/>
      <c r="G111" s="12"/>
    </row>
    <row r="112" spans="1:7" s="10" customFormat="1" ht="31.5" hidden="1">
      <c r="A112" s="63" t="s">
        <v>294</v>
      </c>
      <c r="B112" s="17"/>
      <c r="C112" s="81"/>
      <c r="D112" s="81"/>
      <c r="E112" s="81"/>
      <c r="F112" s="321"/>
      <c r="G112" s="12"/>
    </row>
    <row r="113" spans="1:7" s="10" customFormat="1" ht="15.75" hidden="1">
      <c r="A113" s="63"/>
      <c r="B113" s="17"/>
      <c r="C113" s="81"/>
      <c r="D113" s="81"/>
      <c r="E113" s="81"/>
      <c r="F113" s="321"/>
      <c r="G113" s="12"/>
    </row>
    <row r="114" spans="1:7" s="10" customFormat="1" ht="31.5" hidden="1">
      <c r="A114" s="63" t="s">
        <v>295</v>
      </c>
      <c r="B114" s="17"/>
      <c r="C114" s="81"/>
      <c r="D114" s="81"/>
      <c r="E114" s="81"/>
      <c r="F114" s="321"/>
      <c r="G114" s="12"/>
    </row>
    <row r="115" spans="1:7" s="10" customFormat="1" ht="31.5">
      <c r="A115" s="86" t="s">
        <v>464</v>
      </c>
      <c r="B115" s="17">
        <v>2</v>
      </c>
      <c r="C115" s="81">
        <v>1500000</v>
      </c>
      <c r="D115" s="81">
        <v>0</v>
      </c>
      <c r="E115" s="124">
        <v>0</v>
      </c>
      <c r="F115" s="321"/>
      <c r="G115" s="12"/>
    </row>
    <row r="116" spans="1:7" s="10" customFormat="1" ht="15.75">
      <c r="A116" s="108" t="s">
        <v>465</v>
      </c>
      <c r="B116" s="17"/>
      <c r="C116" s="81">
        <f>SUM(C114:C115)</f>
        <v>1500000</v>
      </c>
      <c r="D116" s="81">
        <f>SUM(D114:D115)</f>
        <v>0</v>
      </c>
      <c r="E116" s="81">
        <f>SUM(E114:E115)</f>
        <v>0</v>
      </c>
      <c r="F116" s="321"/>
      <c r="G116" s="12"/>
    </row>
    <row r="117" spans="1:7" s="10" customFormat="1" ht="15.75" hidden="1">
      <c r="A117" s="63"/>
      <c r="B117" s="17"/>
      <c r="C117" s="81"/>
      <c r="D117" s="81"/>
      <c r="E117" s="81"/>
      <c r="F117" s="321" t="e">
        <f t="shared" si="1"/>
        <v>#DIV/0!</v>
      </c>
      <c r="G117" s="12"/>
    </row>
    <row r="118" spans="1:7" s="10" customFormat="1" ht="31.5" hidden="1">
      <c r="A118" s="108" t="s">
        <v>483</v>
      </c>
      <c r="B118" s="17"/>
      <c r="C118" s="81">
        <f>SUM(C117)</f>
        <v>0</v>
      </c>
      <c r="D118" s="81">
        <f>SUM(D117)</f>
        <v>0</v>
      </c>
      <c r="E118" s="81">
        <f>SUM(E117)</f>
        <v>0</v>
      </c>
      <c r="F118" s="321" t="e">
        <f t="shared" si="1"/>
        <v>#DIV/0!</v>
      </c>
      <c r="G118" s="12"/>
    </row>
    <row r="119" spans="1:7" s="10" customFormat="1" ht="15.75" hidden="1">
      <c r="A119" s="108"/>
      <c r="B119" s="17"/>
      <c r="C119" s="81"/>
      <c r="D119" s="81"/>
      <c r="E119" s="81"/>
      <c r="F119" s="321" t="e">
        <f t="shared" si="1"/>
        <v>#DIV/0!</v>
      </c>
      <c r="G119" s="12"/>
    </row>
    <row r="120" spans="1:7" s="10" customFormat="1" ht="15.75" hidden="1">
      <c r="A120" s="86"/>
      <c r="B120" s="17"/>
      <c r="C120" s="81"/>
      <c r="D120" s="81"/>
      <c r="E120" s="81"/>
      <c r="F120" s="321" t="e">
        <f t="shared" si="1"/>
        <v>#DIV/0!</v>
      </c>
      <c r="G120" s="12"/>
    </row>
    <row r="121" spans="1:7" s="10" customFormat="1" ht="15.75" hidden="1">
      <c r="A121" s="108" t="s">
        <v>144</v>
      </c>
      <c r="B121" s="17"/>
      <c r="C121" s="81">
        <f>SUM(C119:C120)</f>
        <v>0</v>
      </c>
      <c r="D121" s="81">
        <f>SUM(D119:D120)</f>
        <v>0</v>
      </c>
      <c r="E121" s="81">
        <f>SUM(E119:E120)</f>
        <v>0</v>
      </c>
      <c r="F121" s="321" t="e">
        <f t="shared" si="1"/>
        <v>#DIV/0!</v>
      </c>
      <c r="G121" s="12"/>
    </row>
    <row r="122" spans="1:7" s="10" customFormat="1" ht="15.75" hidden="1">
      <c r="A122" s="108"/>
      <c r="B122" s="17"/>
      <c r="C122" s="81"/>
      <c r="D122" s="81"/>
      <c r="E122" s="81"/>
      <c r="F122" s="321" t="e">
        <f t="shared" si="1"/>
        <v>#DIV/0!</v>
      </c>
      <c r="G122" s="12"/>
    </row>
    <row r="123" spans="1:7" s="10" customFormat="1" ht="15.75" hidden="1">
      <c r="A123" s="122"/>
      <c r="B123" s="17"/>
      <c r="C123" s="81"/>
      <c r="D123" s="81"/>
      <c r="E123" s="81"/>
      <c r="F123" s="321" t="e">
        <f t="shared" si="1"/>
        <v>#DIV/0!</v>
      </c>
      <c r="G123" s="12"/>
    </row>
    <row r="124" spans="1:7" s="10" customFormat="1" ht="31.5">
      <c r="A124" s="122" t="s">
        <v>548</v>
      </c>
      <c r="B124" s="17">
        <v>2</v>
      </c>
      <c r="C124" s="81"/>
      <c r="D124" s="81">
        <v>1500000</v>
      </c>
      <c r="E124" s="81">
        <v>1500000</v>
      </c>
      <c r="F124" s="321">
        <f t="shared" si="1"/>
        <v>100</v>
      </c>
      <c r="G124" s="12"/>
    </row>
    <row r="125" spans="1:7" s="10" customFormat="1" ht="31.5">
      <c r="A125" s="108" t="s">
        <v>547</v>
      </c>
      <c r="B125" s="17"/>
      <c r="C125" s="81">
        <f>SUM(C123:C124)</f>
        <v>0</v>
      </c>
      <c r="D125" s="81">
        <f>SUM(D123:D124)</f>
        <v>1500000</v>
      </c>
      <c r="E125" s="81">
        <f>SUM(E123:E124)</f>
        <v>1500000</v>
      </c>
      <c r="F125" s="321">
        <f t="shared" si="1"/>
        <v>100</v>
      </c>
      <c r="G125" s="12"/>
    </row>
    <row r="126" spans="1:7" s="10" customFormat="1" ht="31.5">
      <c r="A126" s="63" t="s">
        <v>296</v>
      </c>
      <c r="B126" s="17"/>
      <c r="C126" s="81">
        <f>C116+C125+C118+C121</f>
        <v>1500000</v>
      </c>
      <c r="D126" s="81">
        <f>D116+D118+D121</f>
        <v>0</v>
      </c>
      <c r="E126" s="81">
        <f>E116+E118+E121</f>
        <v>0</v>
      </c>
      <c r="F126" s="321"/>
      <c r="G126" s="12"/>
    </row>
    <row r="127" spans="1:7" s="10" customFormat="1" ht="31.5">
      <c r="A127" s="43" t="s">
        <v>283</v>
      </c>
      <c r="B127" s="101"/>
      <c r="C127" s="83">
        <f>SUM(C128:C128:C130)</f>
        <v>1500000</v>
      </c>
      <c r="D127" s="83">
        <f>SUM(D128:D128:D130)</f>
        <v>1500000</v>
      </c>
      <c r="E127" s="83">
        <f>SUM(E128:E128:E130)</f>
        <v>1500000</v>
      </c>
      <c r="F127" s="321">
        <f t="shared" si="1"/>
        <v>100</v>
      </c>
      <c r="G127" s="12"/>
    </row>
    <row r="128" spans="1:7" s="10" customFormat="1" ht="15.75">
      <c r="A128" s="86" t="s">
        <v>375</v>
      </c>
      <c r="B128" s="99">
        <v>1</v>
      </c>
      <c r="C128" s="81">
        <f>SUMIF($B$97:$B$127,"1",C$97:C$127)</f>
        <v>0</v>
      </c>
      <c r="D128" s="81">
        <f>SUMIF($B$97:$B$127,"1",D$97:D$127)</f>
        <v>0</v>
      </c>
      <c r="E128" s="81">
        <f>SUMIF($B$97:$B$127,"1",E$97:E$127)</f>
        <v>0</v>
      </c>
      <c r="F128" s="321"/>
      <c r="G128" s="12"/>
    </row>
    <row r="129" spans="1:7" s="10" customFormat="1" ht="15.75">
      <c r="A129" s="86" t="s">
        <v>218</v>
      </c>
      <c r="B129" s="99">
        <v>2</v>
      </c>
      <c r="C129" s="81">
        <f>SUMIF($B$97:$B$127,"2",C$97:C$127)</f>
        <v>1500000</v>
      </c>
      <c r="D129" s="81">
        <f>SUMIF($B$97:$B$127,"2",D$97:D$127)</f>
        <v>1500000</v>
      </c>
      <c r="E129" s="81">
        <f>SUMIF($B$97:$B$127,"2",E$97:E$127)</f>
        <v>1500000</v>
      </c>
      <c r="F129" s="321">
        <f t="shared" si="1"/>
        <v>100</v>
      </c>
      <c r="G129" s="12"/>
    </row>
    <row r="130" spans="1:7" s="10" customFormat="1" ht="15.75">
      <c r="A130" s="86" t="s">
        <v>110</v>
      </c>
      <c r="B130" s="99">
        <v>3</v>
      </c>
      <c r="C130" s="81">
        <f>SUMIF($B$97:$B$127,"3",C$97:C$127)</f>
        <v>0</v>
      </c>
      <c r="D130" s="81">
        <f>SUMIF($B$97:$B$127,"3",D$97:D$127)</f>
        <v>0</v>
      </c>
      <c r="E130" s="81">
        <f>SUMIF($B$97:$B$127,"3",E$97:E$127)</f>
        <v>0</v>
      </c>
      <c r="F130" s="321"/>
      <c r="G130" s="12"/>
    </row>
    <row r="131" spans="1:7" s="10" customFormat="1" ht="15.75">
      <c r="A131" s="67" t="s">
        <v>298</v>
      </c>
      <c r="B131" s="17"/>
      <c r="C131" s="83"/>
      <c r="D131" s="83"/>
      <c r="E131" s="83"/>
      <c r="F131" s="321"/>
      <c r="G131" s="12"/>
    </row>
    <row r="132" spans="1:7" s="10" customFormat="1" ht="31.5" hidden="1">
      <c r="A132" s="86" t="s">
        <v>300</v>
      </c>
      <c r="B132" s="17">
        <v>2</v>
      </c>
      <c r="C132" s="81"/>
      <c r="D132" s="81"/>
      <c r="E132" s="81"/>
      <c r="F132" s="321" t="e">
        <f t="shared" si="1"/>
        <v>#DIV/0!</v>
      </c>
      <c r="G132" s="12"/>
    </row>
    <row r="133" spans="1:7" s="10" customFormat="1" ht="15.75" hidden="1">
      <c r="A133" s="109" t="s">
        <v>299</v>
      </c>
      <c r="B133" s="17"/>
      <c r="C133" s="81">
        <f>SUM(C132)</f>
        <v>0</v>
      </c>
      <c r="D133" s="81">
        <f>SUM(D132)</f>
        <v>0</v>
      </c>
      <c r="E133" s="81">
        <f>SUM(E132)</f>
        <v>0</v>
      </c>
      <c r="F133" s="321" t="e">
        <f t="shared" si="1"/>
        <v>#DIV/0!</v>
      </c>
      <c r="G133" s="12"/>
    </row>
    <row r="134" spans="1:7" s="10" customFormat="1" ht="15.75" hidden="1">
      <c r="A134" s="86" t="s">
        <v>102</v>
      </c>
      <c r="B134" s="17">
        <v>3</v>
      </c>
      <c r="C134" s="81"/>
      <c r="D134" s="81"/>
      <c r="E134" s="81"/>
      <c r="F134" s="321" t="e">
        <f t="shared" si="1"/>
        <v>#DIV/0!</v>
      </c>
      <c r="G134" s="12"/>
    </row>
    <row r="135" spans="1:7" s="10" customFormat="1" ht="15.75">
      <c r="A135" s="86" t="s">
        <v>101</v>
      </c>
      <c r="B135" s="17">
        <v>3</v>
      </c>
      <c r="C135" s="81">
        <v>226000</v>
      </c>
      <c r="D135" s="81">
        <v>226000</v>
      </c>
      <c r="E135" s="81">
        <v>199170</v>
      </c>
      <c r="F135" s="321">
        <f t="shared" si="1"/>
        <v>88.1283185840708</v>
      </c>
      <c r="G135" s="12"/>
    </row>
    <row r="136" spans="1:7" s="10" customFormat="1" ht="15.75">
      <c r="A136" s="109" t="s">
        <v>301</v>
      </c>
      <c r="B136" s="17"/>
      <c r="C136" s="81">
        <f>SUM(C134:C135)</f>
        <v>226000</v>
      </c>
      <c r="D136" s="81">
        <f>SUM(D134:D135)</f>
        <v>226000</v>
      </c>
      <c r="E136" s="81">
        <f>SUM(E134:E135)</f>
        <v>199170</v>
      </c>
      <c r="F136" s="321">
        <f t="shared" si="1"/>
        <v>88.1283185840708</v>
      </c>
      <c r="G136" s="12"/>
    </row>
    <row r="137" spans="1:7" s="10" customFormat="1" ht="31.5">
      <c r="A137" s="86" t="s">
        <v>302</v>
      </c>
      <c r="B137" s="17">
        <v>3</v>
      </c>
      <c r="C137" s="81">
        <v>1190000</v>
      </c>
      <c r="D137" s="81">
        <v>1190000</v>
      </c>
      <c r="E137" s="124">
        <v>1242800</v>
      </c>
      <c r="F137" s="321">
        <f aca="true" t="shared" si="2" ref="F137:F200">E137/D137*100</f>
        <v>104.43697478991596</v>
      </c>
      <c r="G137" s="12"/>
    </row>
    <row r="138" spans="1:7" s="10" customFormat="1" ht="31.5" hidden="1">
      <c r="A138" s="86" t="s">
        <v>303</v>
      </c>
      <c r="B138" s="17">
        <v>3</v>
      </c>
      <c r="C138" s="81"/>
      <c r="D138" s="81"/>
      <c r="E138" s="81"/>
      <c r="F138" s="321" t="e">
        <f t="shared" si="2"/>
        <v>#DIV/0!</v>
      </c>
      <c r="G138" s="12"/>
    </row>
    <row r="139" spans="1:7" s="10" customFormat="1" ht="15.75">
      <c r="A139" s="109" t="s">
        <v>304</v>
      </c>
      <c r="B139" s="17"/>
      <c r="C139" s="81">
        <f>SUM(C137:C138)</f>
        <v>1190000</v>
      </c>
      <c r="D139" s="81">
        <f>SUM(D137:D138)</f>
        <v>1190000</v>
      </c>
      <c r="E139" s="81">
        <f>SUM(E137:E138)</f>
        <v>1242800</v>
      </c>
      <c r="F139" s="321">
        <f t="shared" si="2"/>
        <v>104.43697478991596</v>
      </c>
      <c r="G139" s="12"/>
    </row>
    <row r="140" spans="1:7" s="10" customFormat="1" ht="31.5">
      <c r="A140" s="86" t="s">
        <v>305</v>
      </c>
      <c r="B140" s="17">
        <v>2</v>
      </c>
      <c r="C140" s="81">
        <v>83000</v>
      </c>
      <c r="D140" s="81">
        <v>83000</v>
      </c>
      <c r="E140" s="124">
        <v>79145</v>
      </c>
      <c r="F140" s="321">
        <f t="shared" si="2"/>
        <v>95.355421686747</v>
      </c>
      <c r="G140" s="12"/>
    </row>
    <row r="141" spans="1:7" s="10" customFormat="1" ht="15.75" hidden="1">
      <c r="A141" s="86" t="s">
        <v>306</v>
      </c>
      <c r="B141" s="17">
        <v>2</v>
      </c>
      <c r="C141" s="81"/>
      <c r="D141" s="81"/>
      <c r="E141" s="81"/>
      <c r="F141" s="321" t="e">
        <f t="shared" si="2"/>
        <v>#DIV/0!</v>
      </c>
      <c r="G141" s="12"/>
    </row>
    <row r="142" spans="1:7" s="10" customFormat="1" ht="15.75">
      <c r="A142" s="63" t="s">
        <v>307</v>
      </c>
      <c r="B142" s="17"/>
      <c r="C142" s="81">
        <f>SUM(C140:C141)</f>
        <v>83000</v>
      </c>
      <c r="D142" s="81">
        <f>SUM(D140:D141)</f>
        <v>83000</v>
      </c>
      <c r="E142" s="81">
        <f>SUM(E140:E141)</f>
        <v>79145</v>
      </c>
      <c r="F142" s="321">
        <f t="shared" si="2"/>
        <v>95.355421686747</v>
      </c>
      <c r="G142" s="12"/>
    </row>
    <row r="143" spans="1:7" s="10" customFormat="1" ht="15.75">
      <c r="A143" s="86" t="s">
        <v>308</v>
      </c>
      <c r="B143" s="17">
        <v>3</v>
      </c>
      <c r="C143" s="81">
        <v>39450</v>
      </c>
      <c r="D143" s="81">
        <v>39450</v>
      </c>
      <c r="E143" s="124">
        <v>32250</v>
      </c>
      <c r="F143" s="321">
        <f t="shared" si="2"/>
        <v>81.74904942965779</v>
      </c>
      <c r="G143" s="12"/>
    </row>
    <row r="144" spans="1:7" s="10" customFormat="1" ht="15.75" hidden="1">
      <c r="A144" s="86" t="s">
        <v>309</v>
      </c>
      <c r="B144" s="17">
        <v>2</v>
      </c>
      <c r="C144" s="81"/>
      <c r="D144" s="81"/>
      <c r="E144" s="81"/>
      <c r="F144" s="321" t="e">
        <f t="shared" si="2"/>
        <v>#DIV/0!</v>
      </c>
      <c r="G144" s="12"/>
    </row>
    <row r="145" spans="1:7" s="10" customFormat="1" ht="31.5">
      <c r="A145" s="109" t="s">
        <v>310</v>
      </c>
      <c r="B145" s="17"/>
      <c r="C145" s="81">
        <f>SUM(C143:C144)</f>
        <v>39450</v>
      </c>
      <c r="D145" s="81">
        <f>SUM(D143:D144)</f>
        <v>39450</v>
      </c>
      <c r="E145" s="81">
        <f>SUM(E143:E144)</f>
        <v>32250</v>
      </c>
      <c r="F145" s="321">
        <f t="shared" si="2"/>
        <v>81.74904942965779</v>
      </c>
      <c r="G145" s="12"/>
    </row>
    <row r="146" spans="1:7" s="10" customFormat="1" ht="15.75" hidden="1">
      <c r="A146" s="86" t="s">
        <v>311</v>
      </c>
      <c r="B146" s="17">
        <v>2</v>
      </c>
      <c r="C146" s="81"/>
      <c r="D146" s="81"/>
      <c r="E146" s="81"/>
      <c r="F146" s="321" t="e">
        <f t="shared" si="2"/>
        <v>#DIV/0!</v>
      </c>
      <c r="G146" s="12"/>
    </row>
    <row r="147" spans="1:7" s="10" customFormat="1" ht="15.75" hidden="1">
      <c r="A147" s="86" t="s">
        <v>312</v>
      </c>
      <c r="B147" s="17">
        <v>2</v>
      </c>
      <c r="C147" s="81"/>
      <c r="D147" s="81"/>
      <c r="E147" s="81"/>
      <c r="F147" s="321" t="e">
        <f t="shared" si="2"/>
        <v>#DIV/0!</v>
      </c>
      <c r="G147" s="12"/>
    </row>
    <row r="148" spans="1:7" s="10" customFormat="1" ht="15.75" hidden="1">
      <c r="A148" s="86" t="s">
        <v>132</v>
      </c>
      <c r="B148" s="17">
        <v>2</v>
      </c>
      <c r="C148" s="81"/>
      <c r="D148" s="81"/>
      <c r="E148" s="81"/>
      <c r="F148" s="321" t="e">
        <f t="shared" si="2"/>
        <v>#DIV/0!</v>
      </c>
      <c r="G148" s="12"/>
    </row>
    <row r="149" spans="1:7" s="10" customFormat="1" ht="15.75" hidden="1">
      <c r="A149" s="86" t="s">
        <v>133</v>
      </c>
      <c r="B149" s="17">
        <v>2</v>
      </c>
      <c r="C149" s="81"/>
      <c r="D149" s="81"/>
      <c r="E149" s="81"/>
      <c r="F149" s="321" t="e">
        <f t="shared" si="2"/>
        <v>#DIV/0!</v>
      </c>
      <c r="G149" s="12"/>
    </row>
    <row r="150" spans="1:7" s="10" customFormat="1" ht="15.75" hidden="1">
      <c r="A150" s="86" t="s">
        <v>134</v>
      </c>
      <c r="B150" s="17">
        <v>2</v>
      </c>
      <c r="C150" s="81"/>
      <c r="D150" s="81"/>
      <c r="E150" s="81"/>
      <c r="F150" s="321" t="e">
        <f t="shared" si="2"/>
        <v>#DIV/0!</v>
      </c>
      <c r="G150" s="12"/>
    </row>
    <row r="151" spans="1:7" s="10" customFormat="1" ht="47.25" hidden="1">
      <c r="A151" s="86" t="s">
        <v>313</v>
      </c>
      <c r="B151" s="17">
        <v>2</v>
      </c>
      <c r="C151" s="81"/>
      <c r="D151" s="81"/>
      <c r="E151" s="81"/>
      <c r="F151" s="321" t="e">
        <f t="shared" si="2"/>
        <v>#DIV/0!</v>
      </c>
      <c r="G151" s="12"/>
    </row>
    <row r="152" spans="1:7" s="10" customFormat="1" ht="15.75" hidden="1">
      <c r="A152" s="86" t="s">
        <v>314</v>
      </c>
      <c r="B152" s="17">
        <v>2</v>
      </c>
      <c r="C152" s="81"/>
      <c r="D152" s="81"/>
      <c r="E152" s="81"/>
      <c r="F152" s="321" t="e">
        <f t="shared" si="2"/>
        <v>#DIV/0!</v>
      </c>
      <c r="G152" s="12"/>
    </row>
    <row r="153" spans="1:7" s="10" customFormat="1" ht="15.75">
      <c r="A153" s="86" t="s">
        <v>315</v>
      </c>
      <c r="B153" s="17">
        <v>2</v>
      </c>
      <c r="C153" s="81">
        <v>4000</v>
      </c>
      <c r="D153" s="81">
        <v>4000</v>
      </c>
      <c r="E153" s="124">
        <v>2638</v>
      </c>
      <c r="F153" s="321">
        <f t="shared" si="2"/>
        <v>65.95</v>
      </c>
      <c r="G153" s="12"/>
    </row>
    <row r="154" spans="1:7" s="10" customFormat="1" ht="31.5">
      <c r="A154" s="108" t="s">
        <v>316</v>
      </c>
      <c r="B154" s="17"/>
      <c r="C154" s="81">
        <f>SUM(C153)</f>
        <v>4000</v>
      </c>
      <c r="D154" s="81">
        <f>SUM(D153)</f>
        <v>4000</v>
      </c>
      <c r="E154" s="81">
        <f>SUM(E153)</f>
        <v>2638</v>
      </c>
      <c r="F154" s="321">
        <f t="shared" si="2"/>
        <v>65.95</v>
      </c>
      <c r="G154" s="12"/>
    </row>
    <row r="155" spans="1:7" s="10" customFormat="1" ht="15.75">
      <c r="A155" s="109" t="s">
        <v>317</v>
      </c>
      <c r="B155" s="17"/>
      <c r="C155" s="81">
        <f>SUM(C146:C152)+C154</f>
        <v>4000</v>
      </c>
      <c r="D155" s="81">
        <f>SUM(D146:D152)+D154</f>
        <v>4000</v>
      </c>
      <c r="E155" s="81">
        <f>SUM(E146:E152)+E154</f>
        <v>2638</v>
      </c>
      <c r="F155" s="321">
        <f t="shared" si="2"/>
        <v>65.95</v>
      </c>
      <c r="G155" s="12"/>
    </row>
    <row r="156" spans="1:7" s="10" customFormat="1" ht="15.75">
      <c r="A156" s="43" t="s">
        <v>298</v>
      </c>
      <c r="B156" s="101"/>
      <c r="C156" s="83">
        <f>SUM(C157:C157:C159)</f>
        <v>1542450</v>
      </c>
      <c r="D156" s="83">
        <f>SUM(D157:D157:D159)</f>
        <v>1542450</v>
      </c>
      <c r="E156" s="83">
        <f>SUM(E157:E157:E159)</f>
        <v>1556003</v>
      </c>
      <c r="F156" s="321">
        <f t="shared" si="2"/>
        <v>100.8786670556582</v>
      </c>
      <c r="G156" s="12"/>
    </row>
    <row r="157" spans="1:7" s="10" customFormat="1" ht="15.75">
      <c r="A157" s="86" t="s">
        <v>375</v>
      </c>
      <c r="B157" s="99">
        <v>1</v>
      </c>
      <c r="C157" s="81">
        <f>SUMIF($B$131:$B$156,"1",C$131:C$156)</f>
        <v>0</v>
      </c>
      <c r="D157" s="81">
        <f>SUMIF($B$131:$B$156,"1",D$131:D$156)</f>
        <v>0</v>
      </c>
      <c r="E157" s="81">
        <f>SUMIF($B$131:$B$156,"1",E$131:E$156)</f>
        <v>0</v>
      </c>
      <c r="F157" s="321"/>
      <c r="G157" s="12"/>
    </row>
    <row r="158" spans="1:7" s="10" customFormat="1" ht="15.75">
      <c r="A158" s="86" t="s">
        <v>218</v>
      </c>
      <c r="B158" s="99">
        <v>2</v>
      </c>
      <c r="C158" s="81">
        <f>SUMIF($B$131:$B$156,"2",C$131:C$156)</f>
        <v>87000</v>
      </c>
      <c r="D158" s="81">
        <f>SUMIF($B$131:$B$156,"2",D$131:D$156)</f>
        <v>87000</v>
      </c>
      <c r="E158" s="81">
        <f>SUMIF($B$131:$B$156,"2",E$131:E$156)</f>
        <v>81783</v>
      </c>
      <c r="F158" s="321">
        <f t="shared" si="2"/>
        <v>94.00344827586207</v>
      </c>
      <c r="G158" s="12"/>
    </row>
    <row r="159" spans="1:7" s="10" customFormat="1" ht="15.75">
      <c r="A159" s="86" t="s">
        <v>110</v>
      </c>
      <c r="B159" s="99">
        <v>3</v>
      </c>
      <c r="C159" s="81">
        <f>SUMIF($B$131:$B$156,"3",C$131:C$156)</f>
        <v>1455450</v>
      </c>
      <c r="D159" s="81">
        <f>SUMIF($B$131:$B$156,"3",D$131:D$156)</f>
        <v>1455450</v>
      </c>
      <c r="E159" s="81">
        <f>SUMIF($B$131:$B$156,"3",E$131:E$156)</f>
        <v>1474220</v>
      </c>
      <c r="F159" s="321">
        <f t="shared" si="2"/>
        <v>101.28963550791852</v>
      </c>
      <c r="G159" s="12"/>
    </row>
    <row r="160" spans="1:7" s="10" customFormat="1" ht="15.75">
      <c r="A160" s="67" t="s">
        <v>322</v>
      </c>
      <c r="B160" s="17"/>
      <c r="C160" s="83"/>
      <c r="D160" s="83"/>
      <c r="E160" s="83"/>
      <c r="F160" s="321"/>
      <c r="G160" s="12"/>
    </row>
    <row r="161" spans="1:7" s="10" customFormat="1" ht="15.75" hidden="1">
      <c r="A161" s="86"/>
      <c r="B161" s="17"/>
      <c r="C161" s="81"/>
      <c r="D161" s="81"/>
      <c r="E161" s="81"/>
      <c r="F161" s="321" t="e">
        <f t="shared" si="2"/>
        <v>#DIV/0!</v>
      </c>
      <c r="G161" s="12"/>
    </row>
    <row r="162" spans="1:7" s="10" customFormat="1" ht="15.75" hidden="1">
      <c r="A162" s="86" t="s">
        <v>104</v>
      </c>
      <c r="B162" s="17"/>
      <c r="C162" s="81"/>
      <c r="D162" s="81"/>
      <c r="E162" s="81"/>
      <c r="F162" s="321" t="e">
        <f t="shared" si="2"/>
        <v>#DIV/0!</v>
      </c>
      <c r="G162" s="12"/>
    </row>
    <row r="163" spans="1:7" s="10" customFormat="1" ht="15.75" hidden="1">
      <c r="A163" s="108" t="s">
        <v>318</v>
      </c>
      <c r="B163" s="17"/>
      <c r="C163" s="81">
        <f>SUM(C161:C162)</f>
        <v>0</v>
      </c>
      <c r="D163" s="81">
        <f>SUM(D161:D162)</f>
        <v>0</v>
      </c>
      <c r="E163" s="81">
        <f>SUM(E161:E162)</f>
        <v>0</v>
      </c>
      <c r="F163" s="321" t="e">
        <f t="shared" si="2"/>
        <v>#DIV/0!</v>
      </c>
      <c r="G163" s="12"/>
    </row>
    <row r="164" spans="1:7" s="10" customFormat="1" ht="31.5">
      <c r="A164" s="86" t="s">
        <v>319</v>
      </c>
      <c r="B164" s="17"/>
      <c r="C164" s="81">
        <f>SUM(C165:C169)</f>
        <v>8000</v>
      </c>
      <c r="D164" s="81">
        <f>SUM(D165:D169)</f>
        <v>8000</v>
      </c>
      <c r="E164" s="81">
        <f>SUM(E165:E169)</f>
        <v>0</v>
      </c>
      <c r="F164" s="321">
        <f t="shared" si="2"/>
        <v>0</v>
      </c>
      <c r="G164" s="12"/>
    </row>
    <row r="165" spans="1:7" s="10" customFormat="1" ht="15.75">
      <c r="A165" s="121" t="s">
        <v>427</v>
      </c>
      <c r="B165" s="17">
        <v>2</v>
      </c>
      <c r="C165" s="81">
        <v>8000</v>
      </c>
      <c r="D165" s="81">
        <v>8000</v>
      </c>
      <c r="E165" s="81"/>
      <c r="F165" s="321">
        <f t="shared" si="2"/>
        <v>0</v>
      </c>
      <c r="G165" s="12"/>
    </row>
    <row r="166" spans="1:7" s="10" customFormat="1" ht="15.75" hidden="1">
      <c r="A166" s="121" t="s">
        <v>490</v>
      </c>
      <c r="B166" s="17">
        <v>2</v>
      </c>
      <c r="C166" s="81"/>
      <c r="D166" s="81"/>
      <c r="E166" s="81"/>
      <c r="F166" s="321" t="e">
        <f t="shared" si="2"/>
        <v>#DIV/0!</v>
      </c>
      <c r="G166" s="12"/>
    </row>
    <row r="167" spans="1:7" s="10" customFormat="1" ht="15.75" hidden="1">
      <c r="A167" s="121" t="s">
        <v>484</v>
      </c>
      <c r="B167" s="17">
        <v>2</v>
      </c>
      <c r="C167" s="81"/>
      <c r="D167" s="81"/>
      <c r="E167" s="81"/>
      <c r="F167" s="321" t="e">
        <f t="shared" si="2"/>
        <v>#DIV/0!</v>
      </c>
      <c r="G167" s="12"/>
    </row>
    <row r="168" spans="1:7" s="10" customFormat="1" ht="15.75" hidden="1">
      <c r="A168" s="121" t="s">
        <v>485</v>
      </c>
      <c r="B168" s="17">
        <v>2</v>
      </c>
      <c r="C168" s="81"/>
      <c r="D168" s="81"/>
      <c r="E168" s="81"/>
      <c r="F168" s="321" t="e">
        <f t="shared" si="2"/>
        <v>#DIV/0!</v>
      </c>
      <c r="G168" s="12"/>
    </row>
    <row r="169" spans="1:7" s="10" customFormat="1" ht="15.75" hidden="1">
      <c r="A169" s="121" t="s">
        <v>486</v>
      </c>
      <c r="B169" s="17">
        <v>2</v>
      </c>
      <c r="C169" s="81"/>
      <c r="D169" s="81"/>
      <c r="E169" s="81"/>
      <c r="F169" s="321" t="e">
        <f t="shared" si="2"/>
        <v>#DIV/0!</v>
      </c>
      <c r="G169" s="12"/>
    </row>
    <row r="170" spans="1:7" s="10" customFormat="1" ht="31.5" hidden="1">
      <c r="A170" s="86" t="s">
        <v>320</v>
      </c>
      <c r="B170" s="17">
        <v>2</v>
      </c>
      <c r="C170" s="81"/>
      <c r="D170" s="81"/>
      <c r="E170" s="81"/>
      <c r="F170" s="321" t="e">
        <f t="shared" si="2"/>
        <v>#DIV/0!</v>
      </c>
      <c r="G170" s="12"/>
    </row>
    <row r="171" spans="1:7" s="10" customFormat="1" ht="15.75">
      <c r="A171" s="63" t="s">
        <v>540</v>
      </c>
      <c r="B171" s="17">
        <v>2</v>
      </c>
      <c r="C171" s="81"/>
      <c r="D171" s="81"/>
      <c r="E171" s="81">
        <v>45000</v>
      </c>
      <c r="F171" s="321"/>
      <c r="G171" s="12"/>
    </row>
    <row r="172" spans="1:7" s="10" customFormat="1" ht="15.75">
      <c r="A172" s="86" t="s">
        <v>506</v>
      </c>
      <c r="B172" s="17">
        <v>2</v>
      </c>
      <c r="C172" s="81">
        <v>499700</v>
      </c>
      <c r="D172" s="81">
        <v>499700</v>
      </c>
      <c r="E172" s="124">
        <v>400400</v>
      </c>
      <c r="F172" s="321">
        <f t="shared" si="2"/>
        <v>80.12807684610766</v>
      </c>
      <c r="G172" s="12"/>
    </row>
    <row r="173" spans="1:7" s="10" customFormat="1" ht="15.75">
      <c r="A173" s="109" t="s">
        <v>321</v>
      </c>
      <c r="B173" s="17"/>
      <c r="C173" s="81">
        <f>SUM(C165:C172)</f>
        <v>507700</v>
      </c>
      <c r="D173" s="81">
        <f>SUM(D165:D172)</f>
        <v>507700</v>
      </c>
      <c r="E173" s="81">
        <f>SUM(E165:E172)</f>
        <v>445400</v>
      </c>
      <c r="F173" s="321">
        <f t="shared" si="2"/>
        <v>87.72897380342722</v>
      </c>
      <c r="G173" s="12"/>
    </row>
    <row r="174" spans="1:7" s="10" customFormat="1" ht="15.75" hidden="1">
      <c r="A174" s="86" t="s">
        <v>104</v>
      </c>
      <c r="B174" s="17"/>
      <c r="C174" s="81"/>
      <c r="D174" s="81"/>
      <c r="E174" s="81"/>
      <c r="F174" s="321" t="e">
        <f t="shared" si="2"/>
        <v>#DIV/0!</v>
      </c>
      <c r="G174" s="12"/>
    </row>
    <row r="175" spans="1:7" s="10" customFormat="1" ht="15.75" hidden="1">
      <c r="A175" s="86" t="s">
        <v>104</v>
      </c>
      <c r="B175" s="17"/>
      <c r="C175" s="81"/>
      <c r="D175" s="81"/>
      <c r="E175" s="81"/>
      <c r="F175" s="321" t="e">
        <f t="shared" si="2"/>
        <v>#DIV/0!</v>
      </c>
      <c r="G175" s="12"/>
    </row>
    <row r="176" spans="1:7" s="10" customFormat="1" ht="15.75" hidden="1">
      <c r="A176" s="108" t="s">
        <v>323</v>
      </c>
      <c r="B176" s="17"/>
      <c r="C176" s="81">
        <f>SUM(C174:C175)</f>
        <v>0</v>
      </c>
      <c r="D176" s="81">
        <f>SUM(D174:D175)</f>
        <v>0</v>
      </c>
      <c r="E176" s="81">
        <f>SUM(E174:E175)</f>
        <v>0</v>
      </c>
      <c r="F176" s="321" t="e">
        <f t="shared" si="2"/>
        <v>#DIV/0!</v>
      </c>
      <c r="G176" s="12"/>
    </row>
    <row r="177" spans="1:7" s="10" customFormat="1" ht="15.75" hidden="1">
      <c r="A177" s="86" t="s">
        <v>104</v>
      </c>
      <c r="B177" s="17"/>
      <c r="C177" s="81"/>
      <c r="D177" s="81"/>
      <c r="E177" s="81"/>
      <c r="F177" s="321" t="e">
        <f t="shared" si="2"/>
        <v>#DIV/0!</v>
      </c>
      <c r="G177" s="12"/>
    </row>
    <row r="178" spans="1:7" s="10" customFormat="1" ht="15.75" hidden="1">
      <c r="A178" s="86"/>
      <c r="B178" s="17"/>
      <c r="C178" s="81"/>
      <c r="D178" s="81"/>
      <c r="E178" s="81"/>
      <c r="F178" s="321" t="e">
        <f t="shared" si="2"/>
        <v>#DIV/0!</v>
      </c>
      <c r="G178" s="12"/>
    </row>
    <row r="179" spans="1:7" s="10" customFormat="1" ht="15.75" hidden="1">
      <c r="A179" s="108" t="s">
        <v>324</v>
      </c>
      <c r="B179" s="17"/>
      <c r="C179" s="81">
        <f>SUM(C177:C178)</f>
        <v>0</v>
      </c>
      <c r="D179" s="81">
        <f>SUM(D177:D178)</f>
        <v>0</v>
      </c>
      <c r="E179" s="81">
        <f>SUM(E177:E178)</f>
        <v>0</v>
      </c>
      <c r="F179" s="321" t="e">
        <f t="shared" si="2"/>
        <v>#DIV/0!</v>
      </c>
      <c r="G179" s="12"/>
    </row>
    <row r="180" spans="1:7" s="10" customFormat="1" ht="15.75" hidden="1">
      <c r="A180" s="63" t="s">
        <v>325</v>
      </c>
      <c r="B180" s="17"/>
      <c r="C180" s="81">
        <f>C176+C179</f>
        <v>0</v>
      </c>
      <c r="D180" s="81">
        <f>D176+D179</f>
        <v>0</v>
      </c>
      <c r="E180" s="81">
        <f>E176+E179</f>
        <v>0</v>
      </c>
      <c r="F180" s="321" t="e">
        <f t="shared" si="2"/>
        <v>#DIV/0!</v>
      </c>
      <c r="G180" s="12"/>
    </row>
    <row r="181" spans="1:7" s="10" customFormat="1" ht="15.75" hidden="1">
      <c r="A181" s="86" t="s">
        <v>326</v>
      </c>
      <c r="B181" s="17">
        <v>2</v>
      </c>
      <c r="C181" s="81"/>
      <c r="D181" s="81"/>
      <c r="E181" s="81"/>
      <c r="F181" s="321" t="e">
        <f t="shared" si="2"/>
        <v>#DIV/0!</v>
      </c>
      <c r="G181" s="12"/>
    </row>
    <row r="182" spans="1:7" s="10" customFormat="1" ht="31.5">
      <c r="A182" s="86" t="s">
        <v>327</v>
      </c>
      <c r="B182" s="17">
        <v>2</v>
      </c>
      <c r="C182" s="81">
        <v>105000</v>
      </c>
      <c r="D182" s="81">
        <v>105000</v>
      </c>
      <c r="E182" s="81">
        <v>75286</v>
      </c>
      <c r="F182" s="321">
        <f t="shared" si="2"/>
        <v>71.70095238095237</v>
      </c>
      <c r="G182" s="12"/>
    </row>
    <row r="183" spans="1:7" s="10" customFormat="1" ht="31.5" hidden="1">
      <c r="A183" s="86" t="s">
        <v>328</v>
      </c>
      <c r="B183" s="17">
        <v>2</v>
      </c>
      <c r="C183" s="81"/>
      <c r="D183" s="81"/>
      <c r="E183" s="81"/>
      <c r="F183" s="321" t="e">
        <f t="shared" si="2"/>
        <v>#DIV/0!</v>
      </c>
      <c r="G183" s="12"/>
    </row>
    <row r="184" spans="1:7" s="10" customFormat="1" ht="15.75" hidden="1">
      <c r="A184" s="86" t="s">
        <v>330</v>
      </c>
      <c r="B184" s="17">
        <v>2</v>
      </c>
      <c r="C184" s="81"/>
      <c r="D184" s="81"/>
      <c r="E184" s="81"/>
      <c r="F184" s="321" t="e">
        <f t="shared" si="2"/>
        <v>#DIV/0!</v>
      </c>
      <c r="G184" s="12"/>
    </row>
    <row r="185" spans="1:7" s="10" customFormat="1" ht="31.5" hidden="1">
      <c r="A185" s="86" t="s">
        <v>329</v>
      </c>
      <c r="B185" s="17">
        <v>2</v>
      </c>
      <c r="C185" s="81"/>
      <c r="D185" s="81"/>
      <c r="E185" s="81"/>
      <c r="F185" s="321" t="e">
        <f t="shared" si="2"/>
        <v>#DIV/0!</v>
      </c>
      <c r="G185" s="12"/>
    </row>
    <row r="186" spans="1:7" s="10" customFormat="1" ht="15.75" hidden="1">
      <c r="A186" s="86" t="s">
        <v>331</v>
      </c>
      <c r="B186" s="17">
        <v>2</v>
      </c>
      <c r="C186" s="81"/>
      <c r="D186" s="81"/>
      <c r="E186" s="81"/>
      <c r="F186" s="321" t="e">
        <f t="shared" si="2"/>
        <v>#DIV/0!</v>
      </c>
      <c r="G186" s="12"/>
    </row>
    <row r="187" spans="1:7" s="10" customFormat="1" ht="15.75" hidden="1">
      <c r="A187" s="86" t="s">
        <v>104</v>
      </c>
      <c r="B187" s="17">
        <v>2</v>
      </c>
      <c r="C187" s="81"/>
      <c r="D187" s="81"/>
      <c r="E187" s="81"/>
      <c r="F187" s="321" t="e">
        <f t="shared" si="2"/>
        <v>#DIV/0!</v>
      </c>
      <c r="G187" s="12"/>
    </row>
    <row r="188" spans="1:7" s="10" customFormat="1" ht="15.75" hidden="1">
      <c r="A188" s="86" t="s">
        <v>104</v>
      </c>
      <c r="B188" s="17">
        <v>2</v>
      </c>
      <c r="C188" s="81"/>
      <c r="D188" s="81"/>
      <c r="E188" s="81"/>
      <c r="F188" s="321" t="e">
        <f t="shared" si="2"/>
        <v>#DIV/0!</v>
      </c>
      <c r="G188" s="12"/>
    </row>
    <row r="189" spans="1:7" s="10" customFormat="1" ht="15.75" hidden="1">
      <c r="A189" s="86" t="s">
        <v>104</v>
      </c>
      <c r="B189" s="17">
        <v>2</v>
      </c>
      <c r="C189" s="81"/>
      <c r="D189" s="81"/>
      <c r="E189" s="81"/>
      <c r="F189" s="321" t="e">
        <f t="shared" si="2"/>
        <v>#DIV/0!</v>
      </c>
      <c r="G189" s="12"/>
    </row>
    <row r="190" spans="1:7" s="10" customFormat="1" ht="15.75" hidden="1">
      <c r="A190" s="86" t="s">
        <v>104</v>
      </c>
      <c r="B190" s="17">
        <v>2</v>
      </c>
      <c r="C190" s="81"/>
      <c r="D190" s="81"/>
      <c r="E190" s="81"/>
      <c r="F190" s="321" t="e">
        <f t="shared" si="2"/>
        <v>#DIV/0!</v>
      </c>
      <c r="G190" s="12"/>
    </row>
    <row r="191" spans="1:7" s="10" customFormat="1" ht="15.75" hidden="1">
      <c r="A191" s="108" t="s">
        <v>332</v>
      </c>
      <c r="B191" s="17"/>
      <c r="C191" s="81">
        <f>SUM(C187:C190)</f>
        <v>0</v>
      </c>
      <c r="D191" s="81">
        <f>SUM(D187:D190)</f>
        <v>0</v>
      </c>
      <c r="E191" s="81">
        <f>SUM(E187:E190)</f>
        <v>0</v>
      </c>
      <c r="F191" s="321" t="e">
        <f t="shared" si="2"/>
        <v>#DIV/0!</v>
      </c>
      <c r="G191" s="12"/>
    </row>
    <row r="192" spans="1:7" s="10" customFormat="1" ht="15.75">
      <c r="A192" s="63" t="s">
        <v>333</v>
      </c>
      <c r="B192" s="17"/>
      <c r="C192" s="81">
        <f>SUM(C181:C186)+C191</f>
        <v>105000</v>
      </c>
      <c r="D192" s="81">
        <f>SUM(D181:D186)+D191</f>
        <v>105000</v>
      </c>
      <c r="E192" s="81">
        <f>SUM(E181:E186)+E191</f>
        <v>75286</v>
      </c>
      <c r="F192" s="321">
        <f t="shared" si="2"/>
        <v>71.70095238095237</v>
      </c>
      <c r="G192" s="12"/>
    </row>
    <row r="193" spans="1:7" s="10" customFormat="1" ht="15.75">
      <c r="A193" s="86" t="s">
        <v>362</v>
      </c>
      <c r="B193" s="17">
        <v>2</v>
      </c>
      <c r="C193" s="81">
        <v>102910</v>
      </c>
      <c r="D193" s="81">
        <v>338250</v>
      </c>
      <c r="E193" s="124">
        <v>338250</v>
      </c>
      <c r="F193" s="321">
        <f t="shared" si="2"/>
        <v>100</v>
      </c>
      <c r="G193" s="12"/>
    </row>
    <row r="194" spans="1:7" s="10" customFormat="1" ht="15.75" hidden="1">
      <c r="A194" s="86" t="s">
        <v>334</v>
      </c>
      <c r="B194" s="17">
        <v>2</v>
      </c>
      <c r="C194" s="81"/>
      <c r="D194" s="81"/>
      <c r="E194" s="81"/>
      <c r="F194" s="321" t="e">
        <f t="shared" si="2"/>
        <v>#DIV/0!</v>
      </c>
      <c r="G194" s="12"/>
    </row>
    <row r="195" spans="1:7" s="10" customFormat="1" ht="15.75" hidden="1">
      <c r="A195" s="86" t="s">
        <v>335</v>
      </c>
      <c r="B195" s="17">
        <v>2</v>
      </c>
      <c r="C195" s="81"/>
      <c r="D195" s="81"/>
      <c r="E195" s="81"/>
      <c r="F195" s="321" t="e">
        <f t="shared" si="2"/>
        <v>#DIV/0!</v>
      </c>
      <c r="G195" s="12"/>
    </row>
    <row r="196" spans="1:7" s="10" customFormat="1" ht="15.75">
      <c r="A196" s="109" t="s">
        <v>336</v>
      </c>
      <c r="B196" s="17"/>
      <c r="C196" s="81">
        <f>SUM(C193:C195)</f>
        <v>102910</v>
      </c>
      <c r="D196" s="81">
        <f>SUM(D193:D195)</f>
        <v>338250</v>
      </c>
      <c r="E196" s="81">
        <f>SUM(E193:E195)</f>
        <v>338250</v>
      </c>
      <c r="F196" s="321">
        <f t="shared" si="2"/>
        <v>100</v>
      </c>
      <c r="G196" s="12"/>
    </row>
    <row r="197" spans="1:7" s="10" customFormat="1" ht="15.75" hidden="1">
      <c r="A197" s="63" t="s">
        <v>337</v>
      </c>
      <c r="B197" s="17"/>
      <c r="C197" s="81"/>
      <c r="D197" s="81"/>
      <c r="E197" s="81"/>
      <c r="F197" s="321" t="e">
        <f t="shared" si="2"/>
        <v>#DIV/0!</v>
      </c>
      <c r="G197" s="12"/>
    </row>
    <row r="198" spans="1:7" s="10" customFormat="1" ht="15.75" hidden="1">
      <c r="A198" s="63" t="s">
        <v>338</v>
      </c>
      <c r="B198" s="17"/>
      <c r="C198" s="81"/>
      <c r="D198" s="81"/>
      <c r="E198" s="81"/>
      <c r="F198" s="321" t="e">
        <f t="shared" si="2"/>
        <v>#DIV/0!</v>
      </c>
      <c r="G198" s="12"/>
    </row>
    <row r="199" spans="1:7" s="10" customFormat="1" ht="15.75" hidden="1">
      <c r="A199" s="86" t="s">
        <v>455</v>
      </c>
      <c r="B199" s="17">
        <v>2</v>
      </c>
      <c r="C199" s="81"/>
      <c r="D199" s="81"/>
      <c r="E199" s="81"/>
      <c r="F199" s="321" t="e">
        <f t="shared" si="2"/>
        <v>#DIV/0!</v>
      </c>
      <c r="G199" s="12"/>
    </row>
    <row r="200" spans="1:7" s="10" customFormat="1" ht="31.5">
      <c r="A200" s="86" t="s">
        <v>456</v>
      </c>
      <c r="B200" s="17">
        <v>2</v>
      </c>
      <c r="C200" s="81">
        <v>20000</v>
      </c>
      <c r="D200" s="81">
        <v>20000</v>
      </c>
      <c r="E200" s="81">
        <v>17006</v>
      </c>
      <c r="F200" s="321">
        <f t="shared" si="2"/>
        <v>85.03</v>
      </c>
      <c r="G200" s="12"/>
    </row>
    <row r="201" spans="1:7" s="10" customFormat="1" ht="31.5">
      <c r="A201" s="63" t="s">
        <v>454</v>
      </c>
      <c r="B201" s="17"/>
      <c r="C201" s="81">
        <f>SUM(C199:C200)</f>
        <v>20000</v>
      </c>
      <c r="D201" s="81">
        <f>SUM(D199:D200)</f>
        <v>20000</v>
      </c>
      <c r="E201" s="124">
        <f>SUM(E199:E200)</f>
        <v>17006</v>
      </c>
      <c r="F201" s="321">
        <f aca="true" t="shared" si="3" ref="F201:F263">E201/D201*100</f>
        <v>85.03</v>
      </c>
      <c r="G201" s="12"/>
    </row>
    <row r="202" spans="1:7" s="10" customFormat="1" ht="15.75" hidden="1">
      <c r="A202" s="86" t="s">
        <v>457</v>
      </c>
      <c r="B202" s="17">
        <v>2</v>
      </c>
      <c r="C202" s="81"/>
      <c r="D202" s="81"/>
      <c r="E202" s="81"/>
      <c r="F202" s="321" t="e">
        <f t="shared" si="3"/>
        <v>#DIV/0!</v>
      </c>
      <c r="G202" s="12"/>
    </row>
    <row r="203" spans="1:7" s="10" customFormat="1" ht="15.75" hidden="1">
      <c r="A203" s="86" t="s">
        <v>458</v>
      </c>
      <c r="B203" s="17">
        <v>2</v>
      </c>
      <c r="C203" s="81"/>
      <c r="D203" s="81"/>
      <c r="E203" s="81"/>
      <c r="F203" s="321" t="e">
        <f t="shared" si="3"/>
        <v>#DIV/0!</v>
      </c>
      <c r="G203" s="12"/>
    </row>
    <row r="204" spans="1:7" s="10" customFormat="1" ht="15.75" hidden="1">
      <c r="A204" s="63" t="s">
        <v>339</v>
      </c>
      <c r="B204" s="105"/>
      <c r="C204" s="81">
        <f>SUM(C202:C203)</f>
        <v>0</v>
      </c>
      <c r="D204" s="81">
        <f>SUM(D202:D203)</f>
        <v>0</v>
      </c>
      <c r="E204" s="81">
        <f>SUM(E202:E203)</f>
        <v>0</v>
      </c>
      <c r="F204" s="321" t="e">
        <f t="shared" si="3"/>
        <v>#DIV/0!</v>
      </c>
      <c r="G204" s="12"/>
    </row>
    <row r="205" spans="1:7" s="10" customFormat="1" ht="15.75" hidden="1">
      <c r="A205" s="86" t="s">
        <v>417</v>
      </c>
      <c r="B205" s="105">
        <v>2</v>
      </c>
      <c r="C205" s="81"/>
      <c r="D205" s="81"/>
      <c r="E205" s="81"/>
      <c r="F205" s="321" t="e">
        <f t="shared" si="3"/>
        <v>#DIV/0!</v>
      </c>
      <c r="G205" s="12"/>
    </row>
    <row r="206" spans="1:7" s="10" customFormat="1" ht="63" hidden="1">
      <c r="A206" s="86" t="s">
        <v>340</v>
      </c>
      <c r="B206" s="105"/>
      <c r="C206" s="81"/>
      <c r="D206" s="81"/>
      <c r="E206" s="81"/>
      <c r="F206" s="321" t="e">
        <f t="shared" si="3"/>
        <v>#DIV/0!</v>
      </c>
      <c r="G206" s="12"/>
    </row>
    <row r="207" spans="1:7" s="10" customFormat="1" ht="31.5" hidden="1">
      <c r="A207" s="86" t="s">
        <v>342</v>
      </c>
      <c r="B207" s="105">
        <v>2</v>
      </c>
      <c r="C207" s="81"/>
      <c r="D207" s="81"/>
      <c r="E207" s="81"/>
      <c r="F207" s="321" t="e">
        <f t="shared" si="3"/>
        <v>#DIV/0!</v>
      </c>
      <c r="G207" s="12"/>
    </row>
    <row r="208" spans="1:7" s="10" customFormat="1" ht="15.75" hidden="1">
      <c r="A208" s="86" t="s">
        <v>343</v>
      </c>
      <c r="B208" s="105"/>
      <c r="C208" s="81"/>
      <c r="D208" s="81"/>
      <c r="E208" s="81"/>
      <c r="F208" s="321" t="e">
        <f t="shared" si="3"/>
        <v>#DIV/0!</v>
      </c>
      <c r="G208" s="12"/>
    </row>
    <row r="209" spans="1:7" s="10" customFormat="1" ht="15.75" hidden="1">
      <c r="A209" s="108" t="s">
        <v>341</v>
      </c>
      <c r="B209" s="105"/>
      <c r="C209" s="81">
        <f>SUM(C207:C208)</f>
        <v>0</v>
      </c>
      <c r="D209" s="81">
        <f>SUM(D207:D208)</f>
        <v>0</v>
      </c>
      <c r="E209" s="81">
        <f>SUM(E207:E208)</f>
        <v>0</v>
      </c>
      <c r="F209" s="321" t="e">
        <f t="shared" si="3"/>
        <v>#DIV/0!</v>
      </c>
      <c r="G209" s="12"/>
    </row>
    <row r="210" spans="1:7" s="10" customFormat="1" ht="15.75" hidden="1">
      <c r="A210" s="86" t="s">
        <v>104</v>
      </c>
      <c r="B210" s="105"/>
      <c r="C210" s="81"/>
      <c r="D210" s="81"/>
      <c r="E210" s="81"/>
      <c r="F210" s="321" t="e">
        <f t="shared" si="3"/>
        <v>#DIV/0!</v>
      </c>
      <c r="G210" s="12"/>
    </row>
    <row r="211" spans="1:7" s="10" customFormat="1" ht="15.75">
      <c r="A211" s="86" t="s">
        <v>519</v>
      </c>
      <c r="B211" s="105">
        <v>2</v>
      </c>
      <c r="C211" s="81"/>
      <c r="D211" s="81">
        <v>153815</v>
      </c>
      <c r="E211" s="124">
        <v>153815</v>
      </c>
      <c r="F211" s="321">
        <f t="shared" si="3"/>
        <v>100</v>
      </c>
      <c r="G211" s="12"/>
    </row>
    <row r="212" spans="1:7" s="10" customFormat="1" ht="15" customHeight="1">
      <c r="A212" s="108" t="s">
        <v>344</v>
      </c>
      <c r="B212" s="105"/>
      <c r="C212" s="81">
        <f>SUM(C210:C211)</f>
        <v>0</v>
      </c>
      <c r="D212" s="81">
        <f>SUM(D210:D211)</f>
        <v>153815</v>
      </c>
      <c r="E212" s="81">
        <f>SUM(E210:E211)</f>
        <v>153815</v>
      </c>
      <c r="F212" s="321">
        <f t="shared" si="3"/>
        <v>100</v>
      </c>
      <c r="G212" s="12"/>
    </row>
    <row r="213" spans="1:7" s="10" customFormat="1" ht="15.75">
      <c r="A213" s="63" t="s">
        <v>418</v>
      </c>
      <c r="B213" s="105"/>
      <c r="C213" s="81">
        <f>SUM(C206)+C209+C212</f>
        <v>0</v>
      </c>
      <c r="D213" s="81">
        <f>SUM(D206)+D209+D212</f>
        <v>153815</v>
      </c>
      <c r="E213" s="81">
        <f>SUM(E206)+E209+E212</f>
        <v>153815</v>
      </c>
      <c r="F213" s="321">
        <f t="shared" si="3"/>
        <v>100</v>
      </c>
      <c r="G213" s="12"/>
    </row>
    <row r="214" spans="1:7" s="10" customFormat="1" ht="15.75">
      <c r="A214" s="43" t="s">
        <v>322</v>
      </c>
      <c r="B214" s="101"/>
      <c r="C214" s="83">
        <f>SUM(C215:C215:C217)</f>
        <v>735610</v>
      </c>
      <c r="D214" s="83">
        <f>SUM(D215:D215:D217)</f>
        <v>1124765</v>
      </c>
      <c r="E214" s="83">
        <f>SUM(E215:E215:E217)</f>
        <v>1029757</v>
      </c>
      <c r="F214" s="321">
        <f t="shared" si="3"/>
        <v>91.55307997670624</v>
      </c>
      <c r="G214" s="12"/>
    </row>
    <row r="215" spans="1:7" s="10" customFormat="1" ht="15.75">
      <c r="A215" s="86" t="s">
        <v>375</v>
      </c>
      <c r="B215" s="99">
        <v>1</v>
      </c>
      <c r="C215" s="81">
        <f>SUMIF($B$160:$B$214,"1",C$160:C$214)</f>
        <v>0</v>
      </c>
      <c r="D215" s="81">
        <f>SUMIF($B$160:$B$214,"1",D$160:D$214)</f>
        <v>0</v>
      </c>
      <c r="E215" s="81">
        <f>SUMIF($B$160:$B$214,"1",E$160:E$214)</f>
        <v>0</v>
      </c>
      <c r="F215" s="321"/>
      <c r="G215" s="12"/>
    </row>
    <row r="216" spans="1:7" s="10" customFormat="1" ht="15.75">
      <c r="A216" s="86" t="s">
        <v>218</v>
      </c>
      <c r="B216" s="99">
        <v>2</v>
      </c>
      <c r="C216" s="81">
        <f>SUMIF($B$160:$B$214,"2",C$160:C$214)</f>
        <v>735610</v>
      </c>
      <c r="D216" s="81">
        <f>SUMIF($B$160:$B$214,"2",D$160:D$214)</f>
        <v>1124765</v>
      </c>
      <c r="E216" s="81">
        <f>SUMIF($B$160:$B$214,"2",E$160:E$214)</f>
        <v>1029757</v>
      </c>
      <c r="F216" s="321">
        <f t="shared" si="3"/>
        <v>91.55307997670624</v>
      </c>
      <c r="G216" s="12"/>
    </row>
    <row r="217" spans="1:7" s="10" customFormat="1" ht="15.75">
      <c r="A217" s="86" t="s">
        <v>110</v>
      </c>
      <c r="B217" s="99">
        <v>3</v>
      </c>
      <c r="C217" s="81">
        <f>SUMIF($B$160:$B$214,"3",C$160:C$214)</f>
        <v>0</v>
      </c>
      <c r="D217" s="81">
        <f>SUMIF($B$160:$B$214,"3",D$160:D$214)</f>
        <v>0</v>
      </c>
      <c r="E217" s="81">
        <f>SUMIF($B$160:$B$214,"3",E$160:E$214)</f>
        <v>0</v>
      </c>
      <c r="F217" s="321"/>
      <c r="G217" s="12"/>
    </row>
    <row r="218" spans="1:7" s="10" customFormat="1" ht="15.75">
      <c r="A218" s="67" t="s">
        <v>345</v>
      </c>
      <c r="B218" s="17"/>
      <c r="C218" s="83"/>
      <c r="D218" s="83"/>
      <c r="E218" s="83"/>
      <c r="F218" s="321"/>
      <c r="G218" s="12"/>
    </row>
    <row r="219" spans="1:7" s="10" customFormat="1" ht="15.75" hidden="1">
      <c r="A219" s="86" t="s">
        <v>103</v>
      </c>
      <c r="B219" s="105"/>
      <c r="C219" s="81"/>
      <c r="D219" s="81"/>
      <c r="E219" s="81"/>
      <c r="F219" s="321" t="e">
        <f t="shared" si="3"/>
        <v>#DIV/0!</v>
      </c>
      <c r="G219" s="12"/>
    </row>
    <row r="220" spans="1:7" s="10" customFormat="1" ht="15.75" hidden="1">
      <c r="A220" s="109" t="s">
        <v>346</v>
      </c>
      <c r="B220" s="105"/>
      <c r="C220" s="81">
        <f>SUM(C219)</f>
        <v>0</v>
      </c>
      <c r="D220" s="81">
        <f>SUM(D219)</f>
        <v>0</v>
      </c>
      <c r="E220" s="81">
        <f>SUM(E219)</f>
        <v>0</v>
      </c>
      <c r="F220" s="321" t="e">
        <f t="shared" si="3"/>
        <v>#DIV/0!</v>
      </c>
      <c r="G220" s="12"/>
    </row>
    <row r="221" spans="1:7" s="10" customFormat="1" ht="15.75" hidden="1">
      <c r="A221" s="86" t="s">
        <v>347</v>
      </c>
      <c r="B221" s="105">
        <v>2</v>
      </c>
      <c r="C221" s="81"/>
      <c r="D221" s="81"/>
      <c r="E221" s="81"/>
      <c r="F221" s="321" t="e">
        <f t="shared" si="3"/>
        <v>#DIV/0!</v>
      </c>
      <c r="G221" s="12"/>
    </row>
    <row r="222" spans="1:7" s="10" customFormat="1" ht="15.75" hidden="1">
      <c r="A222" s="86" t="s">
        <v>104</v>
      </c>
      <c r="B222" s="105">
        <v>2</v>
      </c>
      <c r="C222" s="81"/>
      <c r="D222" s="81"/>
      <c r="E222" s="81"/>
      <c r="F222" s="321" t="e">
        <f t="shared" si="3"/>
        <v>#DIV/0!</v>
      </c>
      <c r="G222" s="12"/>
    </row>
    <row r="223" spans="1:7" s="10" customFormat="1" ht="15.75" hidden="1">
      <c r="A223" s="86" t="s">
        <v>104</v>
      </c>
      <c r="B223" s="105">
        <v>2</v>
      </c>
      <c r="C223" s="81"/>
      <c r="D223" s="81"/>
      <c r="E223" s="81"/>
      <c r="F223" s="321" t="e">
        <f t="shared" si="3"/>
        <v>#DIV/0!</v>
      </c>
      <c r="G223" s="12"/>
    </row>
    <row r="224" spans="1:7" s="10" customFormat="1" ht="31.5" hidden="1">
      <c r="A224" s="108" t="s">
        <v>349</v>
      </c>
      <c r="B224" s="105"/>
      <c r="C224" s="81">
        <f>SUM(C222:C223)</f>
        <v>0</v>
      </c>
      <c r="D224" s="81">
        <f>SUM(D222:D223)</f>
        <v>0</v>
      </c>
      <c r="E224" s="81">
        <f>SUM(E222:E223)</f>
        <v>0</v>
      </c>
      <c r="F224" s="321" t="e">
        <f t="shared" si="3"/>
        <v>#DIV/0!</v>
      </c>
      <c r="G224" s="12"/>
    </row>
    <row r="225" spans="1:7" s="10" customFormat="1" ht="15.75" hidden="1">
      <c r="A225" s="63" t="s">
        <v>348</v>
      </c>
      <c r="B225" s="105"/>
      <c r="C225" s="81">
        <f>C221+C224</f>
        <v>0</v>
      </c>
      <c r="D225" s="81">
        <f>D221+D224</f>
        <v>0</v>
      </c>
      <c r="E225" s="81">
        <f>E221+E224</f>
        <v>0</v>
      </c>
      <c r="F225" s="321" t="e">
        <f t="shared" si="3"/>
        <v>#DIV/0!</v>
      </c>
      <c r="G225" s="12"/>
    </row>
    <row r="226" spans="1:7" s="10" customFormat="1" ht="15.75" hidden="1">
      <c r="A226" s="86" t="s">
        <v>103</v>
      </c>
      <c r="B226" s="105">
        <v>2</v>
      </c>
      <c r="C226" s="81"/>
      <c r="D226" s="81"/>
      <c r="E226" s="81"/>
      <c r="F226" s="321" t="e">
        <f t="shared" si="3"/>
        <v>#DIV/0!</v>
      </c>
      <c r="G226" s="12"/>
    </row>
    <row r="227" spans="1:7" s="10" customFormat="1" ht="15.75">
      <c r="A227" s="86" t="s">
        <v>530</v>
      </c>
      <c r="B227" s="105">
        <v>2</v>
      </c>
      <c r="C227" s="81"/>
      <c r="D227" s="81">
        <v>50000</v>
      </c>
      <c r="E227" s="124">
        <v>50000</v>
      </c>
      <c r="F227" s="321">
        <f t="shared" si="3"/>
        <v>100</v>
      </c>
      <c r="G227" s="12"/>
    </row>
    <row r="228" spans="1:7" s="10" customFormat="1" ht="15.75">
      <c r="A228" s="86" t="s">
        <v>529</v>
      </c>
      <c r="B228" s="105">
        <v>2</v>
      </c>
      <c r="C228" s="81"/>
      <c r="D228" s="81">
        <v>10000</v>
      </c>
      <c r="E228" s="124">
        <v>10000</v>
      </c>
      <c r="F228" s="321">
        <f t="shared" si="3"/>
        <v>100</v>
      </c>
      <c r="G228" s="12"/>
    </row>
    <row r="229" spans="1:7" s="10" customFormat="1" ht="15.75">
      <c r="A229" s="109" t="s">
        <v>350</v>
      </c>
      <c r="B229" s="105"/>
      <c r="C229" s="81">
        <f>SUM(C226:C228)</f>
        <v>0</v>
      </c>
      <c r="D229" s="81">
        <f>SUM(D226:D228)</f>
        <v>60000</v>
      </c>
      <c r="E229" s="81">
        <f>SUM(E226:E228)</f>
        <v>60000</v>
      </c>
      <c r="F229" s="321">
        <f t="shared" si="3"/>
        <v>100</v>
      </c>
      <c r="G229" s="12"/>
    </row>
    <row r="230" spans="1:7" s="10" customFormat="1" ht="15.75" hidden="1">
      <c r="A230" s="86" t="s">
        <v>351</v>
      </c>
      <c r="B230" s="105">
        <v>2</v>
      </c>
      <c r="C230" s="81"/>
      <c r="D230" s="81"/>
      <c r="E230" s="81"/>
      <c r="F230" s="321"/>
      <c r="G230" s="12"/>
    </row>
    <row r="231" spans="1:7" s="10" customFormat="1" ht="15.75" hidden="1">
      <c r="A231" s="86" t="s">
        <v>352</v>
      </c>
      <c r="B231" s="105">
        <v>2</v>
      </c>
      <c r="C231" s="81"/>
      <c r="D231" s="81"/>
      <c r="E231" s="81"/>
      <c r="F231" s="321"/>
      <c r="G231" s="12"/>
    </row>
    <row r="232" spans="1:7" s="10" customFormat="1" ht="15.75" hidden="1">
      <c r="A232" s="63" t="s">
        <v>353</v>
      </c>
      <c r="B232" s="105"/>
      <c r="C232" s="81">
        <f>SUM(C230:C231)</f>
        <v>0</v>
      </c>
      <c r="D232" s="81">
        <f>SUM(D230:D231)</f>
        <v>0</v>
      </c>
      <c r="E232" s="81">
        <f>SUM(E230:E231)</f>
        <v>0</v>
      </c>
      <c r="F232" s="321"/>
      <c r="G232" s="12"/>
    </row>
    <row r="233" spans="1:7" s="10" customFormat="1" ht="15.75" hidden="1">
      <c r="A233" s="63" t="s">
        <v>354</v>
      </c>
      <c r="B233" s="105">
        <v>2</v>
      </c>
      <c r="C233" s="81"/>
      <c r="D233" s="81"/>
      <c r="E233" s="81"/>
      <c r="F233" s="321"/>
      <c r="G233" s="12"/>
    </row>
    <row r="234" spans="1:7" s="10" customFormat="1" ht="15.75">
      <c r="A234" s="43" t="s">
        <v>345</v>
      </c>
      <c r="B234" s="101"/>
      <c r="C234" s="83">
        <f>SUM(C235:C235:C237)</f>
        <v>0</v>
      </c>
      <c r="D234" s="83">
        <f>SUM(D235:D235:D237)</f>
        <v>60000</v>
      </c>
      <c r="E234" s="83">
        <f>SUM(E235:E235:E237)</f>
        <v>60000</v>
      </c>
      <c r="F234" s="321">
        <f t="shared" si="3"/>
        <v>100</v>
      </c>
      <c r="G234" s="12"/>
    </row>
    <row r="235" spans="1:7" s="10" customFormat="1" ht="15.75">
      <c r="A235" s="86" t="s">
        <v>375</v>
      </c>
      <c r="B235" s="99">
        <v>1</v>
      </c>
      <c r="C235" s="81">
        <f>SUMIF($B$218:$B$234,"1",C$218:C$234)</f>
        <v>0</v>
      </c>
      <c r="D235" s="81">
        <f>SUMIF($B$218:$B$234,"1",D$218:D$234)</f>
        <v>0</v>
      </c>
      <c r="E235" s="81">
        <f>SUMIF($B$218:$B$234,"1",E$218:E$234)</f>
        <v>0</v>
      </c>
      <c r="F235" s="321"/>
      <c r="G235" s="12"/>
    </row>
    <row r="236" spans="1:7" s="10" customFormat="1" ht="15.75">
      <c r="A236" s="86" t="s">
        <v>218</v>
      </c>
      <c r="B236" s="99">
        <v>2</v>
      </c>
      <c r="C236" s="81">
        <f>SUMIF($B$218:$B$234,"2",C$218:C$234)</f>
        <v>0</v>
      </c>
      <c r="D236" s="81">
        <f>SUMIF($B$218:$B$234,"2",D$218:D$234)</f>
        <v>60000</v>
      </c>
      <c r="E236" s="81">
        <f>SUMIF($B$218:$B$234,"2",E$218:E$234)</f>
        <v>60000</v>
      </c>
      <c r="F236" s="321">
        <f t="shared" si="3"/>
        <v>100</v>
      </c>
      <c r="G236" s="12"/>
    </row>
    <row r="237" spans="1:7" s="10" customFormat="1" ht="15.75">
      <c r="A237" s="86" t="s">
        <v>110</v>
      </c>
      <c r="B237" s="99">
        <v>3</v>
      </c>
      <c r="C237" s="81">
        <f>SUMIF($B$218:$B$234,"3",C$218:C$234)</f>
        <v>0</v>
      </c>
      <c r="D237" s="81">
        <f>SUMIF($B$218:$B$234,"3",D$218:D$234)</f>
        <v>0</v>
      </c>
      <c r="E237" s="81">
        <f>SUMIF($B$218:$B$234,"3",E$218:E$234)</f>
        <v>0</v>
      </c>
      <c r="F237" s="321"/>
      <c r="G237" s="12"/>
    </row>
    <row r="238" spans="1:7" s="10" customFormat="1" ht="15.75">
      <c r="A238" s="67" t="s">
        <v>358</v>
      </c>
      <c r="B238" s="17"/>
      <c r="C238" s="83"/>
      <c r="D238" s="83"/>
      <c r="E238" s="83"/>
      <c r="F238" s="321"/>
      <c r="G238" s="12"/>
    </row>
    <row r="239" spans="1:7" s="10" customFormat="1" ht="15.75" hidden="1">
      <c r="A239" s="86"/>
      <c r="B239" s="17"/>
      <c r="C239" s="83"/>
      <c r="D239" s="83"/>
      <c r="E239" s="83"/>
      <c r="F239" s="321" t="e">
        <f t="shared" si="3"/>
        <v>#DIV/0!</v>
      </c>
      <c r="G239" s="12"/>
    </row>
    <row r="240" spans="1:7" s="10" customFormat="1" ht="31.5" hidden="1">
      <c r="A240" s="63" t="s">
        <v>357</v>
      </c>
      <c r="B240" s="17"/>
      <c r="C240" s="81"/>
      <c r="D240" s="81"/>
      <c r="E240" s="81"/>
      <c r="F240" s="321" t="e">
        <f t="shared" si="3"/>
        <v>#DIV/0!</v>
      </c>
      <c r="G240" s="12"/>
    </row>
    <row r="241" spans="1:7" s="10" customFormat="1" ht="15.75" hidden="1">
      <c r="A241" s="86"/>
      <c r="B241" s="17"/>
      <c r="C241" s="81"/>
      <c r="D241" s="81"/>
      <c r="E241" s="81"/>
      <c r="F241" s="321" t="e">
        <f t="shared" si="3"/>
        <v>#DIV/0!</v>
      </c>
      <c r="G241" s="12"/>
    </row>
    <row r="242" spans="1:7" s="10" customFormat="1" ht="15.75">
      <c r="A242" s="86" t="s">
        <v>471</v>
      </c>
      <c r="B242" s="17">
        <v>2</v>
      </c>
      <c r="C242" s="81">
        <v>100000</v>
      </c>
      <c r="D242" s="81">
        <v>100000</v>
      </c>
      <c r="E242" s="81"/>
      <c r="F242" s="321">
        <f t="shared" si="3"/>
        <v>0</v>
      </c>
      <c r="G242" s="12"/>
    </row>
    <row r="243" spans="1:7" s="10" customFormat="1" ht="47.25">
      <c r="A243" s="63" t="s">
        <v>419</v>
      </c>
      <c r="B243" s="17"/>
      <c r="C243" s="81">
        <f>SUM(C241:C242)</f>
        <v>100000</v>
      </c>
      <c r="D243" s="81">
        <f>SUM(D241:D242)</f>
        <v>100000</v>
      </c>
      <c r="E243" s="81">
        <f>SUM(E241:E242)</f>
        <v>0</v>
      </c>
      <c r="F243" s="321">
        <f t="shared" si="3"/>
        <v>0</v>
      </c>
      <c r="G243" s="12"/>
    </row>
    <row r="244" spans="1:7" s="10" customFormat="1" ht="15.75" hidden="1">
      <c r="A244" s="63"/>
      <c r="B244" s="17"/>
      <c r="C244" s="81"/>
      <c r="D244" s="81"/>
      <c r="E244" s="81"/>
      <c r="F244" s="321" t="e">
        <f t="shared" si="3"/>
        <v>#DIV/0!</v>
      </c>
      <c r="G244" s="12"/>
    </row>
    <row r="245" spans="1:7" s="10" customFormat="1" ht="15.75" hidden="1">
      <c r="A245" s="63"/>
      <c r="B245" s="17"/>
      <c r="C245" s="81"/>
      <c r="D245" s="81"/>
      <c r="E245" s="81"/>
      <c r="F245" s="321" t="e">
        <f t="shared" si="3"/>
        <v>#DIV/0!</v>
      </c>
      <c r="G245" s="12"/>
    </row>
    <row r="246" spans="1:7" s="10" customFormat="1" ht="15.75" hidden="1">
      <c r="A246" s="63"/>
      <c r="B246" s="17"/>
      <c r="C246" s="81"/>
      <c r="D246" s="81"/>
      <c r="E246" s="81"/>
      <c r="F246" s="321" t="e">
        <f t="shared" si="3"/>
        <v>#DIV/0!</v>
      </c>
      <c r="G246" s="12"/>
    </row>
    <row r="247" spans="1:7" s="10" customFormat="1" ht="15.75" hidden="1">
      <c r="A247" s="63" t="s">
        <v>420</v>
      </c>
      <c r="B247" s="17"/>
      <c r="C247" s="81"/>
      <c r="D247" s="81"/>
      <c r="E247" s="81"/>
      <c r="F247" s="321" t="e">
        <f t="shared" si="3"/>
        <v>#DIV/0!</v>
      </c>
      <c r="G247" s="12"/>
    </row>
    <row r="248" spans="1:7" s="10" customFormat="1" ht="15.75">
      <c r="A248" s="43" t="s">
        <v>358</v>
      </c>
      <c r="B248" s="101"/>
      <c r="C248" s="83">
        <f>SUM(C249:C249:C251)</f>
        <v>100000</v>
      </c>
      <c r="D248" s="83">
        <f>SUM(D249:D249:D251)</f>
        <v>100000</v>
      </c>
      <c r="E248" s="83">
        <f>SUM(E249:E249:E251)</f>
        <v>0</v>
      </c>
      <c r="F248" s="321">
        <f t="shared" si="3"/>
        <v>0</v>
      </c>
      <c r="G248" s="12"/>
    </row>
    <row r="249" spans="1:7" s="10" customFormat="1" ht="15.75">
      <c r="A249" s="86" t="s">
        <v>375</v>
      </c>
      <c r="B249" s="99">
        <v>1</v>
      </c>
      <c r="C249" s="81">
        <f>SUMIF($B$238:$B$248,"1",C$238:C$248)</f>
        <v>0</v>
      </c>
      <c r="D249" s="81">
        <f>SUMIF($B$238:$B$248,"1",D$238:D$248)</f>
        <v>0</v>
      </c>
      <c r="E249" s="81">
        <f>SUMIF($B$238:$B$248,"1",E$238:E$248)</f>
        <v>0</v>
      </c>
      <c r="F249" s="321"/>
      <c r="G249" s="12"/>
    </row>
    <row r="250" spans="1:7" s="10" customFormat="1" ht="15.75">
      <c r="A250" s="86" t="s">
        <v>218</v>
      </c>
      <c r="B250" s="99">
        <v>2</v>
      </c>
      <c r="C250" s="81">
        <f>SUMIF($B$238:$B$248,"2",C$238:C$248)</f>
        <v>100000</v>
      </c>
      <c r="D250" s="81">
        <f>SUMIF($B$238:$B$248,"2",D$238:D$248)</f>
        <v>100000</v>
      </c>
      <c r="E250" s="81">
        <f>SUMIF($B$238:$B$248,"2",E$238:E$248)</f>
        <v>0</v>
      </c>
      <c r="F250" s="321">
        <f t="shared" si="3"/>
        <v>0</v>
      </c>
      <c r="G250" s="12"/>
    </row>
    <row r="251" spans="1:7" s="10" customFormat="1" ht="15.75">
      <c r="A251" s="86" t="s">
        <v>110</v>
      </c>
      <c r="B251" s="99">
        <v>3</v>
      </c>
      <c r="C251" s="81">
        <f>SUMIF($B$238:$B$248,"3",C$238:C$248)</f>
        <v>0</v>
      </c>
      <c r="D251" s="81">
        <f>SUMIF($B$238:$B$248,"3",D$238:D$248)</f>
        <v>0</v>
      </c>
      <c r="E251" s="81">
        <f>SUMIF($B$238:$B$248,"3",E$238:E$248)</f>
        <v>0</v>
      </c>
      <c r="F251" s="321"/>
      <c r="G251" s="12"/>
    </row>
    <row r="252" spans="1:7" s="10" customFormat="1" ht="15.75">
      <c r="A252" s="67" t="s">
        <v>359</v>
      </c>
      <c r="B252" s="17"/>
      <c r="C252" s="83"/>
      <c r="D252" s="83"/>
      <c r="E252" s="83"/>
      <c r="F252" s="321"/>
      <c r="G252" s="12"/>
    </row>
    <row r="253" spans="1:7" s="10" customFormat="1" ht="15.75" hidden="1">
      <c r="A253" s="63"/>
      <c r="B253" s="17"/>
      <c r="C253" s="81"/>
      <c r="D253" s="81"/>
      <c r="E253" s="81"/>
      <c r="F253" s="321"/>
      <c r="G253" s="12"/>
    </row>
    <row r="254" spans="1:7" s="10" customFormat="1" ht="31.5" hidden="1">
      <c r="A254" s="63" t="s">
        <v>360</v>
      </c>
      <c r="B254" s="17"/>
      <c r="C254" s="81"/>
      <c r="D254" s="81"/>
      <c r="E254" s="81"/>
      <c r="F254" s="321"/>
      <c r="G254" s="12"/>
    </row>
    <row r="255" spans="1:7" s="10" customFormat="1" ht="15.75" hidden="1">
      <c r="A255" s="86" t="s">
        <v>487</v>
      </c>
      <c r="B255" s="17">
        <v>2</v>
      </c>
      <c r="C255" s="81"/>
      <c r="D255" s="81"/>
      <c r="E255" s="81"/>
      <c r="F255" s="321"/>
      <c r="G255" s="12"/>
    </row>
    <row r="256" spans="1:7" s="10" customFormat="1" ht="31.5" hidden="1">
      <c r="A256" s="63" t="s">
        <v>421</v>
      </c>
      <c r="B256" s="17"/>
      <c r="C256" s="81">
        <f>SUM(C255)</f>
        <v>0</v>
      </c>
      <c r="D256" s="81">
        <f>SUM(D255)</f>
        <v>0</v>
      </c>
      <c r="E256" s="81">
        <f>SUM(E255)</f>
        <v>0</v>
      </c>
      <c r="F256" s="321"/>
      <c r="G256" s="12"/>
    </row>
    <row r="257" spans="1:7" s="10" customFormat="1" ht="15.75">
      <c r="A257" s="63"/>
      <c r="B257" s="17"/>
      <c r="C257" s="81"/>
      <c r="D257" s="81"/>
      <c r="E257" s="81"/>
      <c r="F257" s="321"/>
      <c r="G257" s="12"/>
    </row>
    <row r="258" spans="1:7" s="10" customFormat="1" ht="15.75">
      <c r="A258" s="63" t="s">
        <v>517</v>
      </c>
      <c r="B258" s="17">
        <v>2</v>
      </c>
      <c r="C258" s="81"/>
      <c r="D258" s="81">
        <v>20000</v>
      </c>
      <c r="E258" s="124">
        <v>20000</v>
      </c>
      <c r="F258" s="321">
        <f t="shared" si="3"/>
        <v>100</v>
      </c>
      <c r="G258" s="12"/>
    </row>
    <row r="259" spans="1:7" s="10" customFormat="1" ht="15.75">
      <c r="A259" s="63" t="s">
        <v>518</v>
      </c>
      <c r="B259" s="17"/>
      <c r="C259" s="81"/>
      <c r="D259" s="81">
        <f>SUM(D258)</f>
        <v>20000</v>
      </c>
      <c r="E259" s="81">
        <f>SUM(E258)</f>
        <v>20000</v>
      </c>
      <c r="F259" s="321">
        <f t="shared" si="3"/>
        <v>100</v>
      </c>
      <c r="G259" s="12"/>
    </row>
    <row r="260" spans="1:7" s="10" customFormat="1" ht="31.5">
      <c r="A260" s="63" t="s">
        <v>422</v>
      </c>
      <c r="B260" s="17"/>
      <c r="C260" s="81"/>
      <c r="D260" s="81">
        <f>SUM(D259)</f>
        <v>20000</v>
      </c>
      <c r="E260" s="81">
        <f>SUM(E259)</f>
        <v>20000</v>
      </c>
      <c r="F260" s="321">
        <f t="shared" si="3"/>
        <v>100</v>
      </c>
      <c r="G260" s="12"/>
    </row>
    <row r="261" spans="1:7" s="10" customFormat="1" ht="31.5">
      <c r="A261" s="43" t="s">
        <v>359</v>
      </c>
      <c r="B261" s="101"/>
      <c r="C261" s="83">
        <f>SUM(C262:C262:C264)</f>
        <v>0</v>
      </c>
      <c r="D261" s="83">
        <f>SUM(D262:D262:D264)</f>
        <v>20000</v>
      </c>
      <c r="E261" s="83">
        <f>SUM(E262:E262:E264)</f>
        <v>20000</v>
      </c>
      <c r="F261" s="321">
        <f t="shared" si="3"/>
        <v>100</v>
      </c>
      <c r="G261" s="12"/>
    </row>
    <row r="262" spans="1:7" s="10" customFormat="1" ht="15.75">
      <c r="A262" s="86" t="s">
        <v>375</v>
      </c>
      <c r="B262" s="99">
        <v>1</v>
      </c>
      <c r="C262" s="81">
        <f>SUMIF($B$252:$B$261,"1",C$252:C$261)</f>
        <v>0</v>
      </c>
      <c r="D262" s="81">
        <f>SUMIF($B$252:$B$261,"1",D$252:D$261)</f>
        <v>0</v>
      </c>
      <c r="E262" s="81">
        <f>SUMIF($B$252:$B$261,"1",E$252:E$261)</f>
        <v>0</v>
      </c>
      <c r="F262" s="321"/>
      <c r="G262" s="12"/>
    </row>
    <row r="263" spans="1:7" s="10" customFormat="1" ht="15.75">
      <c r="A263" s="86" t="s">
        <v>218</v>
      </c>
      <c r="B263" s="99">
        <v>2</v>
      </c>
      <c r="C263" s="81">
        <f>SUMIF($B$252:$B$261,"2",C$252:C$261)</f>
        <v>0</v>
      </c>
      <c r="D263" s="81">
        <f>SUMIF($B$252:$B$261,"2",D$252:D$261)</f>
        <v>20000</v>
      </c>
      <c r="E263" s="81">
        <f>SUMIF($B$252:$B$261,"2",E$252:E$261)</f>
        <v>20000</v>
      </c>
      <c r="F263" s="321">
        <f t="shared" si="3"/>
        <v>100</v>
      </c>
      <c r="G263" s="12"/>
    </row>
    <row r="264" spans="1:7" s="10" customFormat="1" ht="15.75">
      <c r="A264" s="86" t="s">
        <v>110</v>
      </c>
      <c r="B264" s="99">
        <v>3</v>
      </c>
      <c r="C264" s="81">
        <f>SUMIF($B$252:$B$261,"3",C$252:C$261)</f>
        <v>0</v>
      </c>
      <c r="D264" s="81">
        <f>SUMIF($B$252:$B$261,"3",D$252:D$261)</f>
        <v>0</v>
      </c>
      <c r="E264" s="81">
        <f>SUMIF($B$252:$B$261,"3",E$252:E$261)</f>
        <v>0</v>
      </c>
      <c r="F264" s="321"/>
      <c r="G264" s="12"/>
    </row>
    <row r="265" spans="1:7" s="10" customFormat="1" ht="49.5">
      <c r="A265" s="68" t="s">
        <v>433</v>
      </c>
      <c r="B265" s="102"/>
      <c r="C265" s="82"/>
      <c r="D265" s="82"/>
      <c r="E265" s="82"/>
      <c r="F265" s="321"/>
      <c r="G265" s="12"/>
    </row>
    <row r="266" spans="1:7" s="10" customFormat="1" ht="16.5">
      <c r="A266" s="67" t="s">
        <v>148</v>
      </c>
      <c r="B266" s="102"/>
      <c r="C266" s="82"/>
      <c r="D266" s="82"/>
      <c r="E266" s="82"/>
      <c r="F266" s="321"/>
      <c r="G266" s="12"/>
    </row>
    <row r="267" spans="1:7" s="10" customFormat="1" ht="18" customHeight="1">
      <c r="A267" s="63" t="s">
        <v>204</v>
      </c>
      <c r="B267" s="102">
        <v>2</v>
      </c>
      <c r="C267" s="84">
        <v>3088730</v>
      </c>
      <c r="D267" s="84">
        <v>3178571</v>
      </c>
      <c r="E267" s="139">
        <v>3178571</v>
      </c>
      <c r="F267" s="321">
        <f aca="true" t="shared" si="4" ref="F267:F307">E267/D267*100</f>
        <v>100</v>
      </c>
      <c r="G267" s="12"/>
    </row>
    <row r="268" spans="1:7" s="10" customFormat="1" ht="15.75" hidden="1">
      <c r="A268" s="63" t="s">
        <v>425</v>
      </c>
      <c r="B268" s="101">
        <v>2</v>
      </c>
      <c r="C268" s="84"/>
      <c r="D268" s="84"/>
      <c r="E268" s="84"/>
      <c r="F268" s="321" t="e">
        <f t="shared" si="4"/>
        <v>#DIV/0!</v>
      </c>
      <c r="G268" s="12"/>
    </row>
    <row r="269" spans="1:7" s="10" customFormat="1" ht="31.5">
      <c r="A269" s="43" t="s">
        <v>148</v>
      </c>
      <c r="B269" s="101"/>
      <c r="C269" s="83">
        <f>SUM(C270:C272)</f>
        <v>3088730</v>
      </c>
      <c r="D269" s="83">
        <f>SUM(D270:D272)</f>
        <v>3178571</v>
      </c>
      <c r="E269" s="83">
        <f>SUM(E270:E272)</f>
        <v>3178571</v>
      </c>
      <c r="F269" s="321">
        <f t="shared" si="4"/>
        <v>100</v>
      </c>
      <c r="G269" s="12"/>
    </row>
    <row r="270" spans="1:7" s="10" customFormat="1" ht="15.75">
      <c r="A270" s="86" t="s">
        <v>375</v>
      </c>
      <c r="B270" s="99">
        <v>1</v>
      </c>
      <c r="C270" s="81">
        <f>SUMIF($B$266:$B$269,"1",C$266:C$269)</f>
        <v>0</v>
      </c>
      <c r="D270" s="81">
        <f>SUMIF($B$266:$B$269,"1",D$266:D$269)</f>
        <v>0</v>
      </c>
      <c r="E270" s="81">
        <f>SUMIF($B$266:$B$269,"1",E$266:E$269)</f>
        <v>0</v>
      </c>
      <c r="F270" s="321"/>
      <c r="G270" s="12"/>
    </row>
    <row r="271" spans="1:7" s="10" customFormat="1" ht="15.75">
      <c r="A271" s="86" t="s">
        <v>218</v>
      </c>
      <c r="B271" s="99">
        <v>2</v>
      </c>
      <c r="C271" s="81">
        <f>SUMIF($B$266:$B$269,"2",C$266:C$269)</f>
        <v>3088730</v>
      </c>
      <c r="D271" s="81">
        <f>SUMIF($B$266:$B$269,"2",D$266:D$269)</f>
        <v>3178571</v>
      </c>
      <c r="E271" s="81">
        <f>SUMIF($B$266:$B$269,"2",E$266:E$269)</f>
        <v>3178571</v>
      </c>
      <c r="F271" s="321">
        <f t="shared" si="4"/>
        <v>100</v>
      </c>
      <c r="G271" s="12"/>
    </row>
    <row r="272" spans="1:7" s="10" customFormat="1" ht="15.75">
      <c r="A272" s="86" t="s">
        <v>110</v>
      </c>
      <c r="B272" s="99">
        <v>3</v>
      </c>
      <c r="C272" s="81">
        <f>SUMIF($B$266:$B$269,"3",C$266:C$269)</f>
        <v>0</v>
      </c>
      <c r="D272" s="81">
        <f>SUMIF($B$266:$B$269,"3",D$266:D$269)</f>
        <v>0</v>
      </c>
      <c r="E272" s="81">
        <f>SUMIF($B$266:$B$269,"3",E$266:E$269)</f>
        <v>0</v>
      </c>
      <c r="F272" s="321"/>
      <c r="G272" s="12"/>
    </row>
    <row r="273" spans="1:7" s="10" customFormat="1" ht="15.75" hidden="1">
      <c r="A273" s="67" t="s">
        <v>149</v>
      </c>
      <c r="B273" s="99"/>
      <c r="C273" s="81"/>
      <c r="D273" s="81"/>
      <c r="E273" s="81"/>
      <c r="F273" s="321"/>
      <c r="G273" s="12"/>
    </row>
    <row r="274" spans="1:7" s="10" customFormat="1" ht="31.5" hidden="1">
      <c r="A274" s="63" t="s">
        <v>204</v>
      </c>
      <c r="B274" s="102">
        <v>2</v>
      </c>
      <c r="C274" s="81"/>
      <c r="D274" s="81"/>
      <c r="E274" s="81"/>
      <c r="F274" s="321"/>
      <c r="G274" s="12"/>
    </row>
    <row r="275" spans="1:7" s="10" customFormat="1" ht="15.75" hidden="1">
      <c r="A275" s="63" t="s">
        <v>425</v>
      </c>
      <c r="B275" s="101">
        <v>2</v>
      </c>
      <c r="C275" s="84"/>
      <c r="D275" s="84"/>
      <c r="E275" s="84"/>
      <c r="F275" s="321"/>
      <c r="G275" s="12"/>
    </row>
    <row r="276" spans="1:7" s="10" customFormat="1" ht="15.75" hidden="1">
      <c r="A276" s="43" t="s">
        <v>149</v>
      </c>
      <c r="B276" s="101"/>
      <c r="C276" s="83">
        <f>SUM(C277:C279)</f>
        <v>0</v>
      </c>
      <c r="D276" s="83">
        <f>SUM(D277:D279)</f>
        <v>0</v>
      </c>
      <c r="E276" s="83">
        <f>SUM(E277:E279)</f>
        <v>0</v>
      </c>
      <c r="F276" s="321"/>
      <c r="G276" s="12"/>
    </row>
    <row r="277" spans="1:7" s="10" customFormat="1" ht="15.75" hidden="1">
      <c r="A277" s="86" t="s">
        <v>375</v>
      </c>
      <c r="B277" s="99">
        <v>1</v>
      </c>
      <c r="C277" s="81">
        <f>SUMIF($B$273:$B$276,"1",C$273:C$276)</f>
        <v>0</v>
      </c>
      <c r="D277" s="81">
        <f>SUMIF($B$273:$B$276,"1",D$273:D$276)</f>
        <v>0</v>
      </c>
      <c r="E277" s="81">
        <f>SUMIF($B$273:$B$276,"1",E$273:E$276)</f>
        <v>0</v>
      </c>
      <c r="F277" s="321"/>
      <c r="G277" s="12"/>
    </row>
    <row r="278" spans="1:7" s="10" customFormat="1" ht="15.75" hidden="1">
      <c r="A278" s="86" t="s">
        <v>218</v>
      </c>
      <c r="B278" s="99">
        <v>2</v>
      </c>
      <c r="C278" s="81">
        <f>SUMIF($B$273:$B$276,"2",C$273:C$276)</f>
        <v>0</v>
      </c>
      <c r="D278" s="81">
        <f>SUMIF($B$273:$B$276,"2",D$273:D$276)</f>
        <v>0</v>
      </c>
      <c r="E278" s="81">
        <f>SUMIF($B$273:$B$276,"2",E$273:E$276)</f>
        <v>0</v>
      </c>
      <c r="F278" s="321"/>
      <c r="G278" s="12"/>
    </row>
    <row r="279" spans="1:7" s="10" customFormat="1" ht="15.75" hidden="1">
      <c r="A279" s="86" t="s">
        <v>110</v>
      </c>
      <c r="B279" s="99">
        <v>3</v>
      </c>
      <c r="C279" s="81">
        <f>SUMIF($B$273:$B$276,"3",C$273:C$276)</f>
        <v>0</v>
      </c>
      <c r="D279" s="81">
        <f>SUMIF($B$273:$B$276,"3",D$273:D$276)</f>
        <v>0</v>
      </c>
      <c r="E279" s="81">
        <f>SUMIF($B$273:$B$276,"3",E$273:E$276)</f>
        <v>0</v>
      </c>
      <c r="F279" s="321"/>
      <c r="G279" s="12"/>
    </row>
    <row r="280" spans="1:7" s="10" customFormat="1" ht="49.5">
      <c r="A280" s="68" t="s">
        <v>81</v>
      </c>
      <c r="B280" s="102"/>
      <c r="C280" s="82">
        <f>C281+C294</f>
        <v>0</v>
      </c>
      <c r="D280" s="82">
        <f>D281+D294</f>
        <v>0</v>
      </c>
      <c r="E280" s="82">
        <f>E281+E294</f>
        <v>0</v>
      </c>
      <c r="F280" s="321"/>
      <c r="G280" s="12"/>
    </row>
    <row r="281" spans="1:7" s="10" customFormat="1" ht="15.75">
      <c r="A281" s="67" t="s">
        <v>146</v>
      </c>
      <c r="B281" s="101"/>
      <c r="C281" s="84"/>
      <c r="D281" s="84"/>
      <c r="E281" s="84"/>
      <c r="F281" s="321"/>
      <c r="G281" s="12"/>
    </row>
    <row r="282" spans="1:7" s="10" customFormat="1" ht="15.75">
      <c r="A282" s="63" t="s">
        <v>203</v>
      </c>
      <c r="B282" s="101"/>
      <c r="C282" s="84"/>
      <c r="D282" s="84"/>
      <c r="E282" s="84"/>
      <c r="F282" s="321"/>
      <c r="G282" s="12"/>
    </row>
    <row r="283" spans="1:7" s="10" customFormat="1" ht="31.5" hidden="1">
      <c r="A283" s="86" t="s">
        <v>423</v>
      </c>
      <c r="B283" s="101"/>
      <c r="C283" s="84"/>
      <c r="D283" s="84"/>
      <c r="E283" s="84"/>
      <c r="F283" s="321" t="e">
        <f t="shared" si="4"/>
        <v>#DIV/0!</v>
      </c>
      <c r="G283" s="12"/>
    </row>
    <row r="284" spans="1:7" s="10" customFormat="1" ht="31.5" hidden="1">
      <c r="A284" s="86" t="s">
        <v>215</v>
      </c>
      <c r="B284" s="101"/>
      <c r="C284" s="84"/>
      <c r="D284" s="84"/>
      <c r="E284" s="84"/>
      <c r="F284" s="321" t="e">
        <f t="shared" si="4"/>
        <v>#DIV/0!</v>
      </c>
      <c r="G284" s="12"/>
    </row>
    <row r="285" spans="1:7" s="10" customFormat="1" ht="31.5" hidden="1">
      <c r="A285" s="86" t="s">
        <v>424</v>
      </c>
      <c r="B285" s="101"/>
      <c r="C285" s="84"/>
      <c r="D285" s="84"/>
      <c r="E285" s="84"/>
      <c r="F285" s="321" t="e">
        <f t="shared" si="4"/>
        <v>#DIV/0!</v>
      </c>
      <c r="G285" s="12"/>
    </row>
    <row r="286" spans="1:7" s="10" customFormat="1" ht="31.5">
      <c r="A286" s="86" t="s">
        <v>214</v>
      </c>
      <c r="B286" s="101">
        <v>2</v>
      </c>
      <c r="C286" s="84"/>
      <c r="D286" s="84">
        <v>394303</v>
      </c>
      <c r="E286" s="139">
        <v>394303</v>
      </c>
      <c r="F286" s="321">
        <f t="shared" si="4"/>
        <v>100</v>
      </c>
      <c r="G286" s="12"/>
    </row>
    <row r="287" spans="1:7" s="10" customFormat="1" ht="15.75" hidden="1">
      <c r="A287" s="86" t="s">
        <v>213</v>
      </c>
      <c r="B287" s="101"/>
      <c r="C287" s="84"/>
      <c r="D287" s="84"/>
      <c r="E287" s="84"/>
      <c r="F287" s="321" t="e">
        <f t="shared" si="4"/>
        <v>#DIV/0!</v>
      </c>
      <c r="G287" s="12"/>
    </row>
    <row r="288" spans="1:7" s="10" customFormat="1" ht="15.75" hidden="1">
      <c r="A288" s="63" t="s">
        <v>205</v>
      </c>
      <c r="B288" s="101"/>
      <c r="C288" s="84"/>
      <c r="D288" s="84"/>
      <c r="E288" s="84"/>
      <c r="F288" s="321" t="e">
        <f t="shared" si="4"/>
        <v>#DIV/0!</v>
      </c>
      <c r="G288" s="12"/>
    </row>
    <row r="289" spans="1:7" s="10" customFormat="1" ht="31.5" hidden="1">
      <c r="A289" s="63" t="s">
        <v>206</v>
      </c>
      <c r="B289" s="101"/>
      <c r="C289" s="84"/>
      <c r="D289" s="84"/>
      <c r="E289" s="84"/>
      <c r="F289" s="321" t="e">
        <f t="shared" si="4"/>
        <v>#DIV/0!</v>
      </c>
      <c r="G289" s="12"/>
    </row>
    <row r="290" spans="1:7" s="10" customFormat="1" ht="31.5">
      <c r="A290" s="43" t="s">
        <v>146</v>
      </c>
      <c r="B290" s="101"/>
      <c r="C290" s="83">
        <f>SUM(C291:C293)</f>
        <v>0</v>
      </c>
      <c r="D290" s="83">
        <f>SUM(D291:D293)</f>
        <v>394303</v>
      </c>
      <c r="E290" s="83">
        <f>SUM(E291:E293)</f>
        <v>394303</v>
      </c>
      <c r="F290" s="321">
        <f t="shared" si="4"/>
        <v>100</v>
      </c>
      <c r="G290" s="12"/>
    </row>
    <row r="291" spans="1:7" s="10" customFormat="1" ht="15.75">
      <c r="A291" s="86" t="s">
        <v>375</v>
      </c>
      <c r="B291" s="99">
        <v>1</v>
      </c>
      <c r="C291" s="81">
        <f>SUMIF($B$281:$B$290,"1",C$281:C$290)</f>
        <v>0</v>
      </c>
      <c r="D291" s="81">
        <f>SUMIF($B$281:$B$290,"1",D$281:D$290)</f>
        <v>0</v>
      </c>
      <c r="E291" s="81">
        <f>SUMIF($B$281:$B$290,"1",E$281:E$290)</f>
        <v>0</v>
      </c>
      <c r="F291" s="321"/>
      <c r="G291" s="12"/>
    </row>
    <row r="292" spans="1:7" s="10" customFormat="1" ht="15.75">
      <c r="A292" s="86" t="s">
        <v>218</v>
      </c>
      <c r="B292" s="99">
        <v>2</v>
      </c>
      <c r="C292" s="81">
        <f>SUMIF($B$281:$B$290,"2",C$281:C$290)</f>
        <v>0</v>
      </c>
      <c r="D292" s="81">
        <f>SUMIF($B$281:$B$290,"2",D$281:D$290)</f>
        <v>394303</v>
      </c>
      <c r="E292" s="81">
        <f>SUMIF($B$281:$B$290,"2",E$281:E$290)</f>
        <v>394303</v>
      </c>
      <c r="F292" s="321">
        <f t="shared" si="4"/>
        <v>100</v>
      </c>
      <c r="G292" s="12"/>
    </row>
    <row r="293" spans="1:7" s="10" customFormat="1" ht="15.75">
      <c r="A293" s="86" t="s">
        <v>110</v>
      </c>
      <c r="B293" s="99">
        <v>3</v>
      </c>
      <c r="C293" s="81">
        <f>SUMIF($B$281:$B$290,"3",C$281:C$290)</f>
        <v>0</v>
      </c>
      <c r="D293" s="81">
        <f>SUMIF($B$281:$B$290,"3",D$281:D$290)</f>
        <v>0</v>
      </c>
      <c r="E293" s="81">
        <f>SUMIF($B$281:$B$290,"3",E$281:E$290)</f>
        <v>0</v>
      </c>
      <c r="F293" s="321"/>
      <c r="G293" s="12"/>
    </row>
    <row r="294" spans="1:7" s="10" customFormat="1" ht="15.75" hidden="1">
      <c r="A294" s="67" t="s">
        <v>147</v>
      </c>
      <c r="B294" s="101"/>
      <c r="C294" s="84"/>
      <c r="D294" s="84"/>
      <c r="E294" s="84"/>
      <c r="F294" s="321" t="e">
        <f t="shared" si="4"/>
        <v>#DIV/0!</v>
      </c>
      <c r="G294" s="12"/>
    </row>
    <row r="295" spans="1:7" s="10" customFormat="1" ht="15.75" hidden="1">
      <c r="A295" s="63" t="s">
        <v>203</v>
      </c>
      <c r="B295" s="101"/>
      <c r="C295" s="84"/>
      <c r="D295" s="84"/>
      <c r="E295" s="84"/>
      <c r="F295" s="321" t="e">
        <f t="shared" si="4"/>
        <v>#DIV/0!</v>
      </c>
      <c r="G295" s="12"/>
    </row>
    <row r="296" spans="1:7" s="10" customFormat="1" ht="31.5" hidden="1">
      <c r="A296" s="86" t="s">
        <v>423</v>
      </c>
      <c r="B296" s="101"/>
      <c r="C296" s="84"/>
      <c r="D296" s="84"/>
      <c r="E296" s="84"/>
      <c r="F296" s="321" t="e">
        <f t="shared" si="4"/>
        <v>#DIV/0!</v>
      </c>
      <c r="G296" s="12"/>
    </row>
    <row r="297" spans="1:7" s="10" customFormat="1" ht="31.5" hidden="1">
      <c r="A297" s="86" t="s">
        <v>215</v>
      </c>
      <c r="B297" s="101"/>
      <c r="C297" s="84"/>
      <c r="D297" s="84"/>
      <c r="E297" s="84"/>
      <c r="F297" s="321" t="e">
        <f t="shared" si="4"/>
        <v>#DIV/0!</v>
      </c>
      <c r="G297" s="12"/>
    </row>
    <row r="298" spans="1:7" s="10" customFormat="1" ht="31.5" hidden="1">
      <c r="A298" s="86" t="s">
        <v>424</v>
      </c>
      <c r="B298" s="101"/>
      <c r="C298" s="84"/>
      <c r="D298" s="84"/>
      <c r="E298" s="84"/>
      <c r="F298" s="321" t="e">
        <f t="shared" si="4"/>
        <v>#DIV/0!</v>
      </c>
      <c r="G298" s="12"/>
    </row>
    <row r="299" spans="1:7" s="10" customFormat="1" ht="15.75" hidden="1">
      <c r="A299" s="86" t="s">
        <v>214</v>
      </c>
      <c r="B299" s="101"/>
      <c r="C299" s="84"/>
      <c r="D299" s="84"/>
      <c r="E299" s="84"/>
      <c r="F299" s="321" t="e">
        <f t="shared" si="4"/>
        <v>#DIV/0!</v>
      </c>
      <c r="G299" s="12"/>
    </row>
    <row r="300" spans="1:7" s="10" customFormat="1" ht="15.75" hidden="1">
      <c r="A300" s="86" t="s">
        <v>213</v>
      </c>
      <c r="B300" s="101"/>
      <c r="C300" s="84"/>
      <c r="D300" s="84"/>
      <c r="E300" s="84"/>
      <c r="F300" s="321" t="e">
        <f t="shared" si="4"/>
        <v>#DIV/0!</v>
      </c>
      <c r="G300" s="12"/>
    </row>
    <row r="301" spans="1:7" s="10" customFormat="1" ht="15.75" hidden="1">
      <c r="A301" s="63" t="s">
        <v>205</v>
      </c>
      <c r="B301" s="101"/>
      <c r="C301" s="84"/>
      <c r="D301" s="84"/>
      <c r="E301" s="84"/>
      <c r="F301" s="321" t="e">
        <f t="shared" si="4"/>
        <v>#DIV/0!</v>
      </c>
      <c r="G301" s="12"/>
    </row>
    <row r="302" spans="1:7" s="10" customFormat="1" ht="31.5" hidden="1">
      <c r="A302" s="63" t="s">
        <v>206</v>
      </c>
      <c r="B302" s="101"/>
      <c r="C302" s="84"/>
      <c r="D302" s="84"/>
      <c r="E302" s="84"/>
      <c r="F302" s="321" t="e">
        <f t="shared" si="4"/>
        <v>#DIV/0!</v>
      </c>
      <c r="G302" s="12"/>
    </row>
    <row r="303" spans="1:7" s="10" customFormat="1" ht="15.75" hidden="1">
      <c r="A303" s="43" t="s">
        <v>147</v>
      </c>
      <c r="B303" s="101"/>
      <c r="C303" s="83">
        <f>SUM(C304:C306)</f>
        <v>0</v>
      </c>
      <c r="D303" s="83">
        <f>SUM(D304:D306)</f>
        <v>0</v>
      </c>
      <c r="E303" s="83">
        <f>SUM(E304:E306)</f>
        <v>0</v>
      </c>
      <c r="F303" s="321" t="e">
        <f t="shared" si="4"/>
        <v>#DIV/0!</v>
      </c>
      <c r="G303" s="12"/>
    </row>
    <row r="304" spans="1:7" s="10" customFormat="1" ht="15.75" hidden="1">
      <c r="A304" s="86" t="s">
        <v>375</v>
      </c>
      <c r="B304" s="99">
        <v>1</v>
      </c>
      <c r="C304" s="81">
        <f>SUMIF($B$294:$B$303,"1",C$294:C$303)</f>
        <v>0</v>
      </c>
      <c r="D304" s="81">
        <f>SUMIF($B$294:$B$303,"1",D$294:D$303)</f>
        <v>0</v>
      </c>
      <c r="E304" s="81">
        <f>SUMIF($B$294:$B$303,"1",E$294:E$303)</f>
        <v>0</v>
      </c>
      <c r="F304" s="321" t="e">
        <f t="shared" si="4"/>
        <v>#DIV/0!</v>
      </c>
      <c r="G304" s="12"/>
    </row>
    <row r="305" spans="1:7" s="10" customFormat="1" ht="15.75" hidden="1">
      <c r="A305" s="86" t="s">
        <v>218</v>
      </c>
      <c r="B305" s="99">
        <v>2</v>
      </c>
      <c r="C305" s="81">
        <f>SUMIF($B$294:$B$303,"2",C$294:C$303)</f>
        <v>0</v>
      </c>
      <c r="D305" s="81">
        <f>SUMIF($B$294:$B$303,"2",D$294:D$303)</f>
        <v>0</v>
      </c>
      <c r="E305" s="81">
        <f>SUMIF($B$294:$B$303,"2",E$294:E$303)</f>
        <v>0</v>
      </c>
      <c r="F305" s="321" t="e">
        <f t="shared" si="4"/>
        <v>#DIV/0!</v>
      </c>
      <c r="G305" s="12"/>
    </row>
    <row r="306" spans="1:7" s="10" customFormat="1" ht="15.75" hidden="1">
      <c r="A306" s="86" t="s">
        <v>110</v>
      </c>
      <c r="B306" s="99">
        <v>3</v>
      </c>
      <c r="C306" s="81">
        <f>SUMIF($B$294:$B$303,"3",C$294:C$303)</f>
        <v>0</v>
      </c>
      <c r="D306" s="81">
        <f>SUMIF($B$294:$B$303,"3",D$294:D$303)</f>
        <v>0</v>
      </c>
      <c r="E306" s="81">
        <f>SUMIF($B$294:$B$303,"3",E$294:E$303)</f>
        <v>0</v>
      </c>
      <c r="F306" s="321" t="e">
        <f t="shared" si="4"/>
        <v>#DIV/0!</v>
      </c>
      <c r="G306" s="12"/>
    </row>
    <row r="307" spans="1:7" s="10" customFormat="1" ht="16.5">
      <c r="A307" s="68" t="s">
        <v>82</v>
      </c>
      <c r="B307" s="102"/>
      <c r="C307" s="106">
        <f>C93+C127+C156+C214++C234+C248+C261+C269+C276+C290+C303</f>
        <v>18286400</v>
      </c>
      <c r="D307" s="106">
        <f>D93+D127+D156+D214++D234+D248+D261+D269+D276+D290+D303</f>
        <v>22237159</v>
      </c>
      <c r="E307" s="106">
        <f>E93+E127+E156+E214++E234+E248+E261+E269+E276+E290+E303</f>
        <v>19930966</v>
      </c>
      <c r="F307" s="321">
        <f t="shared" si="4"/>
        <v>89.62910235070946</v>
      </c>
      <c r="G307" s="12"/>
    </row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4"/>
  <sheetViews>
    <sheetView zoomScalePageLayoutView="0" workbookViewId="0" topLeftCell="A14">
      <selection activeCell="A30" sqref="A30:IV31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3" width="11.8515625" style="41" customWidth="1"/>
    <col min="4" max="4" width="11.140625" style="41" customWidth="1"/>
    <col min="5" max="5" width="11.421875" style="41" customWidth="1"/>
    <col min="6" max="16384" width="9.140625" style="16" customWidth="1"/>
  </cols>
  <sheetData>
    <row r="1" spans="1:5" ht="32.25" customHeight="1">
      <c r="A1" s="371" t="s">
        <v>494</v>
      </c>
      <c r="B1" s="371"/>
      <c r="C1" s="371"/>
      <c r="D1" s="371"/>
      <c r="E1" s="371"/>
    </row>
    <row r="2" spans="1:5" ht="15.75">
      <c r="A2" s="332" t="s">
        <v>434</v>
      </c>
      <c r="B2" s="332"/>
      <c r="C2" s="332"/>
      <c r="D2" s="332"/>
      <c r="E2" s="332"/>
    </row>
    <row r="3" spans="1:5" ht="15.75">
      <c r="A3" s="45"/>
      <c r="C3" s="45"/>
      <c r="D3" s="45"/>
      <c r="E3" s="45"/>
    </row>
    <row r="4" spans="1:6" s="10" customFormat="1" ht="30.75" customHeight="1">
      <c r="A4" s="17" t="s">
        <v>9</v>
      </c>
      <c r="B4" s="17" t="s">
        <v>126</v>
      </c>
      <c r="C4" s="40" t="s">
        <v>4</v>
      </c>
      <c r="D4" s="40" t="s">
        <v>537</v>
      </c>
      <c r="E4" s="40" t="s">
        <v>538</v>
      </c>
      <c r="F4" s="320" t="s">
        <v>827</v>
      </c>
    </row>
    <row r="5" spans="1:6" s="10" customFormat="1" ht="16.5">
      <c r="A5" s="68" t="s">
        <v>80</v>
      </c>
      <c r="B5" s="102"/>
      <c r="C5" s="81"/>
      <c r="D5" s="81"/>
      <c r="E5" s="81"/>
      <c r="F5" s="305"/>
    </row>
    <row r="6" spans="1:6" s="10" customFormat="1" ht="15.75">
      <c r="A6" s="67" t="s">
        <v>73</v>
      </c>
      <c r="B6" s="101"/>
      <c r="C6" s="81"/>
      <c r="D6" s="81"/>
      <c r="E6" s="81"/>
      <c r="F6" s="305"/>
    </row>
    <row r="7" spans="1:6" s="10" customFormat="1" ht="15.75">
      <c r="A7" s="43" t="s">
        <v>154</v>
      </c>
      <c r="B7" s="101"/>
      <c r="C7" s="83">
        <f>SUM(C8:C10)</f>
        <v>4580907</v>
      </c>
      <c r="D7" s="83">
        <f>SUM(D8:D10)</f>
        <v>6718796</v>
      </c>
      <c r="E7" s="83">
        <f>SUM(E8:E10)</f>
        <v>4782776</v>
      </c>
      <c r="F7" s="321">
        <f>E7/D7*100</f>
        <v>71.18501588677495</v>
      </c>
    </row>
    <row r="8" spans="1:6" s="10" customFormat="1" ht="15.75">
      <c r="A8" s="86" t="s">
        <v>375</v>
      </c>
      <c r="B8" s="99">
        <v>1</v>
      </c>
      <c r="C8" s="81">
        <f>COFOG!C51</f>
        <v>0</v>
      </c>
      <c r="D8" s="81">
        <f>COFOG!E51</f>
        <v>0</v>
      </c>
      <c r="E8" s="81">
        <f>COFOG!F51</f>
        <v>0</v>
      </c>
      <c r="F8" s="321"/>
    </row>
    <row r="9" spans="1:6" s="10" customFormat="1" ht="15.75">
      <c r="A9" s="86" t="s">
        <v>218</v>
      </c>
      <c r="B9" s="99">
        <v>2</v>
      </c>
      <c r="C9" s="81">
        <f>COFOG!C52</f>
        <v>4170907</v>
      </c>
      <c r="D9" s="81">
        <f>COFOG!E52</f>
        <v>6308796</v>
      </c>
      <c r="E9" s="81">
        <f>COFOG!F52</f>
        <v>4412945</v>
      </c>
      <c r="F9" s="321">
        <f aca="true" t="shared" si="0" ref="F9:F71">E9/D9*100</f>
        <v>69.94908378714418</v>
      </c>
    </row>
    <row r="10" spans="1:6" s="10" customFormat="1" ht="15.75">
      <c r="A10" s="86" t="s">
        <v>110</v>
      </c>
      <c r="B10" s="99">
        <v>3</v>
      </c>
      <c r="C10" s="81">
        <f>COFOG!C53</f>
        <v>410000</v>
      </c>
      <c r="D10" s="81">
        <f>COFOG!E53</f>
        <v>410000</v>
      </c>
      <c r="E10" s="81">
        <f>COFOG!F53</f>
        <v>369831</v>
      </c>
      <c r="F10" s="321">
        <f t="shared" si="0"/>
        <v>90.20268292682927</v>
      </c>
    </row>
    <row r="11" spans="1:6" s="10" customFormat="1" ht="31.5">
      <c r="A11" s="43" t="s">
        <v>156</v>
      </c>
      <c r="B11" s="101"/>
      <c r="C11" s="83">
        <f>SUM(C12:C14)</f>
        <v>921585</v>
      </c>
      <c r="D11" s="83">
        <f>SUM(D12:D14)</f>
        <v>1498816</v>
      </c>
      <c r="E11" s="83">
        <f>SUM(E12:E14)</f>
        <v>894347</v>
      </c>
      <c r="F11" s="321">
        <f t="shared" si="0"/>
        <v>59.67023303727742</v>
      </c>
    </row>
    <row r="12" spans="1:6" s="10" customFormat="1" ht="15.75">
      <c r="A12" s="86" t="s">
        <v>375</v>
      </c>
      <c r="B12" s="99">
        <v>1</v>
      </c>
      <c r="C12" s="81">
        <f>COFOG!G51</f>
        <v>0</v>
      </c>
      <c r="D12" s="81">
        <f>COFOG!I51</f>
        <v>0</v>
      </c>
      <c r="E12" s="81">
        <f>COFOG!J51</f>
        <v>0</v>
      </c>
      <c r="F12" s="321"/>
    </row>
    <row r="13" spans="1:6" s="10" customFormat="1" ht="15.75">
      <c r="A13" s="86" t="s">
        <v>218</v>
      </c>
      <c r="B13" s="99">
        <v>2</v>
      </c>
      <c r="C13" s="81">
        <f>COFOG!G52</f>
        <v>798800</v>
      </c>
      <c r="D13" s="81">
        <f>COFOG!I52</f>
        <v>1376031</v>
      </c>
      <c r="E13" s="81">
        <f>COFOG!J52</f>
        <v>797147</v>
      </c>
      <c r="F13" s="321">
        <f t="shared" si="0"/>
        <v>57.930889638387505</v>
      </c>
    </row>
    <row r="14" spans="1:6" s="10" customFormat="1" ht="15.75">
      <c r="A14" s="86" t="s">
        <v>110</v>
      </c>
      <c r="B14" s="99">
        <v>3</v>
      </c>
      <c r="C14" s="81">
        <f>COFOG!G53</f>
        <v>122785</v>
      </c>
      <c r="D14" s="81">
        <f>COFOG!I53</f>
        <v>122785</v>
      </c>
      <c r="E14" s="81">
        <f>COFOG!J53</f>
        <v>97200</v>
      </c>
      <c r="F14" s="321">
        <f t="shared" si="0"/>
        <v>79.1627641812925</v>
      </c>
    </row>
    <row r="15" spans="1:6" s="10" customFormat="1" ht="15.75">
      <c r="A15" s="43" t="s">
        <v>157</v>
      </c>
      <c r="B15" s="101"/>
      <c r="C15" s="83">
        <f>SUM(C16:C18)</f>
        <v>5332130</v>
      </c>
      <c r="D15" s="83">
        <f>SUM(D16:D18)</f>
        <v>5692490</v>
      </c>
      <c r="E15" s="83">
        <f>SUM(E16:E18)</f>
        <v>3050981</v>
      </c>
      <c r="F15" s="321">
        <f t="shared" si="0"/>
        <v>53.59659832516175</v>
      </c>
    </row>
    <row r="16" spans="1:6" s="10" customFormat="1" ht="15.75">
      <c r="A16" s="86" t="s">
        <v>375</v>
      </c>
      <c r="B16" s="99">
        <v>1</v>
      </c>
      <c r="C16" s="81">
        <f>COFOG!K51</f>
        <v>0</v>
      </c>
      <c r="D16" s="81">
        <f>COFOG!L51</f>
        <v>0</v>
      </c>
      <c r="E16" s="81">
        <f>COFOG!M51</f>
        <v>0</v>
      </c>
      <c r="F16" s="321"/>
    </row>
    <row r="17" spans="1:6" s="10" customFormat="1" ht="15.75">
      <c r="A17" s="86" t="s">
        <v>218</v>
      </c>
      <c r="B17" s="99">
        <v>2</v>
      </c>
      <c r="C17" s="81">
        <f>COFOG!K52</f>
        <v>5332130</v>
      </c>
      <c r="D17" s="81">
        <f>COFOG!L52</f>
        <v>5692490</v>
      </c>
      <c r="E17" s="81">
        <f>COFOG!M52</f>
        <v>3050981</v>
      </c>
      <c r="F17" s="321">
        <f t="shared" si="0"/>
        <v>53.59659832516175</v>
      </c>
    </row>
    <row r="18" spans="1:6" s="10" customFormat="1" ht="15.75">
      <c r="A18" s="86" t="s">
        <v>110</v>
      </c>
      <c r="B18" s="99">
        <v>3</v>
      </c>
      <c r="C18" s="81">
        <f>COFOG!K53</f>
        <v>0</v>
      </c>
      <c r="D18" s="81">
        <f>COFOG!L53</f>
        <v>0</v>
      </c>
      <c r="E18" s="81">
        <f>COFOG!M53</f>
        <v>0</v>
      </c>
      <c r="F18" s="321"/>
    </row>
    <row r="19" spans="1:6" s="10" customFormat="1" ht="15.75">
      <c r="A19" s="67" t="s">
        <v>158</v>
      </c>
      <c r="B19" s="101"/>
      <c r="C19" s="81"/>
      <c r="D19" s="81"/>
      <c r="E19" s="81"/>
      <c r="F19" s="321"/>
    </row>
    <row r="20" spans="1:6" s="10" customFormat="1" ht="31.5">
      <c r="A20" s="108" t="s">
        <v>161</v>
      </c>
      <c r="B20" s="101"/>
      <c r="C20" s="81">
        <f>SUM(C21:C22)</f>
        <v>0</v>
      </c>
      <c r="D20" s="81">
        <f>SUM(D21:D22)</f>
        <v>11600</v>
      </c>
      <c r="E20" s="81">
        <f>SUM(E21:E22)</f>
        <v>11600</v>
      </c>
      <c r="F20" s="321">
        <f t="shared" si="0"/>
        <v>100</v>
      </c>
    </row>
    <row r="21" spans="1:6" s="10" customFormat="1" ht="47.25">
      <c r="A21" s="86" t="s">
        <v>167</v>
      </c>
      <c r="B21" s="101">
        <v>2</v>
      </c>
      <c r="C21" s="81"/>
      <c r="D21" s="81">
        <v>11600</v>
      </c>
      <c r="E21" s="81">
        <v>11600</v>
      </c>
      <c r="F21" s="321">
        <f t="shared" si="0"/>
        <v>100</v>
      </c>
    </row>
    <row r="22" spans="1:6" s="10" customFormat="1" ht="15.75" hidden="1">
      <c r="A22" s="86" t="s">
        <v>168</v>
      </c>
      <c r="B22" s="101">
        <v>2</v>
      </c>
      <c r="C22" s="81"/>
      <c r="D22" s="81"/>
      <c r="E22" s="81"/>
      <c r="F22" s="321" t="e">
        <f t="shared" si="0"/>
        <v>#DIV/0!</v>
      </c>
    </row>
    <row r="23" spans="1:6" s="10" customFormat="1" ht="15.75">
      <c r="A23" s="109" t="s">
        <v>159</v>
      </c>
      <c r="B23" s="101"/>
      <c r="C23" s="81">
        <f>SUM(C20:C20)</f>
        <v>0</v>
      </c>
      <c r="D23" s="81">
        <f>SUM(D20:D20)</f>
        <v>11600</v>
      </c>
      <c r="E23" s="81">
        <f>SUM(E20:E20)</f>
        <v>11600</v>
      </c>
      <c r="F23" s="321">
        <f t="shared" si="0"/>
        <v>100</v>
      </c>
    </row>
    <row r="24" spans="1:6" s="10" customFormat="1" ht="15.75" hidden="1">
      <c r="A24" s="63" t="s">
        <v>169</v>
      </c>
      <c r="B24" s="101"/>
      <c r="C24" s="81"/>
      <c r="D24" s="81"/>
      <c r="E24" s="81"/>
      <c r="F24" s="321" t="e">
        <f t="shared" si="0"/>
        <v>#DIV/0!</v>
      </c>
    </row>
    <row r="25" spans="1:6" s="10" customFormat="1" ht="47.25" hidden="1">
      <c r="A25" s="107" t="s">
        <v>166</v>
      </c>
      <c r="B25" s="101">
        <v>2</v>
      </c>
      <c r="C25" s="81"/>
      <c r="D25" s="81"/>
      <c r="E25" s="81"/>
      <c r="F25" s="321" t="e">
        <f t="shared" si="0"/>
        <v>#DIV/0!</v>
      </c>
    </row>
    <row r="26" spans="1:6" s="10" customFormat="1" ht="47.25" hidden="1">
      <c r="A26" s="107" t="s">
        <v>166</v>
      </c>
      <c r="B26" s="101">
        <v>3</v>
      </c>
      <c r="C26" s="81"/>
      <c r="D26" s="81"/>
      <c r="E26" s="81"/>
      <c r="F26" s="321" t="e">
        <f t="shared" si="0"/>
        <v>#DIV/0!</v>
      </c>
    </row>
    <row r="27" spans="1:6" s="10" customFormat="1" ht="15.75">
      <c r="A27" s="109" t="s">
        <v>165</v>
      </c>
      <c r="B27" s="101"/>
      <c r="C27" s="81">
        <f>SUM(C25:C26)</f>
        <v>0</v>
      </c>
      <c r="D27" s="81">
        <f>SUM(D25:D26)</f>
        <v>0</v>
      </c>
      <c r="E27" s="81">
        <f>SUM(E25:E26)</f>
        <v>0</v>
      </c>
      <c r="F27" s="321"/>
    </row>
    <row r="28" spans="1:6" s="10" customFormat="1" ht="31.5">
      <c r="A28" s="108" t="s">
        <v>162</v>
      </c>
      <c r="B28" s="101"/>
      <c r="C28" s="81">
        <f>SUM(C29:C29)</f>
        <v>0</v>
      </c>
      <c r="D28" s="81">
        <f>SUM(D29:D29)</f>
        <v>171450</v>
      </c>
      <c r="E28" s="81">
        <f>SUM(E29:E29)</f>
        <v>171450</v>
      </c>
      <c r="F28" s="321">
        <f t="shared" si="0"/>
        <v>100</v>
      </c>
    </row>
    <row r="29" spans="1:6" s="10" customFormat="1" ht="15.75">
      <c r="A29" s="86" t="s">
        <v>406</v>
      </c>
      <c r="B29" s="101">
        <v>2</v>
      </c>
      <c r="C29" s="81"/>
      <c r="D29" s="81">
        <v>171450</v>
      </c>
      <c r="E29" s="124">
        <v>171450</v>
      </c>
      <c r="F29" s="321">
        <f t="shared" si="0"/>
        <v>100</v>
      </c>
    </row>
    <row r="30" spans="1:6" s="10" customFormat="1" ht="15.75" hidden="1">
      <c r="A30" s="86" t="s">
        <v>163</v>
      </c>
      <c r="B30" s="101">
        <v>2</v>
      </c>
      <c r="C30" s="81"/>
      <c r="D30" s="81"/>
      <c r="E30" s="81"/>
      <c r="F30" s="321"/>
    </row>
    <row r="31" spans="1:6" s="10" customFormat="1" ht="31.5" hidden="1">
      <c r="A31" s="86" t="s">
        <v>164</v>
      </c>
      <c r="B31" s="101">
        <v>2</v>
      </c>
      <c r="C31" s="81"/>
      <c r="D31" s="81"/>
      <c r="E31" s="81"/>
      <c r="F31" s="321"/>
    </row>
    <row r="32" spans="1:6" s="10" customFormat="1" ht="15.75">
      <c r="A32" s="86" t="s">
        <v>382</v>
      </c>
      <c r="B32" s="101"/>
      <c r="C32" s="81">
        <f>C33+C48</f>
        <v>744800</v>
      </c>
      <c r="D32" s="81">
        <f>D33+D48</f>
        <v>744800</v>
      </c>
      <c r="E32" s="81">
        <f>E33+E48</f>
        <v>695900</v>
      </c>
      <c r="F32" s="321">
        <f t="shared" si="0"/>
        <v>93.4344790547798</v>
      </c>
    </row>
    <row r="33" spans="1:6" s="10" customFormat="1" ht="15.75">
      <c r="A33" s="86" t="s">
        <v>383</v>
      </c>
      <c r="B33" s="101"/>
      <c r="C33" s="81">
        <f>SUM(C34:C47)</f>
        <v>624800</v>
      </c>
      <c r="D33" s="81">
        <f>SUM(D34:D47)</f>
        <v>660800</v>
      </c>
      <c r="E33" s="81">
        <f>SUM(E34:E47)</f>
        <v>609900</v>
      </c>
      <c r="F33" s="321">
        <f t="shared" si="0"/>
        <v>92.29721549636804</v>
      </c>
    </row>
    <row r="34" spans="1:6" s="10" customFormat="1" ht="15.75">
      <c r="A34" s="86" t="s">
        <v>385</v>
      </c>
      <c r="B34" s="101">
        <v>2</v>
      </c>
      <c r="C34" s="81">
        <v>50000</v>
      </c>
      <c r="D34" s="81">
        <v>29000</v>
      </c>
      <c r="E34" s="81">
        <v>20000</v>
      </c>
      <c r="F34" s="321">
        <f t="shared" si="0"/>
        <v>68.96551724137932</v>
      </c>
    </row>
    <row r="35" spans="1:6" s="10" customFormat="1" ht="47.25">
      <c r="A35" s="86" t="s">
        <v>393</v>
      </c>
      <c r="B35" s="101">
        <v>2</v>
      </c>
      <c r="C35" s="81">
        <v>184800</v>
      </c>
      <c r="D35" s="81">
        <v>191800</v>
      </c>
      <c r="E35" s="81">
        <v>189900</v>
      </c>
      <c r="F35" s="321">
        <f t="shared" si="0"/>
        <v>99.00938477580813</v>
      </c>
    </row>
    <row r="36" spans="1:6" s="10" customFormat="1" ht="31.5">
      <c r="A36" s="86" t="s">
        <v>480</v>
      </c>
      <c r="B36" s="101">
        <v>2</v>
      </c>
      <c r="C36" s="81">
        <v>300000</v>
      </c>
      <c r="D36" s="81">
        <v>0</v>
      </c>
      <c r="E36" s="81"/>
      <c r="F36" s="321"/>
    </row>
    <row r="37" spans="1:6" s="10" customFormat="1" ht="31.5">
      <c r="A37" s="86" t="s">
        <v>386</v>
      </c>
      <c r="B37" s="101">
        <v>2</v>
      </c>
      <c r="C37" s="81">
        <v>20000</v>
      </c>
      <c r="D37" s="81">
        <v>20000</v>
      </c>
      <c r="E37" s="81"/>
      <c r="F37" s="321">
        <f t="shared" si="0"/>
        <v>0</v>
      </c>
    </row>
    <row r="38" spans="1:6" s="10" customFormat="1" ht="31.5" hidden="1">
      <c r="A38" s="86" t="s">
        <v>394</v>
      </c>
      <c r="B38" s="101">
        <v>2</v>
      </c>
      <c r="C38" s="81"/>
      <c r="D38" s="81"/>
      <c r="E38" s="81"/>
      <c r="F38" s="321" t="e">
        <f t="shared" si="0"/>
        <v>#DIV/0!</v>
      </c>
    </row>
    <row r="39" spans="1:6" s="10" customFormat="1" ht="31.5">
      <c r="A39" s="86" t="s">
        <v>392</v>
      </c>
      <c r="B39" s="101">
        <v>2</v>
      </c>
      <c r="C39" s="81">
        <v>40000</v>
      </c>
      <c r="D39" s="81">
        <v>20000</v>
      </c>
      <c r="E39" s="81"/>
      <c r="F39" s="321">
        <f t="shared" si="0"/>
        <v>0</v>
      </c>
    </row>
    <row r="40" spans="1:6" s="10" customFormat="1" ht="15.75">
      <c r="A40" s="86" t="s">
        <v>391</v>
      </c>
      <c r="B40" s="101">
        <v>2</v>
      </c>
      <c r="C40" s="81"/>
      <c r="D40" s="81">
        <v>380000</v>
      </c>
      <c r="E40" s="81">
        <v>380000</v>
      </c>
      <c r="F40" s="321">
        <f t="shared" si="0"/>
        <v>100</v>
      </c>
    </row>
    <row r="41" spans="1:6" s="10" customFormat="1" ht="15.75">
      <c r="A41" s="86" t="s">
        <v>390</v>
      </c>
      <c r="B41" s="101">
        <v>2</v>
      </c>
      <c r="C41" s="81"/>
      <c r="D41" s="81"/>
      <c r="E41" s="81"/>
      <c r="F41" s="321"/>
    </row>
    <row r="42" spans="1:6" s="10" customFormat="1" ht="31.5">
      <c r="A42" s="86" t="s">
        <v>389</v>
      </c>
      <c r="B42" s="101">
        <v>2</v>
      </c>
      <c r="C42" s="81"/>
      <c r="D42" s="81"/>
      <c r="E42" s="81"/>
      <c r="F42" s="321"/>
    </row>
    <row r="43" spans="1:6" s="10" customFormat="1" ht="31.5">
      <c r="A43" s="86" t="s">
        <v>388</v>
      </c>
      <c r="B43" s="101">
        <v>2</v>
      </c>
      <c r="C43" s="81">
        <v>30000</v>
      </c>
      <c r="D43" s="81">
        <v>20000</v>
      </c>
      <c r="E43" s="124">
        <v>20000</v>
      </c>
      <c r="F43" s="321">
        <f t="shared" si="0"/>
        <v>100</v>
      </c>
    </row>
    <row r="44" spans="1:6" s="10" customFormat="1" ht="15.75" hidden="1">
      <c r="A44" s="86" t="s">
        <v>438</v>
      </c>
      <c r="B44" s="101">
        <v>2</v>
      </c>
      <c r="C44" s="81"/>
      <c r="D44" s="81"/>
      <c r="E44" s="81"/>
      <c r="F44" s="321" t="e">
        <f t="shared" si="0"/>
        <v>#DIV/0!</v>
      </c>
    </row>
    <row r="45" spans="1:6" s="10" customFormat="1" ht="15.75" hidden="1">
      <c r="A45" s="86" t="s">
        <v>387</v>
      </c>
      <c r="B45" s="101">
        <v>2</v>
      </c>
      <c r="C45" s="81"/>
      <c r="D45" s="81"/>
      <c r="E45" s="81"/>
      <c r="F45" s="321" t="e">
        <f t="shared" si="0"/>
        <v>#DIV/0!</v>
      </c>
    </row>
    <row r="46" spans="1:6" s="10" customFormat="1" ht="15.75" hidden="1">
      <c r="A46" s="86" t="s">
        <v>395</v>
      </c>
      <c r="B46" s="101">
        <v>2</v>
      </c>
      <c r="C46" s="81"/>
      <c r="D46" s="81"/>
      <c r="E46" s="81"/>
      <c r="F46" s="321" t="e">
        <f t="shared" si="0"/>
        <v>#DIV/0!</v>
      </c>
    </row>
    <row r="47" spans="1:6" s="10" customFormat="1" ht="15.75" hidden="1">
      <c r="A47" s="86" t="s">
        <v>396</v>
      </c>
      <c r="B47" s="101">
        <v>2</v>
      </c>
      <c r="C47" s="81"/>
      <c r="D47" s="81"/>
      <c r="E47" s="81"/>
      <c r="F47" s="321" t="e">
        <f t="shared" si="0"/>
        <v>#DIV/0!</v>
      </c>
    </row>
    <row r="48" spans="1:6" s="10" customFormat="1" ht="15.75">
      <c r="A48" s="86" t="s">
        <v>384</v>
      </c>
      <c r="B48" s="101"/>
      <c r="C48" s="81">
        <f>SUM(C49:C58)</f>
        <v>120000</v>
      </c>
      <c r="D48" s="81">
        <f>SUM(D49:D58)</f>
        <v>84000</v>
      </c>
      <c r="E48" s="124">
        <f>SUM(E49:E58)</f>
        <v>86000</v>
      </c>
      <c r="F48" s="321">
        <f t="shared" si="0"/>
        <v>102.38095238095238</v>
      </c>
    </row>
    <row r="49" spans="1:6" s="10" customFormat="1" ht="15.75" hidden="1">
      <c r="A49" s="86" t="s">
        <v>397</v>
      </c>
      <c r="B49" s="101">
        <v>2</v>
      </c>
      <c r="C49" s="81"/>
      <c r="D49" s="81"/>
      <c r="E49" s="81"/>
      <c r="F49" s="321" t="e">
        <f t="shared" si="0"/>
        <v>#DIV/0!</v>
      </c>
    </row>
    <row r="50" spans="1:6" s="10" customFormat="1" ht="31.5" hidden="1">
      <c r="A50" s="86" t="s">
        <v>398</v>
      </c>
      <c r="B50" s="101">
        <v>2</v>
      </c>
      <c r="C50" s="81"/>
      <c r="D50" s="81"/>
      <c r="E50" s="81"/>
      <c r="F50" s="321" t="e">
        <f t="shared" si="0"/>
        <v>#DIV/0!</v>
      </c>
    </row>
    <row r="51" spans="1:6" s="10" customFormat="1" ht="31.5" hidden="1">
      <c r="A51" s="86" t="s">
        <v>399</v>
      </c>
      <c r="B51" s="101">
        <v>2</v>
      </c>
      <c r="C51" s="81"/>
      <c r="D51" s="81"/>
      <c r="E51" s="81"/>
      <c r="F51" s="321" t="e">
        <f t="shared" si="0"/>
        <v>#DIV/0!</v>
      </c>
    </row>
    <row r="52" spans="1:6" s="10" customFormat="1" ht="15.75" hidden="1">
      <c r="A52" s="86" t="s">
        <v>400</v>
      </c>
      <c r="B52" s="101">
        <v>2</v>
      </c>
      <c r="C52" s="81"/>
      <c r="D52" s="81"/>
      <c r="E52" s="81"/>
      <c r="F52" s="321" t="e">
        <f t="shared" si="0"/>
        <v>#DIV/0!</v>
      </c>
    </row>
    <row r="53" spans="1:6" s="10" customFormat="1" ht="15.75">
      <c r="A53" s="86" t="s">
        <v>401</v>
      </c>
      <c r="B53" s="101">
        <v>2</v>
      </c>
      <c r="C53" s="81">
        <v>120000</v>
      </c>
      <c r="D53" s="81">
        <v>84000</v>
      </c>
      <c r="E53" s="81">
        <v>86000</v>
      </c>
      <c r="F53" s="321">
        <f t="shared" si="0"/>
        <v>102.38095238095238</v>
      </c>
    </row>
    <row r="54" spans="1:6" s="10" customFormat="1" ht="15.75" hidden="1">
      <c r="A54" s="86" t="s">
        <v>402</v>
      </c>
      <c r="B54" s="101">
        <v>2</v>
      </c>
      <c r="C54" s="81"/>
      <c r="D54" s="81"/>
      <c r="E54" s="81"/>
      <c r="F54" s="321" t="e">
        <f t="shared" si="0"/>
        <v>#DIV/0!</v>
      </c>
    </row>
    <row r="55" spans="1:6" s="10" customFormat="1" ht="15.75" hidden="1">
      <c r="A55" s="86" t="s">
        <v>403</v>
      </c>
      <c r="B55" s="101">
        <v>2</v>
      </c>
      <c r="C55" s="81"/>
      <c r="D55" s="81"/>
      <c r="E55" s="81"/>
      <c r="F55" s="321" t="e">
        <f t="shared" si="0"/>
        <v>#DIV/0!</v>
      </c>
    </row>
    <row r="56" spans="1:6" s="10" customFormat="1" ht="15.75" hidden="1">
      <c r="A56" s="86" t="s">
        <v>437</v>
      </c>
      <c r="B56" s="101">
        <v>2</v>
      </c>
      <c r="C56" s="81"/>
      <c r="D56" s="81"/>
      <c r="E56" s="81"/>
      <c r="F56" s="321" t="e">
        <f t="shared" si="0"/>
        <v>#DIV/0!</v>
      </c>
    </row>
    <row r="57" spans="1:6" s="10" customFormat="1" ht="15.75" hidden="1">
      <c r="A57" s="86" t="s">
        <v>404</v>
      </c>
      <c r="B57" s="101">
        <v>2</v>
      </c>
      <c r="C57" s="81"/>
      <c r="D57" s="81"/>
      <c r="E57" s="81"/>
      <c r="F57" s="321" t="e">
        <f t="shared" si="0"/>
        <v>#DIV/0!</v>
      </c>
    </row>
    <row r="58" spans="1:6" s="10" customFormat="1" ht="15.75" hidden="1">
      <c r="A58" s="86" t="s">
        <v>405</v>
      </c>
      <c r="B58" s="101">
        <v>2</v>
      </c>
      <c r="C58" s="81"/>
      <c r="D58" s="81"/>
      <c r="E58" s="81"/>
      <c r="F58" s="321" t="e">
        <f t="shared" si="0"/>
        <v>#DIV/0!</v>
      </c>
    </row>
    <row r="59" spans="1:6" s="10" customFormat="1" ht="15.75">
      <c r="A59" s="109" t="s">
        <v>160</v>
      </c>
      <c r="B59" s="101"/>
      <c r="C59" s="81">
        <f>SUM(C30:C32)+SUM(C28:C28)</f>
        <v>744800</v>
      </c>
      <c r="D59" s="81">
        <f>SUM(D30:D32)+SUM(D28:D28)</f>
        <v>916250</v>
      </c>
      <c r="E59" s="81">
        <f>SUM(E30:E32)+SUM(E28:E28)</f>
        <v>867350</v>
      </c>
      <c r="F59" s="321">
        <f t="shared" si="0"/>
        <v>94.66302864938608</v>
      </c>
    </row>
    <row r="60" spans="1:6" s="10" customFormat="1" ht="15.75">
      <c r="A60" s="43" t="s">
        <v>158</v>
      </c>
      <c r="B60" s="101"/>
      <c r="C60" s="83">
        <f>SUM(C61:C63)</f>
        <v>744800</v>
      </c>
      <c r="D60" s="83">
        <f>SUM(D61:D63)</f>
        <v>927850</v>
      </c>
      <c r="E60" s="83">
        <f>SUM(E61:E63)</f>
        <v>878950</v>
      </c>
      <c r="F60" s="321">
        <f t="shared" si="0"/>
        <v>94.7297515762246</v>
      </c>
    </row>
    <row r="61" spans="1:6" s="10" customFormat="1" ht="15.75">
      <c r="A61" s="86" t="s">
        <v>375</v>
      </c>
      <c r="B61" s="99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  <c r="F61" s="321"/>
    </row>
    <row r="62" spans="1:6" s="10" customFormat="1" ht="15.75">
      <c r="A62" s="86" t="s">
        <v>218</v>
      </c>
      <c r="B62" s="99">
        <v>2</v>
      </c>
      <c r="C62" s="81">
        <f>SUMIF($B$19:$B$60,"2",C$19:C$60)</f>
        <v>744800</v>
      </c>
      <c r="D62" s="81">
        <f>SUMIF($B$19:$B$60,"2",D$19:D$60)</f>
        <v>927850</v>
      </c>
      <c r="E62" s="81">
        <f>SUMIF($B$19:$B$60,"2",E$19:E$60)</f>
        <v>878950</v>
      </c>
      <c r="F62" s="321">
        <f t="shared" si="0"/>
        <v>94.7297515762246</v>
      </c>
    </row>
    <row r="63" spans="1:6" s="10" customFormat="1" ht="15.75">
      <c r="A63" s="86" t="s">
        <v>110</v>
      </c>
      <c r="B63" s="99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  <c r="F63" s="321"/>
    </row>
    <row r="64" spans="1:6" s="10" customFormat="1" ht="15.75">
      <c r="A64" s="66" t="s">
        <v>219</v>
      </c>
      <c r="B64" s="17"/>
      <c r="C64" s="81"/>
      <c r="D64" s="81"/>
      <c r="E64" s="81"/>
      <c r="F64" s="321"/>
    </row>
    <row r="65" spans="1:6" s="10" customFormat="1" ht="15.75" hidden="1">
      <c r="A65" s="63" t="s">
        <v>172</v>
      </c>
      <c r="B65" s="17"/>
      <c r="C65" s="81"/>
      <c r="D65" s="81"/>
      <c r="E65" s="81"/>
      <c r="F65" s="321" t="e">
        <f t="shared" si="0"/>
        <v>#DIV/0!</v>
      </c>
    </row>
    <row r="66" spans="1:6" s="10" customFormat="1" ht="31.5" hidden="1">
      <c r="A66" s="63" t="s">
        <v>409</v>
      </c>
      <c r="B66" s="17">
        <v>2</v>
      </c>
      <c r="C66" s="81"/>
      <c r="D66" s="81"/>
      <c r="E66" s="81"/>
      <c r="F66" s="321" t="e">
        <f t="shared" si="0"/>
        <v>#DIV/0!</v>
      </c>
    </row>
    <row r="67" spans="1:6" s="10" customFormat="1" ht="31.5" hidden="1">
      <c r="A67" s="63" t="s">
        <v>408</v>
      </c>
      <c r="B67" s="17"/>
      <c r="C67" s="81"/>
      <c r="D67" s="81"/>
      <c r="E67" s="81"/>
      <c r="F67" s="321" t="e">
        <f t="shared" si="0"/>
        <v>#DIV/0!</v>
      </c>
    </row>
    <row r="68" spans="1:6" s="10" customFormat="1" ht="15.75" hidden="1">
      <c r="A68" s="63" t="s">
        <v>407</v>
      </c>
      <c r="B68" s="17"/>
      <c r="C68" s="81"/>
      <c r="D68" s="81"/>
      <c r="E68" s="81"/>
      <c r="F68" s="321" t="e">
        <f t="shared" si="0"/>
        <v>#DIV/0!</v>
      </c>
    </row>
    <row r="69" spans="1:6" s="10" customFormat="1" ht="15.75" hidden="1">
      <c r="A69" s="63"/>
      <c r="B69" s="17"/>
      <c r="C69" s="81"/>
      <c r="D69" s="81"/>
      <c r="E69" s="81"/>
      <c r="F69" s="321" t="e">
        <f t="shared" si="0"/>
        <v>#DIV/0!</v>
      </c>
    </row>
    <row r="70" spans="1:6" s="10" customFormat="1" ht="31.5" hidden="1">
      <c r="A70" s="63" t="s">
        <v>170</v>
      </c>
      <c r="B70" s="17"/>
      <c r="C70" s="81"/>
      <c r="D70" s="81"/>
      <c r="E70" s="81"/>
      <c r="F70" s="321" t="e">
        <f t="shared" si="0"/>
        <v>#DIV/0!</v>
      </c>
    </row>
    <row r="71" spans="1:6" s="10" customFormat="1" ht="15.75" hidden="1">
      <c r="A71" s="63"/>
      <c r="B71" s="17"/>
      <c r="C71" s="81"/>
      <c r="D71" s="81"/>
      <c r="E71" s="81"/>
      <c r="F71" s="321" t="e">
        <f t="shared" si="0"/>
        <v>#DIV/0!</v>
      </c>
    </row>
    <row r="72" spans="1:6" s="10" customFormat="1" ht="31.5" hidden="1">
      <c r="A72" s="63" t="s">
        <v>171</v>
      </c>
      <c r="B72" s="17"/>
      <c r="C72" s="81"/>
      <c r="D72" s="81"/>
      <c r="E72" s="81"/>
      <c r="F72" s="321" t="e">
        <f aca="true" t="shared" si="1" ref="F72:F134">E72/D72*100</f>
        <v>#DIV/0!</v>
      </c>
    </row>
    <row r="73" spans="1:6" s="10" customFormat="1" ht="15.75" hidden="1">
      <c r="A73" s="63"/>
      <c r="B73" s="17"/>
      <c r="C73" s="81"/>
      <c r="D73" s="81"/>
      <c r="E73" s="81"/>
      <c r="F73" s="321" t="e">
        <f t="shared" si="1"/>
        <v>#DIV/0!</v>
      </c>
    </row>
    <row r="74" spans="1:6" s="10" customFormat="1" ht="31.5" hidden="1">
      <c r="A74" s="63" t="s">
        <v>174</v>
      </c>
      <c r="B74" s="17"/>
      <c r="C74" s="81"/>
      <c r="D74" s="81"/>
      <c r="E74" s="81"/>
      <c r="F74" s="321" t="e">
        <f t="shared" si="1"/>
        <v>#DIV/0!</v>
      </c>
    </row>
    <row r="75" spans="1:6" s="10" customFormat="1" ht="15.75" hidden="1">
      <c r="A75" s="86" t="s">
        <v>130</v>
      </c>
      <c r="B75" s="101">
        <v>2</v>
      </c>
      <c r="C75" s="81"/>
      <c r="D75" s="81"/>
      <c r="E75" s="81"/>
      <c r="F75" s="321" t="e">
        <f t="shared" si="1"/>
        <v>#DIV/0!</v>
      </c>
    </row>
    <row r="76" spans="1:6" s="10" customFormat="1" ht="15.75" hidden="1">
      <c r="A76" s="85" t="s">
        <v>104</v>
      </c>
      <c r="B76" s="17"/>
      <c r="C76" s="81"/>
      <c r="D76" s="81"/>
      <c r="E76" s="81"/>
      <c r="F76" s="321" t="e">
        <f t="shared" si="1"/>
        <v>#DIV/0!</v>
      </c>
    </row>
    <row r="77" spans="1:6" s="10" customFormat="1" ht="15.75" hidden="1">
      <c r="A77" s="108" t="s">
        <v>129</v>
      </c>
      <c r="B77" s="17"/>
      <c r="C77" s="81">
        <f>SUM(C75:C76)</f>
        <v>0</v>
      </c>
      <c r="D77" s="81">
        <f>SUM(D75:D76)</f>
        <v>0</v>
      </c>
      <c r="E77" s="81">
        <f>SUM(E75:E76)</f>
        <v>0</v>
      </c>
      <c r="F77" s="321" t="e">
        <f t="shared" si="1"/>
        <v>#DIV/0!</v>
      </c>
    </row>
    <row r="78" spans="1:6" s="10" customFormat="1" ht="15.75">
      <c r="A78" s="86" t="s">
        <v>115</v>
      </c>
      <c r="B78" s="17">
        <v>2</v>
      </c>
      <c r="C78" s="81">
        <v>312688</v>
      </c>
      <c r="D78" s="81">
        <v>312688</v>
      </c>
      <c r="E78" s="81">
        <v>312688</v>
      </c>
      <c r="F78" s="321">
        <f t="shared" si="1"/>
        <v>100</v>
      </c>
    </row>
    <row r="79" spans="1:6" s="10" customFormat="1" ht="15.75">
      <c r="A79" s="85" t="s">
        <v>430</v>
      </c>
      <c r="B79" s="101">
        <v>2</v>
      </c>
      <c r="C79" s="81">
        <v>-4292</v>
      </c>
      <c r="D79" s="81">
        <v>-4292</v>
      </c>
      <c r="E79" s="81">
        <v>-4292</v>
      </c>
      <c r="F79" s="321">
        <f t="shared" si="1"/>
        <v>100</v>
      </c>
    </row>
    <row r="80" spans="1:6" s="10" customFormat="1" ht="15.75">
      <c r="A80" s="85" t="s">
        <v>439</v>
      </c>
      <c r="B80" s="101">
        <v>2</v>
      </c>
      <c r="C80" s="81">
        <v>10704</v>
      </c>
      <c r="D80" s="81">
        <v>10704</v>
      </c>
      <c r="E80" s="81">
        <v>10704</v>
      </c>
      <c r="F80" s="321">
        <f t="shared" si="1"/>
        <v>100</v>
      </c>
    </row>
    <row r="81" spans="1:6" s="10" customFormat="1" ht="15.75">
      <c r="A81" s="85" t="s">
        <v>431</v>
      </c>
      <c r="B81" s="101">
        <v>2</v>
      </c>
      <c r="C81" s="81">
        <v>-4958</v>
      </c>
      <c r="D81" s="81">
        <v>-4958</v>
      </c>
      <c r="E81" s="81">
        <v>-4958</v>
      </c>
      <c r="F81" s="321">
        <f t="shared" si="1"/>
        <v>100</v>
      </c>
    </row>
    <row r="82" spans="1:6" s="10" customFormat="1" ht="15.75">
      <c r="A82" s="85" t="s">
        <v>440</v>
      </c>
      <c r="B82" s="101">
        <v>2</v>
      </c>
      <c r="C82" s="81">
        <v>7507</v>
      </c>
      <c r="D82" s="81">
        <v>7507</v>
      </c>
      <c r="E82" s="81">
        <v>7507</v>
      </c>
      <c r="F82" s="321">
        <f t="shared" si="1"/>
        <v>100</v>
      </c>
    </row>
    <row r="83" spans="1:6" s="10" customFormat="1" ht="15.75">
      <c r="A83" s="85" t="s">
        <v>432</v>
      </c>
      <c r="B83" s="101">
        <v>2</v>
      </c>
      <c r="C83" s="81">
        <v>-13278</v>
      </c>
      <c r="D83" s="81">
        <v>-13278</v>
      </c>
      <c r="E83" s="81">
        <v>-13278</v>
      </c>
      <c r="F83" s="321">
        <f t="shared" si="1"/>
        <v>100</v>
      </c>
    </row>
    <row r="84" spans="1:6" s="10" customFormat="1" ht="15.75">
      <c r="A84" s="85" t="s">
        <v>441</v>
      </c>
      <c r="B84" s="101">
        <v>2</v>
      </c>
      <c r="C84" s="81">
        <v>129262</v>
      </c>
      <c r="D84" s="81">
        <v>129262</v>
      </c>
      <c r="E84" s="81">
        <v>129262</v>
      </c>
      <c r="F84" s="321">
        <f t="shared" si="1"/>
        <v>100</v>
      </c>
    </row>
    <row r="85" spans="1:6" s="10" customFormat="1" ht="15.75">
      <c r="A85" s="85" t="s">
        <v>449</v>
      </c>
      <c r="B85" s="17">
        <v>2</v>
      </c>
      <c r="C85" s="81">
        <v>200000</v>
      </c>
      <c r="D85" s="81">
        <v>200000</v>
      </c>
      <c r="E85" s="81">
        <v>200000</v>
      </c>
      <c r="F85" s="321">
        <f t="shared" si="1"/>
        <v>100</v>
      </c>
    </row>
    <row r="86" spans="1:6" s="10" customFormat="1" ht="15.75">
      <c r="A86" s="127" t="s">
        <v>520</v>
      </c>
      <c r="B86" s="17">
        <v>2</v>
      </c>
      <c r="C86" s="81"/>
      <c r="D86" s="81">
        <v>5000</v>
      </c>
      <c r="E86" s="81"/>
      <c r="F86" s="321">
        <f t="shared" si="1"/>
        <v>0</v>
      </c>
    </row>
    <row r="87" spans="1:6" s="10" customFormat="1" ht="31.5">
      <c r="A87" s="108" t="s">
        <v>175</v>
      </c>
      <c r="B87" s="17"/>
      <c r="C87" s="81">
        <f>SUM(C78:C85)</f>
        <v>637633</v>
      </c>
      <c r="D87" s="81">
        <f>SUM(D78:D86)</f>
        <v>642633</v>
      </c>
      <c r="E87" s="81">
        <f>SUM(E78:E85)</f>
        <v>637633</v>
      </c>
      <c r="F87" s="321">
        <f t="shared" si="1"/>
        <v>99.22195094245082</v>
      </c>
    </row>
    <row r="88" spans="1:6" s="10" customFormat="1" ht="15.75" hidden="1">
      <c r="A88" s="85" t="s">
        <v>442</v>
      </c>
      <c r="B88" s="101">
        <v>2</v>
      </c>
      <c r="C88" s="81"/>
      <c r="D88" s="81"/>
      <c r="E88" s="81"/>
      <c r="F88" s="321" t="e">
        <f t="shared" si="1"/>
        <v>#DIV/0!</v>
      </c>
    </row>
    <row r="89" spans="1:6" s="10" customFormat="1" ht="15.75" hidden="1">
      <c r="A89" s="85" t="s">
        <v>443</v>
      </c>
      <c r="B89" s="101">
        <v>2</v>
      </c>
      <c r="C89" s="81"/>
      <c r="D89" s="81"/>
      <c r="E89" s="81"/>
      <c r="F89" s="321" t="e">
        <f t="shared" si="1"/>
        <v>#DIV/0!</v>
      </c>
    </row>
    <row r="90" spans="1:6" s="10" customFormat="1" ht="15.75" hidden="1">
      <c r="A90" s="85" t="s">
        <v>444</v>
      </c>
      <c r="B90" s="101">
        <v>2</v>
      </c>
      <c r="C90" s="81"/>
      <c r="D90" s="81"/>
      <c r="E90" s="81"/>
      <c r="F90" s="321" t="e">
        <f t="shared" si="1"/>
        <v>#DIV/0!</v>
      </c>
    </row>
    <row r="91" spans="1:6" s="10" customFormat="1" ht="15.75" hidden="1">
      <c r="A91" s="85" t="s">
        <v>445</v>
      </c>
      <c r="B91" s="101">
        <v>2</v>
      </c>
      <c r="C91" s="81"/>
      <c r="D91" s="81"/>
      <c r="E91" s="81"/>
      <c r="F91" s="321" t="e">
        <f t="shared" si="1"/>
        <v>#DIV/0!</v>
      </c>
    </row>
    <row r="92" spans="1:6" s="10" customFormat="1" ht="15.75" hidden="1">
      <c r="A92" s="85" t="s">
        <v>446</v>
      </c>
      <c r="B92" s="101">
        <v>2</v>
      </c>
      <c r="C92" s="81"/>
      <c r="D92" s="81"/>
      <c r="E92" s="81"/>
      <c r="F92" s="321" t="e">
        <f t="shared" si="1"/>
        <v>#DIV/0!</v>
      </c>
    </row>
    <row r="93" spans="1:6" s="10" customFormat="1" ht="15.75">
      <c r="A93" s="85" t="s">
        <v>447</v>
      </c>
      <c r="B93" s="101">
        <v>2</v>
      </c>
      <c r="C93" s="81">
        <v>52042</v>
      </c>
      <c r="D93" s="81">
        <v>52042</v>
      </c>
      <c r="E93" s="81">
        <v>52042</v>
      </c>
      <c r="F93" s="321">
        <f t="shared" si="1"/>
        <v>100</v>
      </c>
    </row>
    <row r="94" spans="1:6" s="10" customFormat="1" ht="15.75" hidden="1">
      <c r="A94" s="85" t="s">
        <v>448</v>
      </c>
      <c r="B94" s="17">
        <v>2</v>
      </c>
      <c r="C94" s="81"/>
      <c r="D94" s="81"/>
      <c r="E94" s="81"/>
      <c r="F94" s="321" t="e">
        <f t="shared" si="1"/>
        <v>#DIV/0!</v>
      </c>
    </row>
    <row r="95" spans="1:6" s="10" customFormat="1" ht="15.75" hidden="1">
      <c r="A95" s="85" t="s">
        <v>449</v>
      </c>
      <c r="B95" s="17">
        <v>2</v>
      </c>
      <c r="C95" s="81"/>
      <c r="D95" s="81"/>
      <c r="E95" s="81"/>
      <c r="F95" s="321" t="e">
        <f t="shared" si="1"/>
        <v>#DIV/0!</v>
      </c>
    </row>
    <row r="96" spans="1:6" s="10" customFormat="1" ht="15.75" hidden="1">
      <c r="A96" s="85" t="s">
        <v>481</v>
      </c>
      <c r="B96" s="17">
        <v>2</v>
      </c>
      <c r="C96" s="81"/>
      <c r="D96" s="81"/>
      <c r="E96" s="81"/>
      <c r="F96" s="321" t="e">
        <f t="shared" si="1"/>
        <v>#DIV/0!</v>
      </c>
    </row>
    <row r="97" spans="1:6" s="10" customFormat="1" ht="15.75" hidden="1">
      <c r="A97" s="85" t="s">
        <v>104</v>
      </c>
      <c r="B97" s="17"/>
      <c r="C97" s="81"/>
      <c r="D97" s="81"/>
      <c r="E97" s="81"/>
      <c r="F97" s="321" t="e">
        <f t="shared" si="1"/>
        <v>#DIV/0!</v>
      </c>
    </row>
    <row r="98" spans="1:6" s="10" customFormat="1" ht="15.75">
      <c r="A98" s="108" t="s">
        <v>176</v>
      </c>
      <c r="B98" s="17"/>
      <c r="C98" s="81">
        <f>SUM(C88:C97)</f>
        <v>52042</v>
      </c>
      <c r="D98" s="81">
        <f>SUM(D88:D97)</f>
        <v>52042</v>
      </c>
      <c r="E98" s="81">
        <f>SUM(E88:E97)</f>
        <v>52042</v>
      </c>
      <c r="F98" s="321">
        <f t="shared" si="1"/>
        <v>100</v>
      </c>
    </row>
    <row r="99" spans="1:6" s="10" customFormat="1" ht="31.5">
      <c r="A99" s="109" t="s">
        <v>173</v>
      </c>
      <c r="B99" s="17"/>
      <c r="C99" s="81">
        <f>C77+C87+C98</f>
        <v>689675</v>
      </c>
      <c r="D99" s="81">
        <f>D77+D87+D98</f>
        <v>694675</v>
      </c>
      <c r="E99" s="81">
        <f>E77+E87+E98</f>
        <v>689675</v>
      </c>
      <c r="F99" s="321">
        <f t="shared" si="1"/>
        <v>99.28023896066506</v>
      </c>
    </row>
    <row r="100" spans="1:6" s="10" customFormat="1" ht="15.75">
      <c r="A100" s="63"/>
      <c r="B100" s="101"/>
      <c r="C100" s="81"/>
      <c r="D100" s="81"/>
      <c r="E100" s="81"/>
      <c r="F100" s="321"/>
    </row>
    <row r="101" spans="1:6" s="10" customFormat="1" ht="31.5" hidden="1">
      <c r="A101" s="63" t="s">
        <v>177</v>
      </c>
      <c r="B101" s="101"/>
      <c r="C101" s="81"/>
      <c r="D101" s="81"/>
      <c r="E101" s="81"/>
      <c r="F101" s="321" t="e">
        <f t="shared" si="1"/>
        <v>#DIV/0!</v>
      </c>
    </row>
    <row r="102" spans="1:6" s="10" customFormat="1" ht="15.75">
      <c r="A102" s="86" t="s">
        <v>428</v>
      </c>
      <c r="B102" s="101">
        <v>2</v>
      </c>
      <c r="C102" s="81">
        <v>100000</v>
      </c>
      <c r="D102" s="81">
        <v>100000</v>
      </c>
      <c r="E102" s="81"/>
      <c r="F102" s="321">
        <f t="shared" si="1"/>
        <v>0</v>
      </c>
    </row>
    <row r="103" spans="1:6" s="10" customFormat="1" ht="47.25">
      <c r="A103" s="63" t="s">
        <v>178</v>
      </c>
      <c r="B103" s="101"/>
      <c r="C103" s="81">
        <f>SUM(C102)</f>
        <v>100000</v>
      </c>
      <c r="D103" s="81">
        <f>SUM(D102)</f>
        <v>100000</v>
      </c>
      <c r="E103" s="81">
        <f>SUM(E102)</f>
        <v>0</v>
      </c>
      <c r="F103" s="321">
        <f t="shared" si="1"/>
        <v>0</v>
      </c>
    </row>
    <row r="104" spans="1:6" s="10" customFormat="1" ht="15.75" hidden="1">
      <c r="A104" s="63" t="s">
        <v>179</v>
      </c>
      <c r="B104" s="101"/>
      <c r="C104" s="81"/>
      <c r="D104" s="81"/>
      <c r="E104" s="81"/>
      <c r="F104" s="321" t="e">
        <f t="shared" si="1"/>
        <v>#DIV/0!</v>
      </c>
    </row>
    <row r="105" spans="1:6" s="10" customFormat="1" ht="15.75" hidden="1">
      <c r="A105" s="63" t="s">
        <v>180</v>
      </c>
      <c r="B105" s="101"/>
      <c r="C105" s="81"/>
      <c r="D105" s="81"/>
      <c r="E105" s="81"/>
      <c r="F105" s="321" t="e">
        <f t="shared" si="1"/>
        <v>#DIV/0!</v>
      </c>
    </row>
    <row r="106" spans="1:6" s="10" customFormat="1" ht="15.75" hidden="1">
      <c r="A106" s="120" t="s">
        <v>429</v>
      </c>
      <c r="B106" s="101">
        <v>2</v>
      </c>
      <c r="C106" s="81"/>
      <c r="D106" s="81"/>
      <c r="E106" s="81"/>
      <c r="F106" s="321"/>
    </row>
    <row r="107" spans="1:6" s="10" customFormat="1" ht="15.75" hidden="1">
      <c r="A107" s="120" t="s">
        <v>450</v>
      </c>
      <c r="B107" s="101">
        <v>2</v>
      </c>
      <c r="C107" s="81"/>
      <c r="D107" s="81"/>
      <c r="E107" s="81"/>
      <c r="F107" s="321"/>
    </row>
    <row r="108" spans="1:6" s="10" customFormat="1" ht="15.75" hidden="1">
      <c r="A108" s="120"/>
      <c r="B108" s="101">
        <v>2</v>
      </c>
      <c r="C108" s="81"/>
      <c r="D108" s="81"/>
      <c r="E108" s="81"/>
      <c r="F108" s="321"/>
    </row>
    <row r="109" spans="1:6" s="10" customFormat="1" ht="15.75">
      <c r="A109" s="120" t="s">
        <v>451</v>
      </c>
      <c r="B109" s="101">
        <v>2</v>
      </c>
      <c r="C109" s="81">
        <v>30000</v>
      </c>
      <c r="D109" s="81">
        <v>30000</v>
      </c>
      <c r="E109" s="81"/>
      <c r="F109" s="321">
        <f t="shared" si="1"/>
        <v>0</v>
      </c>
    </row>
    <row r="110" spans="1:6" s="10" customFormat="1" ht="15.75">
      <c r="A110" s="110" t="s">
        <v>181</v>
      </c>
      <c r="B110" s="101"/>
      <c r="C110" s="81">
        <f>SUM(C106:C109)</f>
        <v>30000</v>
      </c>
      <c r="D110" s="81">
        <f>SUM(D106:D109)</f>
        <v>30000</v>
      </c>
      <c r="E110" s="81">
        <f>SUM(E106:E109)</f>
        <v>0</v>
      </c>
      <c r="F110" s="321">
        <f t="shared" si="1"/>
        <v>0</v>
      </c>
    </row>
    <row r="111" spans="1:6" s="10" customFormat="1" ht="15.75" hidden="1">
      <c r="A111" s="86" t="s">
        <v>128</v>
      </c>
      <c r="B111" s="101">
        <v>2</v>
      </c>
      <c r="C111" s="81"/>
      <c r="D111" s="81"/>
      <c r="E111" s="81"/>
      <c r="F111" s="321" t="e">
        <f t="shared" si="1"/>
        <v>#DIV/0!</v>
      </c>
    </row>
    <row r="112" spans="1:6" s="10" customFormat="1" ht="15.75" hidden="1">
      <c r="A112" s="86"/>
      <c r="B112" s="101"/>
      <c r="C112" s="81"/>
      <c r="D112" s="81"/>
      <c r="E112" s="81"/>
      <c r="F112" s="321" t="e">
        <f t="shared" si="1"/>
        <v>#DIV/0!</v>
      </c>
    </row>
    <row r="113" spans="1:6" s="10" customFormat="1" ht="15.75" hidden="1">
      <c r="A113" s="110" t="s">
        <v>127</v>
      </c>
      <c r="B113" s="101"/>
      <c r="C113" s="81">
        <f>SUM(C111:C112)</f>
        <v>0</v>
      </c>
      <c r="D113" s="81">
        <f>SUM(D111:D112)</f>
        <v>0</v>
      </c>
      <c r="E113" s="81">
        <f>SUM(E111:E112)</f>
        <v>0</v>
      </c>
      <c r="F113" s="321" t="e">
        <f t="shared" si="1"/>
        <v>#DIV/0!</v>
      </c>
    </row>
    <row r="114" spans="1:6" s="10" customFormat="1" ht="15.75" hidden="1">
      <c r="A114" s="86"/>
      <c r="B114" s="101"/>
      <c r="C114" s="81"/>
      <c r="D114" s="81"/>
      <c r="E114" s="81"/>
      <c r="F114" s="321" t="e">
        <f t="shared" si="1"/>
        <v>#DIV/0!</v>
      </c>
    </row>
    <row r="115" spans="1:6" s="10" customFormat="1" ht="15.75" hidden="1">
      <c r="A115" s="86"/>
      <c r="B115" s="101"/>
      <c r="C115" s="81"/>
      <c r="D115" s="81"/>
      <c r="E115" s="81"/>
      <c r="F115" s="321" t="e">
        <f t="shared" si="1"/>
        <v>#DIV/0!</v>
      </c>
    </row>
    <row r="116" spans="1:6" s="10" customFormat="1" ht="15.75" hidden="1">
      <c r="A116" s="110" t="s">
        <v>182</v>
      </c>
      <c r="B116" s="101"/>
      <c r="C116" s="81">
        <f>SUM(C114:C115)</f>
        <v>0</v>
      </c>
      <c r="D116" s="81">
        <f>SUM(D114:D115)</f>
        <v>0</v>
      </c>
      <c r="E116" s="81">
        <f>SUM(E114:E115)</f>
        <v>0</v>
      </c>
      <c r="F116" s="321" t="e">
        <f t="shared" si="1"/>
        <v>#DIV/0!</v>
      </c>
    </row>
    <row r="117" spans="1:6" s="10" customFormat="1" ht="15.75" hidden="1">
      <c r="A117" s="67"/>
      <c r="B117" s="101"/>
      <c r="C117" s="81"/>
      <c r="D117" s="81"/>
      <c r="E117" s="81"/>
      <c r="F117" s="321" t="e">
        <f t="shared" si="1"/>
        <v>#DIV/0!</v>
      </c>
    </row>
    <row r="118" spans="1:6" s="10" customFormat="1" ht="15.75" hidden="1">
      <c r="A118" s="63"/>
      <c r="B118" s="101"/>
      <c r="C118" s="81"/>
      <c r="D118" s="81"/>
      <c r="E118" s="81"/>
      <c r="F118" s="321" t="e">
        <f t="shared" si="1"/>
        <v>#DIV/0!</v>
      </c>
    </row>
    <row r="119" spans="1:6" s="10" customFormat="1" ht="31.5">
      <c r="A119" s="109" t="s">
        <v>410</v>
      </c>
      <c r="B119" s="101"/>
      <c r="C119" s="81">
        <f>C110+C113+C116</f>
        <v>30000</v>
      </c>
      <c r="D119" s="81">
        <f>D110+D113+D116</f>
        <v>30000</v>
      </c>
      <c r="E119" s="81">
        <f>E110+E113+E116</f>
        <v>0</v>
      </c>
      <c r="F119" s="321">
        <f t="shared" si="1"/>
        <v>0</v>
      </c>
    </row>
    <row r="120" spans="1:6" s="10" customFormat="1" ht="15.75">
      <c r="A120" s="86" t="s">
        <v>201</v>
      </c>
      <c r="B120" s="101">
        <v>2</v>
      </c>
      <c r="C120" s="81">
        <v>289799</v>
      </c>
      <c r="D120" s="81">
        <v>108309</v>
      </c>
      <c r="E120" s="81"/>
      <c r="F120" s="321">
        <f t="shared" si="1"/>
        <v>0</v>
      </c>
    </row>
    <row r="121" spans="1:6" s="10" customFormat="1" ht="15.75" hidden="1">
      <c r="A121" s="86" t="s">
        <v>202</v>
      </c>
      <c r="B121" s="101">
        <v>2</v>
      </c>
      <c r="C121" s="81"/>
      <c r="D121" s="81"/>
      <c r="E121" s="81"/>
      <c r="F121" s="321" t="e">
        <f t="shared" si="1"/>
        <v>#DIV/0!</v>
      </c>
    </row>
    <row r="122" spans="1:6" s="10" customFormat="1" ht="15.75">
      <c r="A122" s="63" t="s">
        <v>411</v>
      </c>
      <c r="B122" s="101"/>
      <c r="C122" s="81">
        <f>SUM(C120:C121)</f>
        <v>289799</v>
      </c>
      <c r="D122" s="81">
        <f>SUM(D120:D121)</f>
        <v>108309</v>
      </c>
      <c r="E122" s="81">
        <f>SUM(E120:E121)</f>
        <v>0</v>
      </c>
      <c r="F122" s="321">
        <f t="shared" si="1"/>
        <v>0</v>
      </c>
    </row>
    <row r="123" spans="1:6" s="10" customFormat="1" ht="15.75">
      <c r="A123" s="65" t="s">
        <v>219</v>
      </c>
      <c r="B123" s="101"/>
      <c r="C123" s="83">
        <f>SUM(C124:C124:C126)</f>
        <v>1109474</v>
      </c>
      <c r="D123" s="83">
        <f>SUM(D124:D124:D126)</f>
        <v>932984</v>
      </c>
      <c r="E123" s="83">
        <f>SUM(E124:E124:E126)</f>
        <v>689675</v>
      </c>
      <c r="F123" s="321">
        <f t="shared" si="1"/>
        <v>73.92141773063632</v>
      </c>
    </row>
    <row r="124" spans="1:6" s="10" customFormat="1" ht="15.75">
      <c r="A124" s="86" t="s">
        <v>375</v>
      </c>
      <c r="B124" s="99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  <c r="F124" s="321"/>
    </row>
    <row r="125" spans="1:6" s="10" customFormat="1" ht="15.75">
      <c r="A125" s="86" t="s">
        <v>218</v>
      </c>
      <c r="B125" s="99">
        <v>2</v>
      </c>
      <c r="C125" s="81">
        <f>SUMIF($B$64:$B$123,"2",C$64:C$123)</f>
        <v>1109474</v>
      </c>
      <c r="D125" s="81">
        <f>SUMIF($B$64:$B$123,"2",D$64:D$123)</f>
        <v>932984</v>
      </c>
      <c r="E125" s="81">
        <f>SUMIF($B$64:$B$123,"2",E$64:E$123)</f>
        <v>689675</v>
      </c>
      <c r="F125" s="321">
        <f t="shared" si="1"/>
        <v>73.92141773063632</v>
      </c>
    </row>
    <row r="126" spans="1:6" s="10" customFormat="1" ht="15.75">
      <c r="A126" s="86" t="s">
        <v>110</v>
      </c>
      <c r="B126" s="99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  <c r="F126" s="321"/>
    </row>
    <row r="127" spans="1:6" ht="15.75">
      <c r="A127" s="67" t="s">
        <v>78</v>
      </c>
      <c r="B127" s="101"/>
      <c r="C127" s="81"/>
      <c r="D127" s="81"/>
      <c r="E127" s="81"/>
      <c r="F127" s="321"/>
    </row>
    <row r="128" spans="1:6" ht="15.75">
      <c r="A128" s="43" t="s">
        <v>220</v>
      </c>
      <c r="B128" s="101"/>
      <c r="C128" s="83">
        <f>SUM(C129:C131)</f>
        <v>3950000</v>
      </c>
      <c r="D128" s="83">
        <f>SUM(D129:D131)</f>
        <v>4193984</v>
      </c>
      <c r="E128" s="83">
        <f>SUM(E129:E131)</f>
        <v>2741612</v>
      </c>
      <c r="F128" s="321">
        <f t="shared" si="1"/>
        <v>65.37011109246006</v>
      </c>
    </row>
    <row r="129" spans="1:6" ht="15.75">
      <c r="A129" s="86" t="s">
        <v>375</v>
      </c>
      <c r="B129" s="99">
        <v>1</v>
      </c>
      <c r="C129" s="81">
        <f>Felh!J32</f>
        <v>0</v>
      </c>
      <c r="D129" s="81">
        <f>Felh!K32</f>
        <v>0</v>
      </c>
      <c r="E129" s="81">
        <f>Felh!L32</f>
        <v>0</v>
      </c>
      <c r="F129" s="321"/>
    </row>
    <row r="130" spans="1:6" ht="15.75">
      <c r="A130" s="86" t="s">
        <v>218</v>
      </c>
      <c r="B130" s="99">
        <v>2</v>
      </c>
      <c r="C130" s="81">
        <f>Felh!J33</f>
        <v>3950000</v>
      </c>
      <c r="D130" s="81">
        <f>Felh!K33</f>
        <v>4193984</v>
      </c>
      <c r="E130" s="81">
        <f>Felh!L33</f>
        <v>2741612</v>
      </c>
      <c r="F130" s="321">
        <f t="shared" si="1"/>
        <v>65.37011109246006</v>
      </c>
    </row>
    <row r="131" spans="1:6" ht="15.75">
      <c r="A131" s="86" t="s">
        <v>110</v>
      </c>
      <c r="B131" s="99">
        <v>3</v>
      </c>
      <c r="C131" s="81">
        <f>Felh!J34</f>
        <v>0</v>
      </c>
      <c r="D131" s="81">
        <f>Felh!K34</f>
        <v>0</v>
      </c>
      <c r="E131" s="81">
        <f>Felh!L34</f>
        <v>0</v>
      </c>
      <c r="F131" s="321"/>
    </row>
    <row r="132" spans="1:6" ht="15.75">
      <c r="A132" s="43" t="s">
        <v>221</v>
      </c>
      <c r="B132" s="101"/>
      <c r="C132" s="83">
        <f>SUM(C133:C135)</f>
        <v>1009405</v>
      </c>
      <c r="D132" s="83">
        <f>SUM(D133:D135)</f>
        <v>1224837</v>
      </c>
      <c r="E132" s="83">
        <f>SUM(E133:E135)</f>
        <v>857345</v>
      </c>
      <c r="F132" s="321">
        <f t="shared" si="1"/>
        <v>69.99666078016912</v>
      </c>
    </row>
    <row r="133" spans="1:6" ht="15.75">
      <c r="A133" s="86" t="s">
        <v>375</v>
      </c>
      <c r="B133" s="99">
        <v>1</v>
      </c>
      <c r="C133" s="81">
        <f>Felh!J50</f>
        <v>0</v>
      </c>
      <c r="D133" s="81">
        <f>Felh!K50</f>
        <v>0</v>
      </c>
      <c r="E133" s="81">
        <f>Felh!L50</f>
        <v>0</v>
      </c>
      <c r="F133" s="321"/>
    </row>
    <row r="134" spans="1:6" ht="15.75">
      <c r="A134" s="86" t="s">
        <v>218</v>
      </c>
      <c r="B134" s="99">
        <v>2</v>
      </c>
      <c r="C134" s="81">
        <f>Felh!J51</f>
        <v>1009405</v>
      </c>
      <c r="D134" s="81">
        <f>Felh!K51</f>
        <v>1224837</v>
      </c>
      <c r="E134" s="81">
        <f>Felh!L51</f>
        <v>857345</v>
      </c>
      <c r="F134" s="321">
        <f t="shared" si="1"/>
        <v>69.99666078016912</v>
      </c>
    </row>
    <row r="135" spans="1:6" ht="15" customHeight="1">
      <c r="A135" s="86" t="s">
        <v>110</v>
      </c>
      <c r="B135" s="99">
        <v>3</v>
      </c>
      <c r="C135" s="81">
        <f>Felh!J52</f>
        <v>0</v>
      </c>
      <c r="D135" s="81">
        <f>Felh!K52</f>
        <v>0</v>
      </c>
      <c r="E135" s="81">
        <f>Felh!L52</f>
        <v>0</v>
      </c>
      <c r="F135" s="321"/>
    </row>
    <row r="136" spans="1:6" ht="15.75">
      <c r="A136" s="43" t="s">
        <v>222</v>
      </c>
      <c r="B136" s="101"/>
      <c r="C136" s="83">
        <f>SUM(C137:C139)</f>
        <v>250000</v>
      </c>
      <c r="D136" s="83">
        <f>SUM(D137:D139)</f>
        <v>265000</v>
      </c>
      <c r="E136" s="83">
        <f>SUM(E137:E139)</f>
        <v>259177</v>
      </c>
      <c r="F136" s="321">
        <f aca="true" t="shared" si="2" ref="F136:F172">E136/D136*100</f>
        <v>97.80264150943397</v>
      </c>
    </row>
    <row r="137" spans="1:6" ht="15.75">
      <c r="A137" s="86" t="s">
        <v>375</v>
      </c>
      <c r="B137" s="99">
        <v>1</v>
      </c>
      <c r="C137" s="81">
        <f>Felh!J70</f>
        <v>0</v>
      </c>
      <c r="D137" s="81">
        <f>Felh!K70</f>
        <v>0</v>
      </c>
      <c r="E137" s="81">
        <f>Felh!L70</f>
        <v>0</v>
      </c>
      <c r="F137" s="321"/>
    </row>
    <row r="138" spans="1:6" ht="15.75">
      <c r="A138" s="86" t="s">
        <v>218</v>
      </c>
      <c r="B138" s="99">
        <v>2</v>
      </c>
      <c r="C138" s="81">
        <f>Felh!J71</f>
        <v>250000</v>
      </c>
      <c r="D138" s="81">
        <f>Felh!K71</f>
        <v>265000</v>
      </c>
      <c r="E138" s="81">
        <f>Felh!L71</f>
        <v>259177</v>
      </c>
      <c r="F138" s="321">
        <f t="shared" si="2"/>
        <v>97.80264150943397</v>
      </c>
    </row>
    <row r="139" spans="1:6" ht="15.75">
      <c r="A139" s="86" t="s">
        <v>110</v>
      </c>
      <c r="B139" s="99">
        <v>3</v>
      </c>
      <c r="C139" s="81">
        <f>Felh!J72</f>
        <v>0</v>
      </c>
      <c r="D139" s="81">
        <f>Felh!K72</f>
        <v>0</v>
      </c>
      <c r="E139" s="81">
        <f>Felh!L72</f>
        <v>0</v>
      </c>
      <c r="F139" s="321"/>
    </row>
    <row r="140" spans="1:6" ht="16.5">
      <c r="A140" s="69" t="s">
        <v>223</v>
      </c>
      <c r="B140" s="102"/>
      <c r="C140" s="81"/>
      <c r="D140" s="81"/>
      <c r="E140" s="81"/>
      <c r="F140" s="321"/>
    </row>
    <row r="141" spans="1:6" ht="15.75">
      <c r="A141" s="67" t="s">
        <v>112</v>
      </c>
      <c r="B141" s="101"/>
      <c r="C141" s="15"/>
      <c r="D141" s="15"/>
      <c r="E141" s="15"/>
      <c r="F141" s="321"/>
    </row>
    <row r="142" spans="1:6" ht="15.75">
      <c r="A142" s="63" t="s">
        <v>208</v>
      </c>
      <c r="B142" s="101"/>
      <c r="C142" s="15"/>
      <c r="D142" s="15"/>
      <c r="E142" s="15"/>
      <c r="F142" s="321"/>
    </row>
    <row r="143" spans="1:6" ht="31.5" hidden="1">
      <c r="A143" s="86" t="s">
        <v>412</v>
      </c>
      <c r="B143" s="101"/>
      <c r="C143" s="15"/>
      <c r="D143" s="15"/>
      <c r="E143" s="15"/>
      <c r="F143" s="321" t="e">
        <f t="shared" si="2"/>
        <v>#DIV/0!</v>
      </c>
    </row>
    <row r="144" spans="1:6" ht="31.5" hidden="1">
      <c r="A144" s="86" t="s">
        <v>210</v>
      </c>
      <c r="B144" s="101"/>
      <c r="C144" s="15"/>
      <c r="D144" s="15"/>
      <c r="E144" s="15"/>
      <c r="F144" s="321" t="e">
        <f t="shared" si="2"/>
        <v>#DIV/0!</v>
      </c>
    </row>
    <row r="145" spans="1:6" ht="31.5" hidden="1">
      <c r="A145" s="86" t="s">
        <v>413</v>
      </c>
      <c r="B145" s="101"/>
      <c r="C145" s="15"/>
      <c r="D145" s="15"/>
      <c r="E145" s="15"/>
      <c r="F145" s="321" t="e">
        <f t="shared" si="2"/>
        <v>#DIV/0!</v>
      </c>
    </row>
    <row r="146" spans="1:6" ht="31.5">
      <c r="A146" s="86" t="s">
        <v>543</v>
      </c>
      <c r="B146" s="101">
        <v>2</v>
      </c>
      <c r="C146" s="15">
        <v>388099</v>
      </c>
      <c r="D146" s="15">
        <v>388099</v>
      </c>
      <c r="E146" s="15">
        <v>388099</v>
      </c>
      <c r="F146" s="321">
        <f t="shared" si="2"/>
        <v>100</v>
      </c>
    </row>
    <row r="147" spans="1:6" ht="31.5">
      <c r="A147" s="86" t="s">
        <v>544</v>
      </c>
      <c r="B147" s="101">
        <v>2</v>
      </c>
      <c r="C147" s="15"/>
      <c r="D147" s="15">
        <v>394303</v>
      </c>
      <c r="E147" s="15"/>
      <c r="F147" s="321">
        <f t="shared" si="2"/>
        <v>0</v>
      </c>
    </row>
    <row r="148" spans="1:6" ht="15.75" hidden="1">
      <c r="A148" s="86" t="s">
        <v>212</v>
      </c>
      <c r="B148" s="101"/>
      <c r="C148" s="15"/>
      <c r="D148" s="15"/>
      <c r="E148" s="15"/>
      <c r="F148" s="321"/>
    </row>
    <row r="149" spans="1:6" ht="31.5" hidden="1">
      <c r="A149" s="86" t="s">
        <v>426</v>
      </c>
      <c r="B149" s="101"/>
      <c r="C149" s="15"/>
      <c r="D149" s="15"/>
      <c r="E149" s="15"/>
      <c r="F149" s="321"/>
    </row>
    <row r="150" spans="1:6" ht="15.75" hidden="1">
      <c r="A150" s="86" t="s">
        <v>216</v>
      </c>
      <c r="B150" s="101"/>
      <c r="C150" s="15"/>
      <c r="D150" s="15"/>
      <c r="E150" s="15"/>
      <c r="F150" s="321"/>
    </row>
    <row r="151" spans="1:6" ht="15.75" hidden="1">
      <c r="A151" s="63" t="s">
        <v>217</v>
      </c>
      <c r="B151" s="101"/>
      <c r="C151" s="15"/>
      <c r="D151" s="15"/>
      <c r="E151" s="15"/>
      <c r="F151" s="321"/>
    </row>
    <row r="152" spans="1:6" ht="15.75" hidden="1">
      <c r="A152" s="63" t="s">
        <v>209</v>
      </c>
      <c r="B152" s="101"/>
      <c r="C152" s="15"/>
      <c r="D152" s="15"/>
      <c r="E152" s="15"/>
      <c r="F152" s="321"/>
    </row>
    <row r="153" spans="1:6" ht="15.75">
      <c r="A153" s="43" t="s">
        <v>112</v>
      </c>
      <c r="B153" s="101"/>
      <c r="C153" s="83">
        <f>SUM(C154:C156)</f>
        <v>388099</v>
      </c>
      <c r="D153" s="83">
        <f>SUM(D154:D156)</f>
        <v>782402</v>
      </c>
      <c r="E153" s="83">
        <f>SUM(E154:E156)</f>
        <v>388099</v>
      </c>
      <c r="F153" s="321">
        <f t="shared" si="2"/>
        <v>49.603528620836855</v>
      </c>
    </row>
    <row r="154" spans="1:6" ht="15.75">
      <c r="A154" s="86" t="s">
        <v>375</v>
      </c>
      <c r="B154" s="99">
        <v>1</v>
      </c>
      <c r="C154" s="81">
        <f>SUMIF($B$141:$B$153,"1",C$141:C$153)</f>
        <v>0</v>
      </c>
      <c r="D154" s="81">
        <f>SUMIF($B$141:$B$153,"1",D$141:D$153)</f>
        <v>0</v>
      </c>
      <c r="E154" s="81">
        <f>SUMIF($B$141:$B$153,"1",E$141:E$153)</f>
        <v>0</v>
      </c>
      <c r="F154" s="321"/>
    </row>
    <row r="155" spans="1:6" ht="15.75">
      <c r="A155" s="86" t="s">
        <v>218</v>
      </c>
      <c r="B155" s="99">
        <v>2</v>
      </c>
      <c r="C155" s="81">
        <f>SUMIF($B$141:$B$153,"2",C$141:C$153)</f>
        <v>388099</v>
      </c>
      <c r="D155" s="81">
        <f>SUMIF($B$141:$B$153,"2",D$141:D$153)</f>
        <v>782402</v>
      </c>
      <c r="E155" s="81">
        <f>SUMIF($B$141:$B$153,"2",E$141:E$153)</f>
        <v>388099</v>
      </c>
      <c r="F155" s="321">
        <f t="shared" si="2"/>
        <v>49.603528620836855</v>
      </c>
    </row>
    <row r="156" spans="1:6" ht="15.75">
      <c r="A156" s="86" t="s">
        <v>110</v>
      </c>
      <c r="B156" s="99">
        <v>3</v>
      </c>
      <c r="C156" s="81">
        <f>SUMIF($B$141:$B$153,"3",C$141:C$153)</f>
        <v>0</v>
      </c>
      <c r="D156" s="81">
        <f>SUMIF($B$141:$B$153,"3",D$141:D$153)</f>
        <v>0</v>
      </c>
      <c r="E156" s="81">
        <f>SUMIF($B$141:$B$153,"3",E$141:E$153)</f>
        <v>0</v>
      </c>
      <c r="F156" s="321"/>
    </row>
    <row r="157" spans="1:6" ht="15.75" hidden="1">
      <c r="A157" s="67" t="s">
        <v>113</v>
      </c>
      <c r="B157" s="101"/>
      <c r="C157" s="15"/>
      <c r="D157" s="15"/>
      <c r="E157" s="15"/>
      <c r="F157" s="321" t="e">
        <f t="shared" si="2"/>
        <v>#DIV/0!</v>
      </c>
    </row>
    <row r="158" spans="1:6" ht="15.75" hidden="1">
      <c r="A158" s="63" t="s">
        <v>208</v>
      </c>
      <c r="B158" s="101"/>
      <c r="C158" s="15"/>
      <c r="D158" s="15"/>
      <c r="E158" s="15"/>
      <c r="F158" s="321" t="e">
        <f t="shared" si="2"/>
        <v>#DIV/0!</v>
      </c>
    </row>
    <row r="159" spans="1:6" ht="31.5" hidden="1">
      <c r="A159" s="86" t="s">
        <v>412</v>
      </c>
      <c r="B159" s="101"/>
      <c r="C159" s="15"/>
      <c r="D159" s="15"/>
      <c r="E159" s="15"/>
      <c r="F159" s="321" t="e">
        <f t="shared" si="2"/>
        <v>#DIV/0!</v>
      </c>
    </row>
    <row r="160" spans="1:6" ht="31.5" hidden="1">
      <c r="A160" s="86" t="s">
        <v>210</v>
      </c>
      <c r="B160" s="101"/>
      <c r="C160" s="15"/>
      <c r="D160" s="15"/>
      <c r="E160" s="15"/>
      <c r="F160" s="321" t="e">
        <f t="shared" si="2"/>
        <v>#DIV/0!</v>
      </c>
    </row>
    <row r="161" spans="1:6" ht="31.5" hidden="1">
      <c r="A161" s="86" t="s">
        <v>413</v>
      </c>
      <c r="B161" s="101"/>
      <c r="C161" s="15"/>
      <c r="D161" s="15"/>
      <c r="E161" s="15"/>
      <c r="F161" s="321" t="e">
        <f t="shared" si="2"/>
        <v>#DIV/0!</v>
      </c>
    </row>
    <row r="162" spans="1:6" ht="15.75" hidden="1">
      <c r="A162" s="86" t="s">
        <v>211</v>
      </c>
      <c r="B162" s="101"/>
      <c r="C162" s="15"/>
      <c r="D162" s="15"/>
      <c r="E162" s="15"/>
      <c r="F162" s="321" t="e">
        <f t="shared" si="2"/>
        <v>#DIV/0!</v>
      </c>
    </row>
    <row r="163" spans="1:6" ht="15.75" hidden="1">
      <c r="A163" s="86" t="s">
        <v>212</v>
      </c>
      <c r="B163" s="101"/>
      <c r="C163" s="15"/>
      <c r="D163" s="15"/>
      <c r="E163" s="15"/>
      <c r="F163" s="321" t="e">
        <f t="shared" si="2"/>
        <v>#DIV/0!</v>
      </c>
    </row>
    <row r="164" spans="1:6" ht="31.5" hidden="1">
      <c r="A164" s="86" t="s">
        <v>426</v>
      </c>
      <c r="B164" s="101"/>
      <c r="C164" s="15"/>
      <c r="D164" s="15"/>
      <c r="E164" s="15"/>
      <c r="F164" s="321" t="e">
        <f t="shared" si="2"/>
        <v>#DIV/0!</v>
      </c>
    </row>
    <row r="165" spans="1:6" ht="15.75" hidden="1">
      <c r="A165" s="86" t="s">
        <v>216</v>
      </c>
      <c r="B165" s="101"/>
      <c r="C165" s="15"/>
      <c r="D165" s="15"/>
      <c r="E165" s="15"/>
      <c r="F165" s="321" t="e">
        <f t="shared" si="2"/>
        <v>#DIV/0!</v>
      </c>
    </row>
    <row r="166" spans="1:6" ht="15.75" hidden="1">
      <c r="A166" s="63" t="s">
        <v>217</v>
      </c>
      <c r="B166" s="101"/>
      <c r="C166" s="15"/>
      <c r="D166" s="15"/>
      <c r="E166" s="15"/>
      <c r="F166" s="321" t="e">
        <f t="shared" si="2"/>
        <v>#DIV/0!</v>
      </c>
    </row>
    <row r="167" spans="1:6" ht="15.75" hidden="1">
      <c r="A167" s="63" t="s">
        <v>209</v>
      </c>
      <c r="B167" s="101"/>
      <c r="C167" s="15"/>
      <c r="D167" s="15"/>
      <c r="E167" s="15"/>
      <c r="F167" s="321" t="e">
        <f t="shared" si="2"/>
        <v>#DIV/0!</v>
      </c>
    </row>
    <row r="168" spans="1:6" ht="15.75" hidden="1">
      <c r="A168" s="43" t="s">
        <v>224</v>
      </c>
      <c r="B168" s="101"/>
      <c r="C168" s="83">
        <f>SUM(C169:C171)</f>
        <v>0</v>
      </c>
      <c r="D168" s="83">
        <f>SUM(D169:D171)</f>
        <v>0</v>
      </c>
      <c r="E168" s="83">
        <f>SUM(E169:E171)</f>
        <v>0</v>
      </c>
      <c r="F168" s="321" t="e">
        <f t="shared" si="2"/>
        <v>#DIV/0!</v>
      </c>
    </row>
    <row r="169" spans="1:6" ht="15.75" hidden="1">
      <c r="A169" s="86" t="s">
        <v>375</v>
      </c>
      <c r="B169" s="99">
        <v>1</v>
      </c>
      <c r="C169" s="81">
        <f>SUMIF($B$157:$B$168,"1",C$157:C$168)</f>
        <v>0</v>
      </c>
      <c r="D169" s="81">
        <f>SUMIF($B$157:$B$168,"1",D$157:D$168)</f>
        <v>0</v>
      </c>
      <c r="E169" s="81">
        <f>SUMIF($B$157:$B$168,"1",E$157:E$168)</f>
        <v>0</v>
      </c>
      <c r="F169" s="321" t="e">
        <f t="shared" si="2"/>
        <v>#DIV/0!</v>
      </c>
    </row>
    <row r="170" spans="1:6" ht="15.75" hidden="1">
      <c r="A170" s="86" t="s">
        <v>218</v>
      </c>
      <c r="B170" s="99">
        <v>2</v>
      </c>
      <c r="C170" s="81">
        <f>SUMIF($B$157:$B$168,"2",C$157:C$168)</f>
        <v>0</v>
      </c>
      <c r="D170" s="81">
        <f>SUMIF($B$157:$B$168,"2",D$157:D$168)</f>
        <v>0</v>
      </c>
      <c r="E170" s="81">
        <f>SUMIF($B$157:$B$168,"2",E$157:E$168)</f>
        <v>0</v>
      </c>
      <c r="F170" s="321" t="e">
        <f t="shared" si="2"/>
        <v>#DIV/0!</v>
      </c>
    </row>
    <row r="171" spans="1:6" ht="15.75" hidden="1">
      <c r="A171" s="86" t="s">
        <v>110</v>
      </c>
      <c r="B171" s="99">
        <v>3</v>
      </c>
      <c r="C171" s="81">
        <f>SUMIF($B$157:$B$168,"3",C$157:C$168)</f>
        <v>0</v>
      </c>
      <c r="D171" s="81">
        <f>SUMIF($B$157:$B$168,"3",D$157:D$168)</f>
        <v>0</v>
      </c>
      <c r="E171" s="81">
        <f>SUMIF($B$157:$B$168,"3",E$157:E$168)</f>
        <v>0</v>
      </c>
      <c r="F171" s="321" t="e">
        <f t="shared" si="2"/>
        <v>#DIV/0!</v>
      </c>
    </row>
    <row r="172" spans="1:6" ht="16.5">
      <c r="A172" s="68" t="s">
        <v>114</v>
      </c>
      <c r="B172" s="102"/>
      <c r="C172" s="18">
        <f>C7+C11+C15+C60+C123+C128+C132+C136+C153+C168</f>
        <v>18286400</v>
      </c>
      <c r="D172" s="18">
        <f>D7+D11+D15+D60+D123+D128+D132+D136+D153+D168</f>
        <v>22237159</v>
      </c>
      <c r="E172" s="18">
        <f>E7+E11+E15+E60+E123+E128+E132+E136+E153+E168</f>
        <v>14542962</v>
      </c>
      <c r="F172" s="321">
        <f t="shared" si="2"/>
        <v>65.39937048613089</v>
      </c>
    </row>
    <row r="173" spans="3:5" ht="15.75" hidden="1">
      <c r="C173" s="41">
        <f>Bevételek!C307</f>
        <v>18286400</v>
      </c>
      <c r="D173" s="41">
        <f>Bevételek!D307</f>
        <v>22237159</v>
      </c>
      <c r="E173" s="41">
        <f>Bevételek!E307</f>
        <v>19930966</v>
      </c>
    </row>
    <row r="174" spans="3:5" ht="15.75" hidden="1">
      <c r="C174" s="41">
        <f>C173-C172</f>
        <v>0</v>
      </c>
      <c r="D174" s="41">
        <f>D173-D172</f>
        <v>0</v>
      </c>
      <c r="E174" s="41">
        <f>E173-E172</f>
        <v>5388004</v>
      </c>
    </row>
    <row r="340" ht="15.75"/>
    <row r="341" ht="15.75"/>
    <row r="342" ht="15.75"/>
    <row r="343" ht="15.75"/>
    <row r="344" ht="15.75"/>
    <row r="345" ht="15.75"/>
    <row r="346" ht="15.75"/>
    <row r="353" ht="15.75"/>
    <row r="354" ht="15.75"/>
    <row r="355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4"/>
  <sheetViews>
    <sheetView zoomScalePageLayoutView="0" workbookViewId="0" topLeftCell="A1">
      <selection activeCell="A74" sqref="A7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6384" width="9.140625" style="2" customWidth="1"/>
  </cols>
  <sheetData>
    <row r="1" spans="1:12" ht="15.75">
      <c r="A1" s="323" t="s">
        <v>494</v>
      </c>
      <c r="B1" s="323"/>
      <c r="C1" s="323"/>
      <c r="D1" s="323"/>
      <c r="E1" s="323"/>
      <c r="F1" s="323"/>
      <c r="G1" s="323"/>
      <c r="H1" s="323"/>
      <c r="I1" s="323"/>
      <c r="J1" s="323"/>
      <c r="K1" s="136"/>
      <c r="L1" s="2"/>
    </row>
    <row r="2" spans="1:12" ht="15.75">
      <c r="A2" s="323" t="s">
        <v>452</v>
      </c>
      <c r="B2" s="323"/>
      <c r="C2" s="323"/>
      <c r="D2" s="323"/>
      <c r="E2" s="323"/>
      <c r="F2" s="323"/>
      <c r="G2" s="323"/>
      <c r="H2" s="323"/>
      <c r="I2" s="323"/>
      <c r="J2" s="323"/>
      <c r="K2" s="136"/>
      <c r="L2" s="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26" t="s">
        <v>9</v>
      </c>
      <c r="C5" s="326" t="s">
        <v>126</v>
      </c>
      <c r="D5" s="330" t="s">
        <v>14</v>
      </c>
      <c r="E5" s="330"/>
      <c r="F5" s="330"/>
      <c r="G5" s="330" t="s">
        <v>15</v>
      </c>
      <c r="H5" s="330"/>
      <c r="I5" s="330"/>
      <c r="J5" s="330" t="s">
        <v>16</v>
      </c>
      <c r="K5" s="330"/>
      <c r="L5" s="330"/>
    </row>
    <row r="6" spans="1:12" s="3" customFormat="1" ht="31.5">
      <c r="A6" s="1">
        <v>2</v>
      </c>
      <c r="B6" s="326"/>
      <c r="C6" s="326"/>
      <c r="D6" s="40" t="s">
        <v>4</v>
      </c>
      <c r="E6" s="40" t="s">
        <v>541</v>
      </c>
      <c r="F6" s="40" t="s">
        <v>538</v>
      </c>
      <c r="G6" s="40" t="s">
        <v>4</v>
      </c>
      <c r="H6" s="40" t="s">
        <v>541</v>
      </c>
      <c r="I6" s="40" t="s">
        <v>538</v>
      </c>
      <c r="J6" s="40" t="s">
        <v>4</v>
      </c>
      <c r="K6" s="40" t="s">
        <v>541</v>
      </c>
      <c r="L6" s="40" t="s">
        <v>538</v>
      </c>
    </row>
    <row r="7" spans="1:12" s="3" customFormat="1" ht="15.75">
      <c r="A7" s="1">
        <v>3</v>
      </c>
      <c r="B7" s="103" t="s">
        <v>93</v>
      </c>
      <c r="C7" s="98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8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185</v>
      </c>
      <c r="C9" s="98"/>
      <c r="D9" s="5">
        <f>SUM(D8)</f>
        <v>0</v>
      </c>
      <c r="E9" s="5">
        <f>SUM(E8)</f>
        <v>0</v>
      </c>
      <c r="F9" s="5">
        <f>SUM(F8)</f>
        <v>0</v>
      </c>
      <c r="G9" s="114"/>
      <c r="H9" s="114"/>
      <c r="I9" s="114"/>
      <c r="J9" s="114"/>
      <c r="K9" s="114"/>
      <c r="L9" s="114"/>
    </row>
    <row r="10" spans="1:16" s="3" customFormat="1" ht="15.75">
      <c r="A10" s="1">
        <v>4</v>
      </c>
      <c r="B10" s="119" t="s">
        <v>511</v>
      </c>
      <c r="C10" s="98">
        <v>2</v>
      </c>
      <c r="D10" s="5">
        <v>2000000</v>
      </c>
      <c r="E10" s="5">
        <v>1852804</v>
      </c>
      <c r="F10" s="5">
        <v>545170</v>
      </c>
      <c r="G10" s="5">
        <v>0</v>
      </c>
      <c r="H10" s="5">
        <v>147196</v>
      </c>
      <c r="I10" s="5">
        <v>147196</v>
      </c>
      <c r="J10" s="5">
        <f aca="true" t="shared" si="0" ref="J10:L13">D10+G10</f>
        <v>2000000</v>
      </c>
      <c r="K10" s="5">
        <f t="shared" si="0"/>
        <v>2000000</v>
      </c>
      <c r="L10" s="5">
        <f t="shared" si="0"/>
        <v>692366</v>
      </c>
      <c r="M10" s="128"/>
      <c r="N10" s="128"/>
      <c r="O10" s="128"/>
      <c r="P10" s="128"/>
    </row>
    <row r="11" spans="1:12" s="3" customFormat="1" ht="15.75" hidden="1">
      <c r="A11" s="1"/>
      <c r="B11" s="119"/>
      <c r="C11" s="98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8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19"/>
      <c r="C13" s="98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6" s="3" customFormat="1" ht="31.5">
      <c r="A14" s="1">
        <v>5</v>
      </c>
      <c r="B14" s="7" t="s">
        <v>184</v>
      </c>
      <c r="C14" s="98"/>
      <c r="D14" s="5">
        <f>SUM(D10:D13)</f>
        <v>2000000</v>
      </c>
      <c r="E14" s="5">
        <f>SUM(E10:E13)</f>
        <v>1852804</v>
      </c>
      <c r="F14" s="5">
        <f>SUM(F10:F13)</f>
        <v>545170</v>
      </c>
      <c r="G14" s="114"/>
      <c r="H14" s="114"/>
      <c r="I14" s="114"/>
      <c r="J14" s="114"/>
      <c r="K14" s="114"/>
      <c r="L14" s="114"/>
      <c r="M14" s="128"/>
      <c r="N14" s="128"/>
      <c r="O14" s="128"/>
      <c r="P14" s="128"/>
    </row>
    <row r="15" spans="1:16" s="3" customFormat="1" ht="15.75" hidden="1">
      <c r="A15" s="1"/>
      <c r="B15" s="7"/>
      <c r="C15" s="98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  <c r="M15" s="128"/>
      <c r="N15" s="128"/>
      <c r="O15" s="128"/>
      <c r="P15" s="128"/>
    </row>
    <row r="16" spans="1:16" s="3" customFormat="1" ht="31.5" hidden="1">
      <c r="A16" s="1"/>
      <c r="B16" s="7" t="s">
        <v>183</v>
      </c>
      <c r="C16" s="98"/>
      <c r="D16" s="5">
        <f>SUM(D15)</f>
        <v>0</v>
      </c>
      <c r="E16" s="5">
        <f>SUM(E15)</f>
        <v>0</v>
      </c>
      <c r="F16" s="5">
        <f>SUM(F15)</f>
        <v>0</v>
      </c>
      <c r="G16" s="114"/>
      <c r="H16" s="114"/>
      <c r="I16" s="114"/>
      <c r="J16" s="114"/>
      <c r="K16" s="114"/>
      <c r="L16" s="114"/>
      <c r="M16" s="128"/>
      <c r="N16" s="128"/>
      <c r="O16" s="128"/>
      <c r="P16" s="128"/>
    </row>
    <row r="17" spans="1:16" s="3" customFormat="1" ht="15.75">
      <c r="A17" s="1">
        <v>6</v>
      </c>
      <c r="B17" s="119" t="s">
        <v>495</v>
      </c>
      <c r="C17" s="98">
        <v>2</v>
      </c>
      <c r="D17" s="5">
        <v>118110</v>
      </c>
      <c r="E17" s="5">
        <v>118110</v>
      </c>
      <c r="F17" s="5">
        <v>86614</v>
      </c>
      <c r="G17" s="5">
        <v>31890</v>
      </c>
      <c r="H17" s="5">
        <v>31890</v>
      </c>
      <c r="I17" s="5">
        <v>23386</v>
      </c>
      <c r="J17" s="5">
        <f aca="true" t="shared" si="1" ref="J17:L23">D17+G17</f>
        <v>150000</v>
      </c>
      <c r="K17" s="5">
        <f t="shared" si="1"/>
        <v>150000</v>
      </c>
      <c r="L17" s="5">
        <f t="shared" si="1"/>
        <v>110000</v>
      </c>
      <c r="M17" s="128"/>
      <c r="N17" s="128"/>
      <c r="O17" s="128"/>
      <c r="P17" s="128"/>
    </row>
    <row r="18" spans="1:16" s="3" customFormat="1" ht="15.75">
      <c r="A18" s="1">
        <v>7</v>
      </c>
      <c r="B18" s="119" t="s">
        <v>496</v>
      </c>
      <c r="C18" s="98">
        <v>2</v>
      </c>
      <c r="D18" s="5">
        <v>157480</v>
      </c>
      <c r="E18" s="5">
        <v>174803</v>
      </c>
      <c r="F18" s="5">
        <v>174803</v>
      </c>
      <c r="G18" s="5">
        <v>42520</v>
      </c>
      <c r="H18" s="5">
        <v>47197</v>
      </c>
      <c r="I18" s="5">
        <v>47197</v>
      </c>
      <c r="J18" s="5">
        <f t="shared" si="1"/>
        <v>200000</v>
      </c>
      <c r="K18" s="5">
        <f t="shared" si="1"/>
        <v>222000</v>
      </c>
      <c r="L18" s="5">
        <f t="shared" si="1"/>
        <v>222000</v>
      </c>
      <c r="M18" s="128"/>
      <c r="N18" s="128"/>
      <c r="O18" s="128"/>
      <c r="P18" s="128"/>
    </row>
    <row r="19" spans="1:16" s="3" customFormat="1" ht="15.75">
      <c r="A19" s="1">
        <v>8</v>
      </c>
      <c r="B19" s="119" t="s">
        <v>497</v>
      </c>
      <c r="C19" s="98">
        <v>2</v>
      </c>
      <c r="D19" s="5">
        <v>39370</v>
      </c>
      <c r="E19" s="5">
        <v>39370</v>
      </c>
      <c r="F19" s="5">
        <v>0</v>
      </c>
      <c r="G19" s="5">
        <v>10630</v>
      </c>
      <c r="H19" s="5">
        <v>10630</v>
      </c>
      <c r="I19" s="5">
        <v>0</v>
      </c>
      <c r="J19" s="5">
        <f t="shared" si="1"/>
        <v>50000</v>
      </c>
      <c r="K19" s="5">
        <f t="shared" si="1"/>
        <v>50000</v>
      </c>
      <c r="L19" s="5">
        <f t="shared" si="1"/>
        <v>0</v>
      </c>
      <c r="M19" s="128"/>
      <c r="N19" s="128"/>
      <c r="O19" s="128"/>
      <c r="P19" s="128"/>
    </row>
    <row r="20" spans="1:16" s="3" customFormat="1" ht="15.75">
      <c r="A20" s="1">
        <v>9</v>
      </c>
      <c r="B20" s="7" t="s">
        <v>514</v>
      </c>
      <c r="C20" s="98">
        <v>2</v>
      </c>
      <c r="D20" s="5">
        <v>236220</v>
      </c>
      <c r="E20" s="5">
        <v>6092</v>
      </c>
      <c r="F20" s="5">
        <v>0</v>
      </c>
      <c r="G20" s="5">
        <v>63780</v>
      </c>
      <c r="H20" s="5">
        <v>1646</v>
      </c>
      <c r="I20" s="5">
        <v>0</v>
      </c>
      <c r="J20" s="5">
        <f t="shared" si="1"/>
        <v>300000</v>
      </c>
      <c r="K20" s="5">
        <f t="shared" si="1"/>
        <v>7738</v>
      </c>
      <c r="L20" s="5">
        <f t="shared" si="1"/>
        <v>0</v>
      </c>
      <c r="M20" s="128"/>
      <c r="N20" s="128"/>
      <c r="O20" s="128"/>
      <c r="P20" s="128"/>
    </row>
    <row r="21" spans="1:16" s="3" customFormat="1" ht="15.75">
      <c r="A21" s="1">
        <v>10</v>
      </c>
      <c r="B21" s="7" t="s">
        <v>531</v>
      </c>
      <c r="C21" s="98">
        <v>2</v>
      </c>
      <c r="D21" s="5">
        <v>0</v>
      </c>
      <c r="E21" s="5">
        <v>23622</v>
      </c>
      <c r="F21" s="5">
        <v>18110</v>
      </c>
      <c r="G21" s="5">
        <v>0</v>
      </c>
      <c r="H21" s="5">
        <v>6378</v>
      </c>
      <c r="I21" s="5">
        <v>4890</v>
      </c>
      <c r="J21" s="5">
        <f aca="true" t="shared" si="2" ref="J21:K26">D21+G21</f>
        <v>0</v>
      </c>
      <c r="K21" s="5">
        <f t="shared" si="2"/>
        <v>30000</v>
      </c>
      <c r="L21" s="5">
        <f t="shared" si="1"/>
        <v>23000</v>
      </c>
      <c r="M21" s="128"/>
      <c r="N21" s="128"/>
      <c r="O21" s="128"/>
      <c r="P21" s="128"/>
    </row>
    <row r="22" spans="1:16" s="3" customFormat="1" ht="15.75">
      <c r="A22" s="1">
        <v>11</v>
      </c>
      <c r="B22" s="7" t="s">
        <v>532</v>
      </c>
      <c r="C22" s="98">
        <v>2</v>
      </c>
      <c r="D22" s="5">
        <v>0</v>
      </c>
      <c r="E22" s="5">
        <v>31496</v>
      </c>
      <c r="F22" s="5">
        <v>19685</v>
      </c>
      <c r="G22" s="5">
        <v>0</v>
      </c>
      <c r="H22" s="5">
        <v>8504</v>
      </c>
      <c r="I22" s="5">
        <v>5315</v>
      </c>
      <c r="J22" s="5">
        <f t="shared" si="2"/>
        <v>0</v>
      </c>
      <c r="K22" s="5">
        <f t="shared" si="2"/>
        <v>40000</v>
      </c>
      <c r="L22" s="5">
        <f t="shared" si="1"/>
        <v>25000</v>
      </c>
      <c r="M22" s="128"/>
      <c r="N22" s="128"/>
      <c r="O22" s="128"/>
      <c r="P22" s="128"/>
    </row>
    <row r="23" spans="1:16" s="3" customFormat="1" ht="15.75">
      <c r="A23" s="1">
        <v>12</v>
      </c>
      <c r="B23" s="7" t="s">
        <v>533</v>
      </c>
      <c r="C23" s="98">
        <v>2</v>
      </c>
      <c r="D23" s="5">
        <v>0</v>
      </c>
      <c r="E23" s="5">
        <v>102283</v>
      </c>
      <c r="F23" s="5">
        <v>102283</v>
      </c>
      <c r="G23" s="5">
        <v>0</v>
      </c>
      <c r="H23" s="5">
        <v>27617</v>
      </c>
      <c r="I23" s="5">
        <v>27617</v>
      </c>
      <c r="J23" s="5">
        <f t="shared" si="2"/>
        <v>0</v>
      </c>
      <c r="K23" s="5">
        <f t="shared" si="2"/>
        <v>129900</v>
      </c>
      <c r="L23" s="5">
        <f t="shared" si="1"/>
        <v>129900</v>
      </c>
      <c r="M23" s="128"/>
      <c r="N23" s="128"/>
      <c r="O23" s="128"/>
      <c r="P23" s="128"/>
    </row>
    <row r="24" spans="1:16" s="3" customFormat="1" ht="15.75">
      <c r="A24" s="1">
        <v>13</v>
      </c>
      <c r="B24" s="7" t="s">
        <v>512</v>
      </c>
      <c r="C24" s="98">
        <v>2</v>
      </c>
      <c r="D24" s="5">
        <v>118110</v>
      </c>
      <c r="E24" s="5">
        <v>118110</v>
      </c>
      <c r="F24" s="5">
        <v>98425</v>
      </c>
      <c r="G24" s="5">
        <v>31890</v>
      </c>
      <c r="H24" s="5">
        <v>31890</v>
      </c>
      <c r="I24" s="5">
        <v>26575</v>
      </c>
      <c r="J24" s="5">
        <f t="shared" si="2"/>
        <v>150000</v>
      </c>
      <c r="K24" s="5">
        <f t="shared" si="2"/>
        <v>150000</v>
      </c>
      <c r="L24" s="5">
        <f>F24+I24</f>
        <v>125000</v>
      </c>
      <c r="M24" s="128"/>
      <c r="N24" s="128"/>
      <c r="O24" s="128"/>
      <c r="P24" s="128"/>
    </row>
    <row r="25" spans="1:16" s="3" customFormat="1" ht="31.5">
      <c r="A25" s="1">
        <v>14</v>
      </c>
      <c r="B25" s="119" t="s">
        <v>513</v>
      </c>
      <c r="C25" s="98">
        <v>2</v>
      </c>
      <c r="D25" s="5">
        <v>866142</v>
      </c>
      <c r="E25" s="5">
        <v>1261275</v>
      </c>
      <c r="F25" s="5">
        <v>1261275</v>
      </c>
      <c r="G25" s="5">
        <v>233858</v>
      </c>
      <c r="H25" s="5">
        <v>153071</v>
      </c>
      <c r="I25" s="5">
        <v>153071</v>
      </c>
      <c r="J25" s="5">
        <f t="shared" si="2"/>
        <v>1100000</v>
      </c>
      <c r="K25" s="5">
        <f t="shared" si="2"/>
        <v>1414346</v>
      </c>
      <c r="L25" s="5">
        <f>F25+I25</f>
        <v>1414346</v>
      </c>
      <c r="M25" s="128"/>
      <c r="N25" s="128"/>
      <c r="O25" s="128"/>
      <c r="P25" s="128"/>
    </row>
    <row r="26" spans="1:16" s="3" customFormat="1" ht="15.75" hidden="1">
      <c r="A26" s="1"/>
      <c r="B26" s="119"/>
      <c r="C26" s="98"/>
      <c r="D26" s="5"/>
      <c r="E26" s="5"/>
      <c r="F26" s="5"/>
      <c r="G26" s="5"/>
      <c r="H26" s="5"/>
      <c r="I26" s="5"/>
      <c r="J26" s="5">
        <f t="shared" si="2"/>
        <v>0</v>
      </c>
      <c r="K26" s="5">
        <f t="shared" si="2"/>
        <v>0</v>
      </c>
      <c r="L26" s="5">
        <f>F26+I26</f>
        <v>0</v>
      </c>
      <c r="M26" s="128"/>
      <c r="N26" s="128"/>
      <c r="O26" s="128"/>
      <c r="P26" s="128"/>
    </row>
    <row r="27" spans="1:16" s="3" customFormat="1" ht="47.25">
      <c r="A27" s="1">
        <v>15</v>
      </c>
      <c r="B27" s="7" t="s">
        <v>186</v>
      </c>
      <c r="C27" s="98"/>
      <c r="D27" s="5">
        <f>SUM(D17:D26)</f>
        <v>1535432</v>
      </c>
      <c r="E27" s="5">
        <f>SUM(E17:E26)</f>
        <v>1875161</v>
      </c>
      <c r="F27" s="5">
        <f>SUM(F17:F26)</f>
        <v>1761195</v>
      </c>
      <c r="G27" s="114"/>
      <c r="H27" s="114"/>
      <c r="I27" s="114"/>
      <c r="J27" s="114"/>
      <c r="K27" s="114"/>
      <c r="L27" s="114"/>
      <c r="M27" s="128"/>
      <c r="N27" s="128"/>
      <c r="O27" s="128"/>
      <c r="P27" s="128"/>
    </row>
    <row r="28" spans="1:16" s="3" customFormat="1" ht="15.75" hidden="1">
      <c r="A28" s="1"/>
      <c r="B28" s="7" t="s">
        <v>187</v>
      </c>
      <c r="C28" s="98"/>
      <c r="D28" s="5"/>
      <c r="E28" s="5"/>
      <c r="F28" s="5"/>
      <c r="G28" s="114"/>
      <c r="H28" s="114"/>
      <c r="I28" s="114"/>
      <c r="J28" s="114"/>
      <c r="K28" s="114"/>
      <c r="L28" s="114"/>
      <c r="M28" s="128"/>
      <c r="N28" s="128"/>
      <c r="O28" s="128"/>
      <c r="P28" s="128"/>
    </row>
    <row r="29" spans="1:16" s="3" customFormat="1" ht="31.5" hidden="1">
      <c r="A29" s="1"/>
      <c r="B29" s="7" t="s">
        <v>188</v>
      </c>
      <c r="C29" s="98"/>
      <c r="D29" s="5"/>
      <c r="E29" s="5"/>
      <c r="F29" s="5"/>
      <c r="G29" s="114"/>
      <c r="H29" s="114"/>
      <c r="I29" s="114"/>
      <c r="J29" s="114"/>
      <c r="K29" s="114"/>
      <c r="L29" s="114"/>
      <c r="M29" s="128"/>
      <c r="N29" s="128"/>
      <c r="O29" s="128"/>
      <c r="P29" s="128"/>
    </row>
    <row r="30" spans="1:16" s="3" customFormat="1" ht="47.25">
      <c r="A30" s="1">
        <v>16</v>
      </c>
      <c r="B30" s="7" t="s">
        <v>207</v>
      </c>
      <c r="C30" s="98"/>
      <c r="D30" s="114"/>
      <c r="E30" s="114"/>
      <c r="F30" s="114"/>
      <c r="G30" s="5">
        <f>SUM(G7:G29)</f>
        <v>414568</v>
      </c>
      <c r="H30" s="5">
        <f>SUM(H7:H29)</f>
        <v>466019</v>
      </c>
      <c r="I30" s="5">
        <f>SUM(I7:I29)</f>
        <v>435247</v>
      </c>
      <c r="J30" s="114"/>
      <c r="K30" s="114"/>
      <c r="L30" s="114"/>
      <c r="M30" s="128"/>
      <c r="N30" s="128"/>
      <c r="O30" s="128"/>
      <c r="P30" s="128"/>
    </row>
    <row r="31" spans="1:16" s="3" customFormat="1" ht="15.75">
      <c r="A31" s="1">
        <v>17</v>
      </c>
      <c r="B31" s="9" t="s">
        <v>93</v>
      </c>
      <c r="C31" s="98"/>
      <c r="D31" s="14">
        <f aca="true" t="shared" si="3" ref="D31:I31">SUM(D32:D34)</f>
        <v>3535432</v>
      </c>
      <c r="E31" s="14">
        <f>SUM(E32:E34)</f>
        <v>3727965</v>
      </c>
      <c r="F31" s="14">
        <f t="shared" si="3"/>
        <v>2306365</v>
      </c>
      <c r="G31" s="14">
        <f t="shared" si="3"/>
        <v>414568</v>
      </c>
      <c r="H31" s="14">
        <f>SUM(H32:H34)</f>
        <v>466019</v>
      </c>
      <c r="I31" s="14">
        <f t="shared" si="3"/>
        <v>435247</v>
      </c>
      <c r="J31" s="14">
        <f aca="true" t="shared" si="4" ref="J31:L34">D31+G31</f>
        <v>3950000</v>
      </c>
      <c r="K31" s="14">
        <f t="shared" si="4"/>
        <v>4193984</v>
      </c>
      <c r="L31" s="14">
        <f t="shared" si="4"/>
        <v>2741612</v>
      </c>
      <c r="M31" s="128"/>
      <c r="N31" s="128"/>
      <c r="O31" s="128"/>
      <c r="P31" s="128"/>
    </row>
    <row r="32" spans="1:16" s="3" customFormat="1" ht="31.5">
      <c r="A32" s="1">
        <v>18</v>
      </c>
      <c r="B32" s="86" t="s">
        <v>375</v>
      </c>
      <c r="C32" s="98">
        <v>1</v>
      </c>
      <c r="D32" s="5">
        <f aca="true" t="shared" si="5" ref="D32:I32">SUMIF($C$7:$C$31,"1",D$7:D$31)</f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128"/>
      <c r="N32" s="128"/>
      <c r="O32" s="128"/>
      <c r="P32" s="128"/>
    </row>
    <row r="33" spans="1:16" s="3" customFormat="1" ht="15.75">
      <c r="A33" s="1">
        <v>19</v>
      </c>
      <c r="B33" s="86" t="s">
        <v>218</v>
      </c>
      <c r="C33" s="98">
        <v>2</v>
      </c>
      <c r="D33" s="5">
        <f aca="true" t="shared" si="6" ref="D33:I33">SUMIF($C$7:$C$31,"2",D$7:D$31)</f>
        <v>3535432</v>
      </c>
      <c r="E33" s="5">
        <f t="shared" si="6"/>
        <v>3727965</v>
      </c>
      <c r="F33" s="5">
        <f t="shared" si="6"/>
        <v>2306365</v>
      </c>
      <c r="G33" s="5">
        <f t="shared" si="6"/>
        <v>414568</v>
      </c>
      <c r="H33" s="5">
        <f t="shared" si="6"/>
        <v>466019</v>
      </c>
      <c r="I33" s="5">
        <f t="shared" si="6"/>
        <v>435247</v>
      </c>
      <c r="J33" s="5">
        <f t="shared" si="4"/>
        <v>3950000</v>
      </c>
      <c r="K33" s="5">
        <f t="shared" si="4"/>
        <v>4193984</v>
      </c>
      <c r="L33" s="5">
        <f t="shared" si="4"/>
        <v>2741612</v>
      </c>
      <c r="M33" s="128"/>
      <c r="N33" s="128"/>
      <c r="O33" s="128"/>
      <c r="P33" s="128"/>
    </row>
    <row r="34" spans="1:16" s="3" customFormat="1" ht="15.75">
      <c r="A34" s="1">
        <v>20</v>
      </c>
      <c r="B34" s="86" t="s">
        <v>110</v>
      </c>
      <c r="C34" s="98">
        <v>3</v>
      </c>
      <c r="D34" s="5">
        <f aca="true" t="shared" si="7" ref="D34:I34">SUMIF($C$7:$C$31,"3",D$7:D$31)</f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  <c r="H34" s="5">
        <f t="shared" si="7"/>
        <v>0</v>
      </c>
      <c r="I34" s="5">
        <f t="shared" si="7"/>
        <v>0</v>
      </c>
      <c r="J34" s="5">
        <f t="shared" si="4"/>
        <v>0</v>
      </c>
      <c r="K34" s="5">
        <f t="shared" si="4"/>
        <v>0</v>
      </c>
      <c r="L34" s="5">
        <f t="shared" si="4"/>
        <v>0</v>
      </c>
      <c r="M34" s="128"/>
      <c r="N34" s="128"/>
      <c r="O34" s="128"/>
      <c r="P34" s="128"/>
    </row>
    <row r="35" spans="1:16" s="3" customFormat="1" ht="15.75">
      <c r="A35" s="1">
        <v>21</v>
      </c>
      <c r="B35" s="103" t="s">
        <v>43</v>
      </c>
      <c r="C35" s="98"/>
      <c r="D35" s="14"/>
      <c r="E35" s="14"/>
      <c r="F35" s="14"/>
      <c r="G35" s="14"/>
      <c r="H35" s="14"/>
      <c r="I35" s="14"/>
      <c r="J35" s="14"/>
      <c r="K35" s="14"/>
      <c r="L35" s="14"/>
      <c r="M35" s="128"/>
      <c r="N35" s="128"/>
      <c r="O35" s="128"/>
      <c r="P35" s="128"/>
    </row>
    <row r="36" spans="1:16" s="3" customFormat="1" ht="15.75">
      <c r="A36" s="1">
        <v>22</v>
      </c>
      <c r="B36" s="119" t="s">
        <v>469</v>
      </c>
      <c r="C36" s="98">
        <v>2</v>
      </c>
      <c r="D36" s="5">
        <v>294807</v>
      </c>
      <c r="E36" s="5">
        <v>294807</v>
      </c>
      <c r="F36" s="5">
        <v>5444</v>
      </c>
      <c r="G36" s="5">
        <v>79598</v>
      </c>
      <c r="H36" s="5">
        <v>79598</v>
      </c>
      <c r="I36" s="5">
        <v>1469</v>
      </c>
      <c r="J36" s="5">
        <f aca="true" t="shared" si="8" ref="J36:L42">D36+G36</f>
        <v>374405</v>
      </c>
      <c r="K36" s="5">
        <f t="shared" si="8"/>
        <v>374405</v>
      </c>
      <c r="L36" s="5">
        <f t="shared" si="8"/>
        <v>6913</v>
      </c>
      <c r="M36" s="128"/>
      <c r="N36" s="128"/>
      <c r="O36" s="128"/>
      <c r="P36" s="128"/>
    </row>
    <row r="37" spans="1:16" s="3" customFormat="1" ht="31.5">
      <c r="A37" s="1">
        <v>23</v>
      </c>
      <c r="B37" s="119" t="s">
        <v>498</v>
      </c>
      <c r="C37" s="98">
        <v>2</v>
      </c>
      <c r="D37" s="5">
        <v>500000</v>
      </c>
      <c r="E37" s="5">
        <v>688893</v>
      </c>
      <c r="F37" s="5">
        <v>688893</v>
      </c>
      <c r="G37" s="5">
        <v>135000</v>
      </c>
      <c r="H37" s="5">
        <v>161539</v>
      </c>
      <c r="I37" s="5">
        <v>161539</v>
      </c>
      <c r="J37" s="5">
        <f t="shared" si="8"/>
        <v>635000</v>
      </c>
      <c r="K37" s="5">
        <f t="shared" si="8"/>
        <v>850432</v>
      </c>
      <c r="L37" s="5">
        <f t="shared" si="8"/>
        <v>850432</v>
      </c>
      <c r="M37" s="128"/>
      <c r="N37" s="128"/>
      <c r="O37" s="128"/>
      <c r="P37" s="128"/>
    </row>
    <row r="38" spans="1:16" s="3" customFormat="1" ht="15.75" hidden="1">
      <c r="A38" s="1"/>
      <c r="B38" s="119"/>
      <c r="C38" s="98"/>
      <c r="D38" s="5"/>
      <c r="E38" s="5"/>
      <c r="F38" s="5"/>
      <c r="G38" s="5"/>
      <c r="H38" s="5"/>
      <c r="I38" s="5"/>
      <c r="J38" s="5">
        <f t="shared" si="8"/>
        <v>0</v>
      </c>
      <c r="K38" s="5">
        <f t="shared" si="8"/>
        <v>0</v>
      </c>
      <c r="L38" s="5">
        <f t="shared" si="8"/>
        <v>0</v>
      </c>
      <c r="M38" s="128"/>
      <c r="N38" s="128"/>
      <c r="O38" s="128"/>
      <c r="P38" s="128"/>
    </row>
    <row r="39" spans="1:16" s="3" customFormat="1" ht="15.75" hidden="1">
      <c r="A39" s="1"/>
      <c r="B39" s="119"/>
      <c r="C39" s="98"/>
      <c r="D39" s="5"/>
      <c r="E39" s="5"/>
      <c r="F39" s="5"/>
      <c r="G39" s="5"/>
      <c r="H39" s="5"/>
      <c r="I39" s="5"/>
      <c r="J39" s="5">
        <f t="shared" si="8"/>
        <v>0</v>
      </c>
      <c r="K39" s="5">
        <f t="shared" si="8"/>
        <v>0</v>
      </c>
      <c r="L39" s="5">
        <f t="shared" si="8"/>
        <v>0</v>
      </c>
      <c r="M39" s="128"/>
      <c r="N39" s="128"/>
      <c r="O39" s="128"/>
      <c r="P39" s="128"/>
    </row>
    <row r="40" spans="1:16" s="3" customFormat="1" ht="15.75" hidden="1">
      <c r="A40" s="1"/>
      <c r="B40" s="119" t="s">
        <v>479</v>
      </c>
      <c r="C40" s="98"/>
      <c r="D40" s="5"/>
      <c r="E40" s="5"/>
      <c r="F40" s="5"/>
      <c r="G40" s="5"/>
      <c r="H40" s="5"/>
      <c r="I40" s="5"/>
      <c r="J40" s="5">
        <f t="shared" si="8"/>
        <v>0</v>
      </c>
      <c r="K40" s="5">
        <f t="shared" si="8"/>
        <v>0</v>
      </c>
      <c r="L40" s="5">
        <f t="shared" si="8"/>
        <v>0</v>
      </c>
      <c r="M40" s="128"/>
      <c r="N40" s="128"/>
      <c r="O40" s="128"/>
      <c r="P40" s="128"/>
    </row>
    <row r="41" spans="1:16" s="3" customFormat="1" ht="15.75" hidden="1">
      <c r="A41" s="1"/>
      <c r="B41" s="119" t="s">
        <v>479</v>
      </c>
      <c r="C41" s="98"/>
      <c r="D41" s="5"/>
      <c r="E41" s="5"/>
      <c r="F41" s="5"/>
      <c r="G41" s="5"/>
      <c r="H41" s="5"/>
      <c r="I41" s="5"/>
      <c r="J41" s="5">
        <f t="shared" si="8"/>
        <v>0</v>
      </c>
      <c r="K41" s="5">
        <f t="shared" si="8"/>
        <v>0</v>
      </c>
      <c r="L41" s="5">
        <f t="shared" si="8"/>
        <v>0</v>
      </c>
      <c r="M41" s="128"/>
      <c r="N41" s="128"/>
      <c r="O41" s="128"/>
      <c r="P41" s="128"/>
    </row>
    <row r="42" spans="1:16" s="3" customFormat="1" ht="15.75" hidden="1">
      <c r="A42" s="1"/>
      <c r="B42" s="119"/>
      <c r="C42" s="98"/>
      <c r="D42" s="5"/>
      <c r="E42" s="5"/>
      <c r="F42" s="5"/>
      <c r="G42" s="5"/>
      <c r="H42" s="5"/>
      <c r="I42" s="5"/>
      <c r="J42" s="5">
        <f t="shared" si="8"/>
        <v>0</v>
      </c>
      <c r="K42" s="5">
        <f t="shared" si="8"/>
        <v>0</v>
      </c>
      <c r="L42" s="5">
        <f t="shared" si="8"/>
        <v>0</v>
      </c>
      <c r="M42" s="128"/>
      <c r="N42" s="128"/>
      <c r="O42" s="128"/>
      <c r="P42" s="128"/>
    </row>
    <row r="43" spans="1:16" s="3" customFormat="1" ht="15.75">
      <c r="A43" s="1">
        <v>24</v>
      </c>
      <c r="B43" s="7" t="s">
        <v>189</v>
      </c>
      <c r="C43" s="98"/>
      <c r="D43" s="5">
        <f>SUM(D36:D42)</f>
        <v>794807</v>
      </c>
      <c r="E43" s="5">
        <f>SUM(E36:E42)</f>
        <v>983700</v>
      </c>
      <c r="F43" s="5">
        <f>SUM(F36:F42)</f>
        <v>694337</v>
      </c>
      <c r="G43" s="114"/>
      <c r="H43" s="114"/>
      <c r="I43" s="114"/>
      <c r="J43" s="114"/>
      <c r="K43" s="114"/>
      <c r="L43" s="114"/>
      <c r="M43" s="128"/>
      <c r="N43" s="128"/>
      <c r="O43" s="128"/>
      <c r="P43" s="128"/>
    </row>
    <row r="44" spans="1:16" s="3" customFormat="1" ht="31.5" hidden="1">
      <c r="A44" s="1"/>
      <c r="B44" s="7" t="s">
        <v>190</v>
      </c>
      <c r="C44" s="98"/>
      <c r="D44" s="5"/>
      <c r="E44" s="5"/>
      <c r="F44" s="5"/>
      <c r="G44" s="114"/>
      <c r="H44" s="114"/>
      <c r="I44" s="114"/>
      <c r="J44" s="114"/>
      <c r="K44" s="114"/>
      <c r="L44" s="114"/>
      <c r="M44" s="128"/>
      <c r="N44" s="128"/>
      <c r="O44" s="128"/>
      <c r="P44" s="128"/>
    </row>
    <row r="45" spans="1:16" s="3" customFormat="1" ht="15.75" hidden="1">
      <c r="A45" s="1"/>
      <c r="B45" s="7"/>
      <c r="C45" s="98"/>
      <c r="D45" s="5"/>
      <c r="E45" s="5"/>
      <c r="F45" s="5"/>
      <c r="G45" s="5"/>
      <c r="H45" s="5"/>
      <c r="I45" s="5"/>
      <c r="J45" s="5">
        <f aca="true" t="shared" si="9" ref="J45:L46">D45+G45</f>
        <v>0</v>
      </c>
      <c r="K45" s="5">
        <f t="shared" si="9"/>
        <v>0</v>
      </c>
      <c r="L45" s="5">
        <f t="shared" si="9"/>
        <v>0</v>
      </c>
      <c r="M45" s="128"/>
      <c r="N45" s="128"/>
      <c r="O45" s="128"/>
      <c r="P45" s="128"/>
    </row>
    <row r="46" spans="1:16" s="3" customFormat="1" ht="15.75" hidden="1">
      <c r="A46" s="1"/>
      <c r="B46" s="7"/>
      <c r="C46" s="98"/>
      <c r="D46" s="5"/>
      <c r="E46" s="5"/>
      <c r="F46" s="5"/>
      <c r="G46" s="5"/>
      <c r="H46" s="5"/>
      <c r="I46" s="5"/>
      <c r="J46" s="5">
        <f t="shared" si="9"/>
        <v>0</v>
      </c>
      <c r="K46" s="5">
        <f t="shared" si="9"/>
        <v>0</v>
      </c>
      <c r="L46" s="5">
        <f t="shared" si="9"/>
        <v>0</v>
      </c>
      <c r="M46" s="128"/>
      <c r="N46" s="128"/>
      <c r="O46" s="128"/>
      <c r="P46" s="128"/>
    </row>
    <row r="47" spans="1:16" s="3" customFormat="1" ht="31.5" hidden="1">
      <c r="A47" s="1"/>
      <c r="B47" s="7" t="s">
        <v>191</v>
      </c>
      <c r="C47" s="98"/>
      <c r="D47" s="5">
        <f>SUM(D45:D46)</f>
        <v>0</v>
      </c>
      <c r="E47" s="5">
        <f>SUM(E45:E46)</f>
        <v>0</v>
      </c>
      <c r="F47" s="5">
        <f>SUM(F45:F46)</f>
        <v>0</v>
      </c>
      <c r="G47" s="114"/>
      <c r="H47" s="114"/>
      <c r="I47" s="114"/>
      <c r="J47" s="114"/>
      <c r="K47" s="114"/>
      <c r="L47" s="114"/>
      <c r="M47" s="128"/>
      <c r="N47" s="128"/>
      <c r="O47" s="128"/>
      <c r="P47" s="128"/>
    </row>
    <row r="48" spans="1:16" s="3" customFormat="1" ht="47.25">
      <c r="A48" s="1">
        <v>25</v>
      </c>
      <c r="B48" s="7" t="s">
        <v>192</v>
      </c>
      <c r="C48" s="98"/>
      <c r="D48" s="114"/>
      <c r="E48" s="114"/>
      <c r="F48" s="114"/>
      <c r="G48" s="5">
        <f>SUM(G35:G47)</f>
        <v>214598</v>
      </c>
      <c r="H48" s="5">
        <f>SUM(H35:H47)</f>
        <v>241137</v>
      </c>
      <c r="I48" s="5">
        <f>SUM(I35:I47)</f>
        <v>163008</v>
      </c>
      <c r="J48" s="114"/>
      <c r="K48" s="114"/>
      <c r="L48" s="114"/>
      <c r="M48" s="128"/>
      <c r="N48" s="128"/>
      <c r="O48" s="128"/>
      <c r="P48" s="128"/>
    </row>
    <row r="49" spans="1:16" s="3" customFormat="1" ht="15.75">
      <c r="A49" s="1">
        <v>26</v>
      </c>
      <c r="B49" s="9" t="s">
        <v>43</v>
      </c>
      <c r="C49" s="98"/>
      <c r="D49" s="14">
        <f aca="true" t="shared" si="10" ref="D49:I49">SUM(D50:D52)</f>
        <v>794807</v>
      </c>
      <c r="E49" s="14">
        <f>SUM(E50:E52)</f>
        <v>983700</v>
      </c>
      <c r="F49" s="14">
        <f t="shared" si="10"/>
        <v>694337</v>
      </c>
      <c r="G49" s="14">
        <f t="shared" si="10"/>
        <v>214598</v>
      </c>
      <c r="H49" s="14">
        <f>SUM(H50:H52)</f>
        <v>241137</v>
      </c>
      <c r="I49" s="14">
        <f t="shared" si="10"/>
        <v>163008</v>
      </c>
      <c r="J49" s="14">
        <f aca="true" t="shared" si="11" ref="J49:L52">D49+G49</f>
        <v>1009405</v>
      </c>
      <c r="K49" s="14">
        <f t="shared" si="11"/>
        <v>1224837</v>
      </c>
      <c r="L49" s="14">
        <f t="shared" si="11"/>
        <v>857345</v>
      </c>
      <c r="M49" s="128"/>
      <c r="N49" s="128"/>
      <c r="O49" s="128"/>
      <c r="P49" s="128"/>
    </row>
    <row r="50" spans="1:16" s="3" customFormat="1" ht="31.5">
      <c r="A50" s="1">
        <v>27</v>
      </c>
      <c r="B50" s="86" t="s">
        <v>375</v>
      </c>
      <c r="C50" s="98">
        <v>1</v>
      </c>
      <c r="D50" s="5">
        <f aca="true" t="shared" si="12" ref="D50:I50">SUMIF($C$35:$C$49,"1",D$35:D$49)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1"/>
        <v>0</v>
      </c>
      <c r="K50" s="5">
        <f t="shared" si="11"/>
        <v>0</v>
      </c>
      <c r="L50" s="5">
        <f t="shared" si="11"/>
        <v>0</v>
      </c>
      <c r="M50" s="128"/>
      <c r="N50" s="128"/>
      <c r="O50" s="128"/>
      <c r="P50" s="128"/>
    </row>
    <row r="51" spans="1:16" s="3" customFormat="1" ht="15.75">
      <c r="A51" s="1">
        <v>28</v>
      </c>
      <c r="B51" s="86" t="s">
        <v>218</v>
      </c>
      <c r="C51" s="98">
        <v>2</v>
      </c>
      <c r="D51" s="5">
        <f aca="true" t="shared" si="13" ref="D51:I51">SUMIF($C$35:$C$49,"2",D$35:D$49)</f>
        <v>794807</v>
      </c>
      <c r="E51" s="5">
        <f t="shared" si="13"/>
        <v>983700</v>
      </c>
      <c r="F51" s="5">
        <f t="shared" si="13"/>
        <v>694337</v>
      </c>
      <c r="G51" s="5">
        <f t="shared" si="13"/>
        <v>214598</v>
      </c>
      <c r="H51" s="5">
        <f t="shared" si="13"/>
        <v>241137</v>
      </c>
      <c r="I51" s="5">
        <f t="shared" si="13"/>
        <v>163008</v>
      </c>
      <c r="J51" s="5">
        <f t="shared" si="11"/>
        <v>1009405</v>
      </c>
      <c r="K51" s="5">
        <f t="shared" si="11"/>
        <v>1224837</v>
      </c>
      <c r="L51" s="5">
        <f t="shared" si="11"/>
        <v>857345</v>
      </c>
      <c r="M51" s="128"/>
      <c r="N51" s="128"/>
      <c r="O51" s="128"/>
      <c r="P51" s="128"/>
    </row>
    <row r="52" spans="1:16" s="3" customFormat="1" ht="15.75">
      <c r="A52" s="1">
        <v>29</v>
      </c>
      <c r="B52" s="86" t="s">
        <v>110</v>
      </c>
      <c r="C52" s="98">
        <v>3</v>
      </c>
      <c r="D52" s="5">
        <f aca="true" t="shared" si="14" ref="D52:I52">SUMIF($C$35:$C$49,"3",D$35:D$49)</f>
        <v>0</v>
      </c>
      <c r="E52" s="5">
        <f t="shared" si="14"/>
        <v>0</v>
      </c>
      <c r="F52" s="5">
        <f t="shared" si="14"/>
        <v>0</v>
      </c>
      <c r="G52" s="5">
        <f t="shared" si="14"/>
        <v>0</v>
      </c>
      <c r="H52" s="5">
        <f t="shared" si="14"/>
        <v>0</v>
      </c>
      <c r="I52" s="5">
        <f t="shared" si="14"/>
        <v>0</v>
      </c>
      <c r="J52" s="5">
        <f t="shared" si="11"/>
        <v>0</v>
      </c>
      <c r="K52" s="5">
        <f t="shared" si="11"/>
        <v>0</v>
      </c>
      <c r="L52" s="5">
        <f t="shared" si="11"/>
        <v>0</v>
      </c>
      <c r="M52" s="128"/>
      <c r="N52" s="128"/>
      <c r="O52" s="128"/>
      <c r="P52" s="128"/>
    </row>
    <row r="53" spans="1:16" s="3" customFormat="1" ht="31.5">
      <c r="A53" s="1">
        <v>30</v>
      </c>
      <c r="B53" s="103" t="s">
        <v>193</v>
      </c>
      <c r="C53" s="98"/>
      <c r="D53" s="14"/>
      <c r="E53" s="14"/>
      <c r="F53" s="14"/>
      <c r="G53" s="14"/>
      <c r="H53" s="14"/>
      <c r="I53" s="14"/>
      <c r="J53" s="14"/>
      <c r="K53" s="14"/>
      <c r="L53" s="14"/>
      <c r="M53" s="128"/>
      <c r="N53" s="128"/>
      <c r="O53" s="128"/>
      <c r="P53" s="128"/>
    </row>
    <row r="54" spans="1:16" s="3" customFormat="1" ht="47.25" hidden="1">
      <c r="A54" s="1"/>
      <c r="B54" s="63" t="s">
        <v>196</v>
      </c>
      <c r="C54" s="98"/>
      <c r="D54" s="5"/>
      <c r="E54" s="5"/>
      <c r="F54" s="5"/>
      <c r="G54" s="114"/>
      <c r="H54" s="114"/>
      <c r="I54" s="114"/>
      <c r="J54" s="5">
        <f aca="true" t="shared" si="15" ref="J54:J73">D54+G54</f>
        <v>0</v>
      </c>
      <c r="K54" s="5">
        <f aca="true" t="shared" si="16" ref="K54:K73">E54+H54</f>
        <v>0</v>
      </c>
      <c r="L54" s="5">
        <f aca="true" t="shared" si="17" ref="L54:L73">F54+I54</f>
        <v>0</v>
      </c>
      <c r="M54" s="128"/>
      <c r="N54" s="128"/>
      <c r="O54" s="128"/>
      <c r="P54" s="128"/>
    </row>
    <row r="55" spans="1:16" s="3" customFormat="1" ht="15.75" hidden="1">
      <c r="A55" s="1"/>
      <c r="B55" s="63"/>
      <c r="C55" s="98"/>
      <c r="D55" s="5"/>
      <c r="E55" s="5"/>
      <c r="F55" s="5"/>
      <c r="G55" s="114"/>
      <c r="H55" s="114"/>
      <c r="I55" s="114"/>
      <c r="J55" s="5">
        <f t="shared" si="15"/>
        <v>0</v>
      </c>
      <c r="K55" s="5">
        <f t="shared" si="16"/>
        <v>0</v>
      </c>
      <c r="L55" s="5">
        <f t="shared" si="17"/>
        <v>0</v>
      </c>
      <c r="M55" s="128"/>
      <c r="N55" s="128"/>
      <c r="O55" s="128"/>
      <c r="P55" s="128"/>
    </row>
    <row r="56" spans="1:16" s="3" customFormat="1" ht="47.25" hidden="1">
      <c r="A56" s="1"/>
      <c r="B56" s="63" t="s">
        <v>195</v>
      </c>
      <c r="C56" s="98"/>
      <c r="D56" s="5"/>
      <c r="E56" s="5"/>
      <c r="F56" s="5"/>
      <c r="G56" s="114"/>
      <c r="H56" s="114"/>
      <c r="I56" s="114"/>
      <c r="J56" s="5">
        <f t="shared" si="15"/>
        <v>0</v>
      </c>
      <c r="K56" s="5">
        <f t="shared" si="16"/>
        <v>0</v>
      </c>
      <c r="L56" s="5">
        <f t="shared" si="17"/>
        <v>0</v>
      </c>
      <c r="M56" s="128"/>
      <c r="N56" s="128"/>
      <c r="O56" s="128"/>
      <c r="P56" s="128"/>
    </row>
    <row r="57" spans="1:16" s="3" customFormat="1" ht="15.75" hidden="1">
      <c r="A57" s="1"/>
      <c r="B57" s="63"/>
      <c r="C57" s="98"/>
      <c r="D57" s="5"/>
      <c r="E57" s="5"/>
      <c r="F57" s="5"/>
      <c r="G57" s="114"/>
      <c r="H57" s="114"/>
      <c r="I57" s="114"/>
      <c r="J57" s="5">
        <f t="shared" si="15"/>
        <v>0</v>
      </c>
      <c r="K57" s="5">
        <f t="shared" si="16"/>
        <v>0</v>
      </c>
      <c r="L57" s="5">
        <f t="shared" si="17"/>
        <v>0</v>
      </c>
      <c r="M57" s="128"/>
      <c r="N57" s="128"/>
      <c r="O57" s="128"/>
      <c r="P57" s="128"/>
    </row>
    <row r="58" spans="1:16" s="3" customFormat="1" ht="47.25" hidden="1">
      <c r="A58" s="1"/>
      <c r="B58" s="63" t="s">
        <v>194</v>
      </c>
      <c r="C58" s="98"/>
      <c r="D58" s="5"/>
      <c r="E58" s="5"/>
      <c r="F58" s="5"/>
      <c r="G58" s="114"/>
      <c r="H58" s="114"/>
      <c r="I58" s="114"/>
      <c r="J58" s="5">
        <f t="shared" si="15"/>
        <v>0</v>
      </c>
      <c r="K58" s="5">
        <f t="shared" si="16"/>
        <v>0</v>
      </c>
      <c r="L58" s="5">
        <f t="shared" si="17"/>
        <v>0</v>
      </c>
      <c r="M58" s="128"/>
      <c r="N58" s="128"/>
      <c r="O58" s="128"/>
      <c r="P58" s="128"/>
    </row>
    <row r="59" spans="1:16" s="3" customFormat="1" ht="31.5">
      <c r="A59" s="1">
        <v>31</v>
      </c>
      <c r="B59" s="119" t="s">
        <v>492</v>
      </c>
      <c r="C59" s="98">
        <v>2</v>
      </c>
      <c r="D59" s="5">
        <v>250000</v>
      </c>
      <c r="E59" s="5">
        <v>250000</v>
      </c>
      <c r="F59" s="5">
        <v>244177</v>
      </c>
      <c r="G59" s="114"/>
      <c r="H59" s="114"/>
      <c r="I59" s="114"/>
      <c r="J59" s="5">
        <f t="shared" si="15"/>
        <v>250000</v>
      </c>
      <c r="K59" s="5">
        <f t="shared" si="16"/>
        <v>250000</v>
      </c>
      <c r="L59" s="5">
        <f t="shared" si="17"/>
        <v>244177</v>
      </c>
      <c r="M59" s="128"/>
      <c r="N59" s="128"/>
      <c r="O59" s="128"/>
      <c r="P59" s="128"/>
    </row>
    <row r="60" spans="1:16" s="3" customFormat="1" ht="63">
      <c r="A60" s="1">
        <v>32</v>
      </c>
      <c r="B60" s="63" t="s">
        <v>363</v>
      </c>
      <c r="C60" s="98"/>
      <c r="D60" s="5">
        <f>SUM(D59)</f>
        <v>250000</v>
      </c>
      <c r="E60" s="5">
        <f>SUM(E59)</f>
        <v>250000</v>
      </c>
      <c r="F60" s="5">
        <f>SUM(F59)</f>
        <v>244177</v>
      </c>
      <c r="G60" s="114"/>
      <c r="H60" s="114"/>
      <c r="I60" s="114"/>
      <c r="J60" s="5">
        <f t="shared" si="15"/>
        <v>250000</v>
      </c>
      <c r="K60" s="5">
        <f t="shared" si="16"/>
        <v>250000</v>
      </c>
      <c r="L60" s="5">
        <f t="shared" si="17"/>
        <v>244177</v>
      </c>
      <c r="M60" s="128"/>
      <c r="N60" s="128"/>
      <c r="O60" s="128"/>
      <c r="P60" s="128"/>
    </row>
    <row r="61" spans="1:16" s="3" customFormat="1" ht="47.25" hidden="1">
      <c r="A61" s="1"/>
      <c r="B61" s="63" t="s">
        <v>197</v>
      </c>
      <c r="C61" s="98"/>
      <c r="D61" s="5"/>
      <c r="E61" s="5"/>
      <c r="F61" s="5"/>
      <c r="G61" s="114"/>
      <c r="H61" s="114"/>
      <c r="I61" s="114"/>
      <c r="J61" s="5">
        <f t="shared" si="15"/>
        <v>0</v>
      </c>
      <c r="K61" s="5">
        <f t="shared" si="16"/>
        <v>0</v>
      </c>
      <c r="L61" s="5">
        <f t="shared" si="17"/>
        <v>0</v>
      </c>
      <c r="M61" s="128"/>
      <c r="N61" s="128"/>
      <c r="O61" s="128"/>
      <c r="P61" s="128"/>
    </row>
    <row r="62" spans="1:16" s="3" customFormat="1" ht="15.75" hidden="1">
      <c r="A62" s="1"/>
      <c r="B62" s="63"/>
      <c r="C62" s="98"/>
      <c r="D62" s="5"/>
      <c r="E62" s="5"/>
      <c r="F62" s="5"/>
      <c r="G62" s="114"/>
      <c r="H62" s="114"/>
      <c r="I62" s="114"/>
      <c r="J62" s="5">
        <f t="shared" si="15"/>
        <v>0</v>
      </c>
      <c r="K62" s="5">
        <f t="shared" si="16"/>
        <v>0</v>
      </c>
      <c r="L62" s="5">
        <f t="shared" si="17"/>
        <v>0</v>
      </c>
      <c r="M62" s="128"/>
      <c r="N62" s="128"/>
      <c r="O62" s="128"/>
      <c r="P62" s="128"/>
    </row>
    <row r="63" spans="1:16" s="3" customFormat="1" ht="47.25" hidden="1">
      <c r="A63" s="1"/>
      <c r="B63" s="63" t="s">
        <v>198</v>
      </c>
      <c r="C63" s="98"/>
      <c r="D63" s="5"/>
      <c r="E63" s="5"/>
      <c r="F63" s="5"/>
      <c r="G63" s="114"/>
      <c r="H63" s="114"/>
      <c r="I63" s="114"/>
      <c r="J63" s="5">
        <f t="shared" si="15"/>
        <v>0</v>
      </c>
      <c r="K63" s="5">
        <f t="shared" si="16"/>
        <v>0</v>
      </c>
      <c r="L63" s="5">
        <f t="shared" si="17"/>
        <v>0</v>
      </c>
      <c r="M63" s="128"/>
      <c r="N63" s="128"/>
      <c r="O63" s="128"/>
      <c r="P63" s="128"/>
    </row>
    <row r="64" spans="1:16" s="3" customFormat="1" ht="15.75" hidden="1">
      <c r="A64" s="1"/>
      <c r="B64" s="63"/>
      <c r="C64" s="98"/>
      <c r="D64" s="5"/>
      <c r="E64" s="5"/>
      <c r="F64" s="5"/>
      <c r="G64" s="114"/>
      <c r="H64" s="114"/>
      <c r="I64" s="114"/>
      <c r="J64" s="5">
        <f t="shared" si="15"/>
        <v>0</v>
      </c>
      <c r="K64" s="5">
        <f t="shared" si="16"/>
        <v>0</v>
      </c>
      <c r="L64" s="5">
        <f t="shared" si="17"/>
        <v>0</v>
      </c>
      <c r="M64" s="128"/>
      <c r="N64" s="128"/>
      <c r="O64" s="128"/>
      <c r="P64" s="128"/>
    </row>
    <row r="65" spans="1:16" s="3" customFormat="1" ht="15.75" hidden="1">
      <c r="A65" s="1"/>
      <c r="B65" s="63" t="s">
        <v>199</v>
      </c>
      <c r="C65" s="98"/>
      <c r="D65" s="5"/>
      <c r="E65" s="5"/>
      <c r="F65" s="5"/>
      <c r="G65" s="114"/>
      <c r="H65" s="114"/>
      <c r="I65" s="114"/>
      <c r="J65" s="5">
        <f t="shared" si="15"/>
        <v>0</v>
      </c>
      <c r="K65" s="5">
        <f t="shared" si="16"/>
        <v>0</v>
      </c>
      <c r="L65" s="5">
        <f t="shared" si="17"/>
        <v>0</v>
      </c>
      <c r="M65" s="128"/>
      <c r="N65" s="128"/>
      <c r="O65" s="128"/>
      <c r="P65" s="128"/>
    </row>
    <row r="66" spans="1:16" s="3" customFormat="1" ht="15.75">
      <c r="A66" s="1">
        <v>33</v>
      </c>
      <c r="B66" s="63" t="s">
        <v>521</v>
      </c>
      <c r="C66" s="98">
        <v>2</v>
      </c>
      <c r="D66" s="5">
        <v>0</v>
      </c>
      <c r="E66" s="5">
        <v>5000</v>
      </c>
      <c r="F66" s="5">
        <v>5000</v>
      </c>
      <c r="G66" s="114"/>
      <c r="H66" s="114"/>
      <c r="I66" s="114"/>
      <c r="J66" s="5">
        <f t="shared" si="15"/>
        <v>0</v>
      </c>
      <c r="K66" s="5">
        <f t="shared" si="16"/>
        <v>5000</v>
      </c>
      <c r="L66" s="5">
        <f t="shared" si="17"/>
        <v>5000</v>
      </c>
      <c r="M66" s="128"/>
      <c r="N66" s="128"/>
      <c r="O66" s="128"/>
      <c r="P66" s="128"/>
    </row>
    <row r="67" spans="1:16" s="3" customFormat="1" ht="15.75">
      <c r="A67" s="1">
        <v>34</v>
      </c>
      <c r="B67" s="63" t="s">
        <v>516</v>
      </c>
      <c r="C67" s="98">
        <v>2</v>
      </c>
      <c r="D67" s="5">
        <v>0</v>
      </c>
      <c r="E67" s="5">
        <v>10000</v>
      </c>
      <c r="F67" s="5">
        <v>10000</v>
      </c>
      <c r="G67" s="114"/>
      <c r="H67" s="114"/>
      <c r="I67" s="114"/>
      <c r="J67" s="5">
        <f t="shared" si="15"/>
        <v>0</v>
      </c>
      <c r="K67" s="5">
        <f t="shared" si="16"/>
        <v>10000</v>
      </c>
      <c r="L67" s="5">
        <f t="shared" si="17"/>
        <v>10000</v>
      </c>
      <c r="M67" s="128"/>
      <c r="N67" s="128"/>
      <c r="O67" s="128"/>
      <c r="P67" s="128"/>
    </row>
    <row r="68" spans="1:16" s="3" customFormat="1" ht="63">
      <c r="A68" s="1">
        <v>35</v>
      </c>
      <c r="B68" s="63" t="s">
        <v>200</v>
      </c>
      <c r="C68" s="98"/>
      <c r="D68" s="5">
        <f>SUM(D66:D67)</f>
        <v>0</v>
      </c>
      <c r="E68" s="5">
        <f>SUM(E66:E67)</f>
        <v>15000</v>
      </c>
      <c r="F68" s="5">
        <f>SUM(F67)</f>
        <v>10000</v>
      </c>
      <c r="G68" s="114"/>
      <c r="H68" s="114"/>
      <c r="I68" s="114"/>
      <c r="J68" s="5">
        <f t="shared" si="15"/>
        <v>0</v>
      </c>
      <c r="K68" s="5">
        <f t="shared" si="16"/>
        <v>15000</v>
      </c>
      <c r="L68" s="5">
        <f t="shared" si="17"/>
        <v>10000</v>
      </c>
      <c r="M68" s="128"/>
      <c r="N68" s="128"/>
      <c r="O68" s="128"/>
      <c r="P68" s="128"/>
    </row>
    <row r="69" spans="1:16" s="3" customFormat="1" ht="31.5">
      <c r="A69" s="1">
        <v>36</v>
      </c>
      <c r="B69" s="9" t="s">
        <v>44</v>
      </c>
      <c r="C69" s="98"/>
      <c r="D69" s="14">
        <f aca="true" t="shared" si="18" ref="D69:I69">SUM(D70:D72)</f>
        <v>250000</v>
      </c>
      <c r="E69" s="14">
        <f>SUM(E70:E72)</f>
        <v>265000</v>
      </c>
      <c r="F69" s="14">
        <f t="shared" si="18"/>
        <v>259177</v>
      </c>
      <c r="G69" s="14">
        <f t="shared" si="18"/>
        <v>0</v>
      </c>
      <c r="H69" s="14">
        <f>SUM(H70:H72)</f>
        <v>0</v>
      </c>
      <c r="I69" s="14">
        <f t="shared" si="18"/>
        <v>0</v>
      </c>
      <c r="J69" s="14">
        <f t="shared" si="15"/>
        <v>250000</v>
      </c>
      <c r="K69" s="14">
        <f t="shared" si="16"/>
        <v>265000</v>
      </c>
      <c r="L69" s="14">
        <f t="shared" si="17"/>
        <v>259177</v>
      </c>
      <c r="M69" s="128"/>
      <c r="N69" s="128"/>
      <c r="O69" s="128"/>
      <c r="P69" s="128"/>
    </row>
    <row r="70" spans="1:16" s="3" customFormat="1" ht="31.5">
      <c r="A70" s="1">
        <v>37</v>
      </c>
      <c r="B70" s="86" t="s">
        <v>375</v>
      </c>
      <c r="C70" s="98">
        <v>1</v>
      </c>
      <c r="D70" s="5">
        <f aca="true" t="shared" si="19" ref="D70:I70">SUMIF($C$53:$C$69,"1",D$53:D$69)</f>
        <v>0</v>
      </c>
      <c r="E70" s="5">
        <f t="shared" si="19"/>
        <v>0</v>
      </c>
      <c r="F70" s="5">
        <f t="shared" si="19"/>
        <v>0</v>
      </c>
      <c r="G70" s="5">
        <f t="shared" si="19"/>
        <v>0</v>
      </c>
      <c r="H70" s="5">
        <f t="shared" si="19"/>
        <v>0</v>
      </c>
      <c r="I70" s="5">
        <f t="shared" si="19"/>
        <v>0</v>
      </c>
      <c r="J70" s="5">
        <f t="shared" si="15"/>
        <v>0</v>
      </c>
      <c r="K70" s="5">
        <f t="shared" si="16"/>
        <v>0</v>
      </c>
      <c r="L70" s="5">
        <f t="shared" si="17"/>
        <v>0</v>
      </c>
      <c r="M70" s="128"/>
      <c r="N70" s="128"/>
      <c r="O70" s="128"/>
      <c r="P70" s="128"/>
    </row>
    <row r="71" spans="1:16" s="3" customFormat="1" ht="15.75">
      <c r="A71" s="1">
        <v>38</v>
      </c>
      <c r="B71" s="86" t="s">
        <v>218</v>
      </c>
      <c r="C71" s="98">
        <v>2</v>
      </c>
      <c r="D71" s="5">
        <f aca="true" t="shared" si="20" ref="D71:I71">SUMIF($C$53:$C$69,"2",D$53:D$69)</f>
        <v>250000</v>
      </c>
      <c r="E71" s="5">
        <f t="shared" si="20"/>
        <v>265000</v>
      </c>
      <c r="F71" s="5">
        <f t="shared" si="20"/>
        <v>259177</v>
      </c>
      <c r="G71" s="5">
        <f t="shared" si="20"/>
        <v>0</v>
      </c>
      <c r="H71" s="5">
        <f t="shared" si="20"/>
        <v>0</v>
      </c>
      <c r="I71" s="5">
        <f t="shared" si="20"/>
        <v>0</v>
      </c>
      <c r="J71" s="5">
        <f t="shared" si="15"/>
        <v>250000</v>
      </c>
      <c r="K71" s="5">
        <f t="shared" si="16"/>
        <v>265000</v>
      </c>
      <c r="L71" s="5">
        <f t="shared" si="17"/>
        <v>259177</v>
      </c>
      <c r="M71" s="128"/>
      <c r="N71" s="128"/>
      <c r="O71" s="128"/>
      <c r="P71" s="128"/>
    </row>
    <row r="72" spans="1:16" s="3" customFormat="1" ht="15.75">
      <c r="A72" s="1">
        <v>39</v>
      </c>
      <c r="B72" s="86" t="s">
        <v>110</v>
      </c>
      <c r="C72" s="98">
        <v>3</v>
      </c>
      <c r="D72" s="5">
        <f aca="true" t="shared" si="21" ref="D72:I72">SUMIF($C$53:$C$69,"3",D$53:D$69)</f>
        <v>0</v>
      </c>
      <c r="E72" s="5">
        <f t="shared" si="21"/>
        <v>0</v>
      </c>
      <c r="F72" s="5">
        <f t="shared" si="21"/>
        <v>0</v>
      </c>
      <c r="G72" s="5">
        <f t="shared" si="21"/>
        <v>0</v>
      </c>
      <c r="H72" s="5">
        <f t="shared" si="21"/>
        <v>0</v>
      </c>
      <c r="I72" s="5">
        <f t="shared" si="21"/>
        <v>0</v>
      </c>
      <c r="J72" s="5">
        <f t="shared" si="15"/>
        <v>0</v>
      </c>
      <c r="K72" s="5">
        <f t="shared" si="16"/>
        <v>0</v>
      </c>
      <c r="L72" s="5">
        <f t="shared" si="17"/>
        <v>0</v>
      </c>
      <c r="M72" s="128"/>
      <c r="N72" s="128"/>
      <c r="O72" s="128"/>
      <c r="P72" s="128"/>
    </row>
    <row r="73" spans="1:16" s="3" customFormat="1" ht="31.5">
      <c r="A73" s="1">
        <v>40</v>
      </c>
      <c r="B73" s="9" t="s">
        <v>153</v>
      </c>
      <c r="C73" s="98"/>
      <c r="D73" s="14">
        <f aca="true" t="shared" si="22" ref="D73:I73">D31+D49+D69</f>
        <v>4580239</v>
      </c>
      <c r="E73" s="14">
        <f>E31+E49+E69</f>
        <v>4976665</v>
      </c>
      <c r="F73" s="14">
        <f t="shared" si="22"/>
        <v>3259879</v>
      </c>
      <c r="G73" s="14">
        <f t="shared" si="22"/>
        <v>629166</v>
      </c>
      <c r="H73" s="14">
        <f>H31+H49+H69</f>
        <v>707156</v>
      </c>
      <c r="I73" s="14">
        <f t="shared" si="22"/>
        <v>598255</v>
      </c>
      <c r="J73" s="14">
        <f t="shared" si="15"/>
        <v>5209405</v>
      </c>
      <c r="K73" s="14">
        <f t="shared" si="16"/>
        <v>5683821</v>
      </c>
      <c r="L73" s="14">
        <f t="shared" si="17"/>
        <v>3858134</v>
      </c>
      <c r="M73" s="128"/>
      <c r="N73" s="128"/>
      <c r="O73" s="128"/>
      <c r="P73" s="128"/>
    </row>
    <row r="74" ht="15.75">
      <c r="K74" s="135"/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/>
  <mergeCells count="7">
    <mergeCell ref="B5:B6"/>
    <mergeCell ref="C5:C6"/>
    <mergeCell ref="D5:F5"/>
    <mergeCell ref="G5:I5"/>
    <mergeCell ref="A1:J1"/>
    <mergeCell ref="A2:J2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6" r:id="rId3"/>
  <headerFooter>
    <oddHeader>&amp;R&amp;"Arial,Normál"&amp;10 2. melléklet a 4/2017.(V.29.)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3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0" sqref="N50"/>
    </sheetView>
  </sheetViews>
  <sheetFormatPr defaultColWidth="9.140625" defaultRowHeight="15"/>
  <cols>
    <col min="1" max="1" width="55.00390625" style="2" customWidth="1"/>
    <col min="2" max="2" width="5.7109375" style="2" customWidth="1"/>
    <col min="3" max="3" width="10.57421875" style="2" customWidth="1"/>
    <col min="4" max="4" width="11.28125" style="2" customWidth="1"/>
    <col min="5" max="5" width="11.28125" style="2" hidden="1" customWidth="1"/>
    <col min="6" max="6" width="10.57421875" style="2" customWidth="1"/>
    <col min="7" max="7" width="11.140625" style="2" customWidth="1"/>
    <col min="8" max="8" width="9.8515625" style="2" customWidth="1"/>
    <col min="9" max="9" width="9.8515625" style="2" hidden="1" customWidth="1"/>
    <col min="10" max="10" width="10.28125" style="2" customWidth="1"/>
    <col min="11" max="12" width="11.00390625" style="2" customWidth="1"/>
    <col min="13" max="13" width="10.7109375" style="2" customWidth="1"/>
    <col min="14" max="14" width="8.57421875" style="2" customWidth="1"/>
    <col min="15" max="15" width="9.140625" style="2" customWidth="1"/>
    <col min="16" max="16" width="10.00390625" style="2" customWidth="1"/>
    <col min="17" max="17" width="11.57421875" style="20" customWidth="1"/>
    <col min="18" max="18" width="11.00390625" style="20" customWidth="1"/>
    <col min="19" max="19" width="11.140625" style="20" customWidth="1"/>
    <col min="20" max="23" width="12.00390625" style="2" customWidth="1"/>
    <col min="24" max="16384" width="9.140625" style="2" customWidth="1"/>
  </cols>
  <sheetData>
    <row r="1" spans="1:19" ht="15.75">
      <c r="A1" s="323" t="s">
        <v>494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2"/>
      <c r="S1" s="2"/>
    </row>
    <row r="2" spans="1:19" ht="15.75">
      <c r="A2" s="323" t="s">
        <v>435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2"/>
      <c r="S2" s="2"/>
    </row>
    <row r="4" spans="1:19" s="3" customFormat="1" ht="15.75" customHeight="1">
      <c r="A4" s="326" t="s">
        <v>252</v>
      </c>
      <c r="B4" s="330" t="s">
        <v>126</v>
      </c>
      <c r="C4" s="330" t="s">
        <v>105</v>
      </c>
      <c r="D4" s="330"/>
      <c r="E4" s="330"/>
      <c r="F4" s="330"/>
      <c r="G4" s="330" t="s">
        <v>106</v>
      </c>
      <c r="H4" s="330"/>
      <c r="I4" s="330"/>
      <c r="J4" s="330"/>
      <c r="K4" s="330" t="s">
        <v>17</v>
      </c>
      <c r="L4" s="330"/>
      <c r="M4" s="330"/>
      <c r="N4" s="330" t="s">
        <v>15</v>
      </c>
      <c r="O4" s="330"/>
      <c r="P4" s="330"/>
      <c r="Q4" s="335" t="s">
        <v>5</v>
      </c>
      <c r="R4" s="337"/>
      <c r="S4" s="129"/>
    </row>
    <row r="5" spans="1:19" s="3" customFormat="1" ht="31.5">
      <c r="A5" s="326"/>
      <c r="B5" s="330"/>
      <c r="C5" s="40" t="s">
        <v>155</v>
      </c>
      <c r="D5" s="40" t="s">
        <v>528</v>
      </c>
      <c r="E5" s="40" t="s">
        <v>528</v>
      </c>
      <c r="F5" s="40" t="s">
        <v>538</v>
      </c>
      <c r="G5" s="40" t="s">
        <v>155</v>
      </c>
      <c r="H5" s="40" t="s">
        <v>528</v>
      </c>
      <c r="I5" s="40" t="s">
        <v>528</v>
      </c>
      <c r="J5" s="40" t="s">
        <v>538</v>
      </c>
      <c r="K5" s="40" t="s">
        <v>155</v>
      </c>
      <c r="L5" s="40" t="s">
        <v>542</v>
      </c>
      <c r="M5" s="40" t="s">
        <v>538</v>
      </c>
      <c r="N5" s="40" t="s">
        <v>155</v>
      </c>
      <c r="O5" s="40" t="s">
        <v>542</v>
      </c>
      <c r="P5" s="40" t="s">
        <v>538</v>
      </c>
      <c r="Q5" s="40" t="s">
        <v>155</v>
      </c>
      <c r="R5" s="40" t="s">
        <v>542</v>
      </c>
      <c r="S5" s="40" t="s">
        <v>538</v>
      </c>
    </row>
    <row r="6" spans="1:23" s="3" customFormat="1" ht="31.5">
      <c r="A6" s="7" t="s">
        <v>225</v>
      </c>
      <c r="B6" s="98">
        <v>2</v>
      </c>
      <c r="C6" s="5">
        <v>1946117</v>
      </c>
      <c r="D6" s="5">
        <v>1946117</v>
      </c>
      <c r="E6" s="5">
        <v>1946117</v>
      </c>
      <c r="F6" s="5">
        <v>1884991</v>
      </c>
      <c r="G6" s="5">
        <v>525452</v>
      </c>
      <c r="H6" s="5">
        <v>525452</v>
      </c>
      <c r="I6" s="5">
        <v>525452</v>
      </c>
      <c r="J6" s="5">
        <v>521033</v>
      </c>
      <c r="K6" s="5">
        <v>450000</v>
      </c>
      <c r="L6" s="5">
        <v>450000</v>
      </c>
      <c r="M6" s="5">
        <v>346155</v>
      </c>
      <c r="N6" s="5">
        <v>121500</v>
      </c>
      <c r="O6" s="5">
        <v>121500</v>
      </c>
      <c r="P6" s="5">
        <v>31486</v>
      </c>
      <c r="Q6" s="5">
        <f aca="true" t="shared" si="0" ref="Q6:Q37">C6+G6+K6+N6</f>
        <v>3043069</v>
      </c>
      <c r="R6" s="5">
        <f aca="true" t="shared" si="1" ref="R6:R37">E6+I6+L6+O6</f>
        <v>3043069</v>
      </c>
      <c r="S6" s="130">
        <f aca="true" t="shared" si="2" ref="S6:S37">F6+J6+M6+P6</f>
        <v>2783665</v>
      </c>
      <c r="T6" s="128"/>
      <c r="U6" s="128"/>
      <c r="V6" s="128"/>
      <c r="W6" s="128"/>
    </row>
    <row r="7" spans="1:23" s="3" customFormat="1" ht="47.25">
      <c r="A7" s="7" t="s">
        <v>499</v>
      </c>
      <c r="B7" s="98">
        <v>3</v>
      </c>
      <c r="C7" s="5">
        <v>360000</v>
      </c>
      <c r="D7" s="5">
        <v>360000</v>
      </c>
      <c r="E7" s="5">
        <v>360000</v>
      </c>
      <c r="F7" s="5">
        <v>360000</v>
      </c>
      <c r="G7" s="5">
        <v>97200</v>
      </c>
      <c r="H7" s="5">
        <v>97200</v>
      </c>
      <c r="I7" s="5">
        <v>97200</v>
      </c>
      <c r="J7" s="5">
        <v>97200</v>
      </c>
      <c r="K7" s="5"/>
      <c r="L7" s="5"/>
      <c r="M7" s="5"/>
      <c r="N7" s="5"/>
      <c r="O7" s="5"/>
      <c r="P7" s="5"/>
      <c r="Q7" s="5">
        <f t="shared" si="0"/>
        <v>457200</v>
      </c>
      <c r="R7" s="5">
        <f t="shared" si="1"/>
        <v>457200</v>
      </c>
      <c r="S7" s="130">
        <f t="shared" si="2"/>
        <v>457200</v>
      </c>
      <c r="T7" s="128"/>
      <c r="U7" s="128"/>
      <c r="V7" s="128"/>
      <c r="W7" s="128"/>
    </row>
    <row r="8" spans="1:23" s="3" customFormat="1" ht="15.75">
      <c r="A8" s="7" t="s">
        <v>493</v>
      </c>
      <c r="B8" s="98">
        <v>3</v>
      </c>
      <c r="C8" s="5">
        <v>50000</v>
      </c>
      <c r="D8" s="5">
        <v>50000</v>
      </c>
      <c r="E8" s="5">
        <v>50000</v>
      </c>
      <c r="F8" s="5">
        <v>9831</v>
      </c>
      <c r="G8" s="5">
        <v>25585</v>
      </c>
      <c r="H8" s="5">
        <v>25585</v>
      </c>
      <c r="I8" s="5">
        <v>25585</v>
      </c>
      <c r="J8" s="5"/>
      <c r="K8" s="5"/>
      <c r="L8" s="5"/>
      <c r="M8" s="5"/>
      <c r="N8" s="5"/>
      <c r="O8" s="5"/>
      <c r="P8" s="5"/>
      <c r="Q8" s="5">
        <f t="shared" si="0"/>
        <v>75585</v>
      </c>
      <c r="R8" s="5">
        <f t="shared" si="1"/>
        <v>75585</v>
      </c>
      <c r="S8" s="130">
        <f t="shared" si="2"/>
        <v>9831</v>
      </c>
      <c r="T8" s="128"/>
      <c r="U8" s="128"/>
      <c r="V8" s="128"/>
      <c r="W8" s="128"/>
    </row>
    <row r="9" spans="1:23" s="3" customFormat="1" ht="15.75">
      <c r="A9" s="7" t="s">
        <v>226</v>
      </c>
      <c r="B9" s="98">
        <v>2</v>
      </c>
      <c r="C9" s="5">
        <v>50000</v>
      </c>
      <c r="D9" s="5">
        <v>50000</v>
      </c>
      <c r="E9" s="5">
        <v>50000</v>
      </c>
      <c r="F9" s="5"/>
      <c r="G9" s="5">
        <v>13500</v>
      </c>
      <c r="H9" s="5">
        <v>13500</v>
      </c>
      <c r="I9" s="5">
        <v>13500</v>
      </c>
      <c r="J9" s="5"/>
      <c r="K9" s="5">
        <v>150000</v>
      </c>
      <c r="L9" s="5">
        <v>150000</v>
      </c>
      <c r="M9" s="5">
        <v>76290</v>
      </c>
      <c r="N9" s="5">
        <v>40500</v>
      </c>
      <c r="O9" s="5">
        <v>40500</v>
      </c>
      <c r="P9" s="5">
        <v>17889</v>
      </c>
      <c r="Q9" s="5">
        <f t="shared" si="0"/>
        <v>254000</v>
      </c>
      <c r="R9" s="5">
        <f t="shared" si="1"/>
        <v>254000</v>
      </c>
      <c r="S9" s="130">
        <f t="shared" si="2"/>
        <v>94179</v>
      </c>
      <c r="T9" s="128"/>
      <c r="U9" s="128"/>
      <c r="V9" s="128"/>
      <c r="W9" s="128"/>
    </row>
    <row r="10" spans="1:23" s="3" customFormat="1" ht="31.5">
      <c r="A10" s="7" t="s">
        <v>227</v>
      </c>
      <c r="B10" s="98">
        <v>2</v>
      </c>
      <c r="C10" s="5"/>
      <c r="D10" s="5"/>
      <c r="E10" s="5"/>
      <c r="F10" s="5"/>
      <c r="G10" s="5"/>
      <c r="H10" s="5"/>
      <c r="I10" s="5"/>
      <c r="J10" s="5"/>
      <c r="K10" s="5">
        <v>50000</v>
      </c>
      <c r="L10" s="5">
        <v>50000</v>
      </c>
      <c r="M10" s="5"/>
      <c r="N10" s="5">
        <v>13500</v>
      </c>
      <c r="O10" s="5">
        <v>13500</v>
      </c>
      <c r="P10" s="5"/>
      <c r="Q10" s="5">
        <f t="shared" si="0"/>
        <v>63500</v>
      </c>
      <c r="R10" s="5">
        <f t="shared" si="1"/>
        <v>63500</v>
      </c>
      <c r="S10" s="130">
        <f t="shared" si="2"/>
        <v>0</v>
      </c>
      <c r="T10" s="128"/>
      <c r="U10" s="128"/>
      <c r="V10" s="128"/>
      <c r="W10" s="128"/>
    </row>
    <row r="11" spans="1:23" s="3" customFormat="1" ht="15.75" hidden="1">
      <c r="A11" s="7" t="s">
        <v>228</v>
      </c>
      <c r="B11" s="98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0"/>
        <v>0</v>
      </c>
      <c r="R11" s="5">
        <f t="shared" si="1"/>
        <v>0</v>
      </c>
      <c r="S11" s="130">
        <f t="shared" si="2"/>
        <v>0</v>
      </c>
      <c r="T11" s="128"/>
      <c r="U11" s="128"/>
      <c r="V11" s="128"/>
      <c r="W11" s="128"/>
    </row>
    <row r="12" spans="1:23" s="3" customFormat="1" ht="15.75" hidden="1">
      <c r="A12" s="7" t="s">
        <v>229</v>
      </c>
      <c r="B12" s="98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0"/>
        <v>0</v>
      </c>
      <c r="R12" s="5">
        <f t="shared" si="1"/>
        <v>0</v>
      </c>
      <c r="S12" s="130">
        <f t="shared" si="2"/>
        <v>0</v>
      </c>
      <c r="T12" s="128"/>
      <c r="U12" s="128"/>
      <c r="V12" s="128"/>
      <c r="W12" s="128"/>
    </row>
    <row r="13" spans="1:23" s="3" customFormat="1" ht="15.75" hidden="1">
      <c r="A13" s="7" t="s">
        <v>230</v>
      </c>
      <c r="B13" s="98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0</v>
      </c>
      <c r="R13" s="5">
        <f t="shared" si="1"/>
        <v>0</v>
      </c>
      <c r="S13" s="130">
        <f t="shared" si="2"/>
        <v>0</v>
      </c>
      <c r="T13" s="128"/>
      <c r="U13" s="128"/>
      <c r="V13" s="128"/>
      <c r="W13" s="128"/>
    </row>
    <row r="14" spans="1:23" s="3" customFormat="1" ht="15.75">
      <c r="A14" s="7" t="s">
        <v>474</v>
      </c>
      <c r="B14" s="98">
        <v>2</v>
      </c>
      <c r="C14" s="5">
        <v>1424790</v>
      </c>
      <c r="D14" s="5">
        <v>3562679</v>
      </c>
      <c r="E14" s="5">
        <v>3562679</v>
      </c>
      <c r="F14" s="5">
        <v>2024106</v>
      </c>
      <c r="G14" s="5">
        <v>192348</v>
      </c>
      <c r="H14" s="5">
        <v>769579</v>
      </c>
      <c r="I14" s="5">
        <v>769579</v>
      </c>
      <c r="J14" s="5">
        <v>276114</v>
      </c>
      <c r="K14" s="5">
        <v>50000</v>
      </c>
      <c r="L14" s="5">
        <v>50000</v>
      </c>
      <c r="M14" s="5">
        <v>36000</v>
      </c>
      <c r="N14" s="5">
        <v>13500</v>
      </c>
      <c r="O14" s="5">
        <v>13500</v>
      </c>
      <c r="P14" s="5">
        <v>9720</v>
      </c>
      <c r="Q14" s="5">
        <f t="shared" si="0"/>
        <v>1680638</v>
      </c>
      <c r="R14" s="5">
        <f t="shared" si="1"/>
        <v>4395758</v>
      </c>
      <c r="S14" s="130">
        <f t="shared" si="2"/>
        <v>2345940</v>
      </c>
      <c r="T14" s="128"/>
      <c r="U14" s="128"/>
      <c r="V14" s="128"/>
      <c r="W14" s="128"/>
    </row>
    <row r="15" spans="1:23" s="3" customFormat="1" ht="15.75" hidden="1">
      <c r="A15" s="7" t="s">
        <v>475</v>
      </c>
      <c r="B15" s="98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>
        <f t="shared" si="1"/>
        <v>0</v>
      </c>
      <c r="S15" s="130">
        <f t="shared" si="2"/>
        <v>0</v>
      </c>
      <c r="T15" s="128"/>
      <c r="U15" s="128"/>
      <c r="V15" s="128"/>
      <c r="W15" s="128"/>
    </row>
    <row r="16" spans="1:23" s="3" customFormat="1" ht="15.75" hidden="1">
      <c r="A16" s="7" t="s">
        <v>231</v>
      </c>
      <c r="B16" s="98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5">
        <f t="shared" si="1"/>
        <v>0</v>
      </c>
      <c r="S16" s="130">
        <f t="shared" si="2"/>
        <v>0</v>
      </c>
      <c r="T16" s="128"/>
      <c r="U16" s="128"/>
      <c r="V16" s="128"/>
      <c r="W16" s="128"/>
    </row>
    <row r="17" spans="1:23" s="3" customFormat="1" ht="15.75" hidden="1">
      <c r="A17" s="7" t="s">
        <v>232</v>
      </c>
      <c r="B17" s="98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5">
        <f t="shared" si="1"/>
        <v>0</v>
      </c>
      <c r="S17" s="130">
        <f t="shared" si="2"/>
        <v>0</v>
      </c>
      <c r="T17" s="128"/>
      <c r="U17" s="128"/>
      <c r="V17" s="128"/>
      <c r="W17" s="128"/>
    </row>
    <row r="18" spans="1:23" s="3" customFormat="1" ht="15.75">
      <c r="A18" s="7" t="s">
        <v>233</v>
      </c>
      <c r="B18" s="98">
        <v>2</v>
      </c>
      <c r="C18" s="5"/>
      <c r="D18" s="5"/>
      <c r="E18" s="5"/>
      <c r="F18" s="5"/>
      <c r="G18" s="5"/>
      <c r="H18" s="5"/>
      <c r="I18" s="5"/>
      <c r="J18" s="5"/>
      <c r="K18" s="5">
        <v>650000</v>
      </c>
      <c r="L18" s="5">
        <v>650000</v>
      </c>
      <c r="M18" s="5">
        <v>134542</v>
      </c>
      <c r="N18" s="5">
        <v>175500</v>
      </c>
      <c r="O18" s="5">
        <v>175500</v>
      </c>
      <c r="P18" s="5">
        <v>24176</v>
      </c>
      <c r="Q18" s="5">
        <f t="shared" si="0"/>
        <v>825500</v>
      </c>
      <c r="R18" s="5">
        <f t="shared" si="1"/>
        <v>825500</v>
      </c>
      <c r="S18" s="130">
        <f t="shared" si="2"/>
        <v>158718</v>
      </c>
      <c r="T18" s="128"/>
      <c r="U18" s="128"/>
      <c r="V18" s="128"/>
      <c r="W18" s="128"/>
    </row>
    <row r="19" spans="1:23" ht="15.75" hidden="1">
      <c r="A19" s="7" t="s">
        <v>436</v>
      </c>
      <c r="B19" s="98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>
        <f t="shared" si="1"/>
        <v>0</v>
      </c>
      <c r="S19" s="130">
        <f t="shared" si="2"/>
        <v>0</v>
      </c>
      <c r="T19" s="128"/>
      <c r="U19" s="128"/>
      <c r="V19" s="128"/>
      <c r="W19" s="128"/>
    </row>
    <row r="20" spans="1:23" ht="15.75">
      <c r="A20" s="7" t="s">
        <v>234</v>
      </c>
      <c r="B20" s="98">
        <v>2</v>
      </c>
      <c r="C20" s="5"/>
      <c r="D20" s="5"/>
      <c r="E20" s="5"/>
      <c r="F20" s="5"/>
      <c r="G20" s="5"/>
      <c r="H20" s="5"/>
      <c r="I20" s="5"/>
      <c r="J20" s="5"/>
      <c r="K20" s="5">
        <v>300000</v>
      </c>
      <c r="L20" s="5">
        <v>300000</v>
      </c>
      <c r="M20" s="5"/>
      <c r="N20" s="5">
        <v>81000</v>
      </c>
      <c r="O20" s="5">
        <v>81000</v>
      </c>
      <c r="P20" s="5"/>
      <c r="Q20" s="5">
        <f t="shared" si="0"/>
        <v>381000</v>
      </c>
      <c r="R20" s="5">
        <f t="shared" si="1"/>
        <v>381000</v>
      </c>
      <c r="S20" s="130">
        <f t="shared" si="2"/>
        <v>0</v>
      </c>
      <c r="T20" s="128"/>
      <c r="U20" s="128"/>
      <c r="V20" s="128"/>
      <c r="W20" s="128"/>
    </row>
    <row r="21" spans="1:23" ht="31.5">
      <c r="A21" s="7" t="s">
        <v>235</v>
      </c>
      <c r="B21" s="98">
        <v>2</v>
      </c>
      <c r="C21" s="5"/>
      <c r="D21" s="5"/>
      <c r="E21" s="5"/>
      <c r="F21" s="5"/>
      <c r="G21" s="5"/>
      <c r="H21" s="5"/>
      <c r="I21" s="5"/>
      <c r="J21" s="5"/>
      <c r="K21" s="5">
        <v>50000</v>
      </c>
      <c r="L21" s="5">
        <v>50000</v>
      </c>
      <c r="M21" s="5"/>
      <c r="N21" s="5">
        <v>13500</v>
      </c>
      <c r="O21" s="5">
        <v>13500</v>
      </c>
      <c r="P21" s="5"/>
      <c r="Q21" s="5">
        <f t="shared" si="0"/>
        <v>63500</v>
      </c>
      <c r="R21" s="5">
        <f t="shared" si="1"/>
        <v>63500</v>
      </c>
      <c r="S21" s="130">
        <f t="shared" si="2"/>
        <v>0</v>
      </c>
      <c r="T21" s="128"/>
      <c r="U21" s="128"/>
      <c r="V21" s="128"/>
      <c r="W21" s="128"/>
    </row>
    <row r="22" spans="1:23" s="3" customFormat="1" ht="15.75" hidden="1">
      <c r="A22" s="7" t="s">
        <v>236</v>
      </c>
      <c r="B22" s="98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0</v>
      </c>
      <c r="R22" s="5">
        <f t="shared" si="1"/>
        <v>0</v>
      </c>
      <c r="S22" s="130">
        <f t="shared" si="2"/>
        <v>0</v>
      </c>
      <c r="T22" s="128"/>
      <c r="U22" s="128"/>
      <c r="V22" s="128"/>
      <c r="W22" s="128"/>
    </row>
    <row r="23" spans="1:23" s="3" customFormat="1" ht="15.75" hidden="1">
      <c r="A23" s="7" t="s">
        <v>237</v>
      </c>
      <c r="B23" s="98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0</v>
      </c>
      <c r="R23" s="5">
        <f t="shared" si="1"/>
        <v>0</v>
      </c>
      <c r="S23" s="130">
        <f t="shared" si="2"/>
        <v>0</v>
      </c>
      <c r="T23" s="128"/>
      <c r="U23" s="128"/>
      <c r="V23" s="128"/>
      <c r="W23" s="128"/>
    </row>
    <row r="24" spans="1:23" ht="15.75">
      <c r="A24" s="7" t="s">
        <v>238</v>
      </c>
      <c r="B24" s="98">
        <v>2</v>
      </c>
      <c r="C24" s="5"/>
      <c r="D24" s="5"/>
      <c r="E24" s="5"/>
      <c r="F24" s="5"/>
      <c r="G24" s="5"/>
      <c r="H24" s="5"/>
      <c r="I24" s="5"/>
      <c r="J24" s="5"/>
      <c r="K24" s="5">
        <v>250000</v>
      </c>
      <c r="L24" s="5">
        <v>250000</v>
      </c>
      <c r="M24" s="5">
        <v>62617</v>
      </c>
      <c r="N24" s="5">
        <v>67500</v>
      </c>
      <c r="O24" s="5">
        <v>67500</v>
      </c>
      <c r="P24" s="5">
        <v>15724</v>
      </c>
      <c r="Q24" s="5">
        <f t="shared" si="0"/>
        <v>317500</v>
      </c>
      <c r="R24" s="5">
        <f t="shared" si="1"/>
        <v>317500</v>
      </c>
      <c r="S24" s="130">
        <f t="shared" si="2"/>
        <v>78341</v>
      </c>
      <c r="T24" s="128"/>
      <c r="U24" s="128"/>
      <c r="V24" s="128"/>
      <c r="W24" s="128"/>
    </row>
    <row r="25" spans="1:23" ht="15.75">
      <c r="A25" s="7" t="s">
        <v>239</v>
      </c>
      <c r="B25" s="98">
        <v>2</v>
      </c>
      <c r="C25" s="5">
        <v>50000</v>
      </c>
      <c r="D25" s="5">
        <v>50000</v>
      </c>
      <c r="E25" s="5">
        <v>50000</v>
      </c>
      <c r="F25" s="5"/>
      <c r="G25" s="5">
        <v>13500</v>
      </c>
      <c r="H25" s="5">
        <v>13500</v>
      </c>
      <c r="I25" s="5">
        <v>13500</v>
      </c>
      <c r="J25" s="5"/>
      <c r="K25" s="5">
        <v>300000</v>
      </c>
      <c r="L25" s="5">
        <v>300000</v>
      </c>
      <c r="M25" s="5">
        <v>210743</v>
      </c>
      <c r="N25" s="5">
        <v>81000</v>
      </c>
      <c r="O25" s="5">
        <v>81000</v>
      </c>
      <c r="P25" s="5">
        <v>48476</v>
      </c>
      <c r="Q25" s="5">
        <f t="shared" si="0"/>
        <v>444500</v>
      </c>
      <c r="R25" s="5">
        <f t="shared" si="1"/>
        <v>444500</v>
      </c>
      <c r="S25" s="130">
        <f t="shared" si="2"/>
        <v>259219</v>
      </c>
      <c r="T25" s="128"/>
      <c r="U25" s="128"/>
      <c r="V25" s="128"/>
      <c r="W25" s="128"/>
    </row>
    <row r="26" spans="1:23" s="3" customFormat="1" ht="15.75">
      <c r="A26" s="7" t="s">
        <v>500</v>
      </c>
      <c r="B26" s="98">
        <v>2</v>
      </c>
      <c r="C26" s="5"/>
      <c r="D26" s="5"/>
      <c r="E26" s="5"/>
      <c r="F26" s="5"/>
      <c r="G26" s="5"/>
      <c r="H26" s="5"/>
      <c r="I26" s="5"/>
      <c r="J26" s="5"/>
      <c r="K26" s="5">
        <v>12000</v>
      </c>
      <c r="L26" s="5">
        <v>12000</v>
      </c>
      <c r="M26" s="5"/>
      <c r="N26" s="5"/>
      <c r="O26" s="5"/>
      <c r="P26" s="5"/>
      <c r="Q26" s="5">
        <f t="shared" si="0"/>
        <v>12000</v>
      </c>
      <c r="R26" s="5">
        <f t="shared" si="1"/>
        <v>12000</v>
      </c>
      <c r="S26" s="130">
        <f t="shared" si="2"/>
        <v>0</v>
      </c>
      <c r="T26" s="128"/>
      <c r="U26" s="128"/>
      <c r="V26" s="128"/>
      <c r="W26" s="128"/>
    </row>
    <row r="27" spans="1:23" s="3" customFormat="1" ht="15.75" hidden="1">
      <c r="A27" s="7" t="s">
        <v>240</v>
      </c>
      <c r="B27" s="98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0</v>
      </c>
      <c r="R27" s="5">
        <f t="shared" si="1"/>
        <v>0</v>
      </c>
      <c r="S27" s="130">
        <f t="shared" si="2"/>
        <v>0</v>
      </c>
      <c r="T27" s="128"/>
      <c r="U27" s="128"/>
      <c r="V27" s="128"/>
      <c r="W27" s="128"/>
    </row>
    <row r="28" spans="1:23" s="3" customFormat="1" ht="15.75" hidden="1">
      <c r="A28" s="7" t="s">
        <v>241</v>
      </c>
      <c r="B28" s="98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5">
        <f t="shared" si="1"/>
        <v>0</v>
      </c>
      <c r="S28" s="130">
        <f t="shared" si="2"/>
        <v>0</v>
      </c>
      <c r="T28" s="128"/>
      <c r="U28" s="128"/>
      <c r="V28" s="128"/>
      <c r="W28" s="128"/>
    </row>
    <row r="29" spans="1:23" ht="31.5" hidden="1">
      <c r="A29" s="7" t="s">
        <v>242</v>
      </c>
      <c r="B29" s="98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0</v>
      </c>
      <c r="R29" s="5">
        <f t="shared" si="1"/>
        <v>0</v>
      </c>
      <c r="S29" s="130">
        <f t="shared" si="2"/>
        <v>0</v>
      </c>
      <c r="T29" s="128"/>
      <c r="U29" s="128"/>
      <c r="V29" s="128"/>
      <c r="W29" s="128"/>
    </row>
    <row r="30" spans="1:23" s="3" customFormat="1" ht="15.75" hidden="1">
      <c r="A30" s="7" t="s">
        <v>243</v>
      </c>
      <c r="B30" s="98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0</v>
      </c>
      <c r="R30" s="5">
        <f t="shared" si="1"/>
        <v>0</v>
      </c>
      <c r="S30" s="130">
        <f t="shared" si="2"/>
        <v>0</v>
      </c>
      <c r="T30" s="128"/>
      <c r="U30" s="128"/>
      <c r="V30" s="128"/>
      <c r="W30" s="128"/>
    </row>
    <row r="31" spans="1:23" s="3" customFormat="1" ht="15.75">
      <c r="A31" s="7" t="s">
        <v>244</v>
      </c>
      <c r="B31" s="98">
        <v>2</v>
      </c>
      <c r="C31" s="5"/>
      <c r="D31" s="5"/>
      <c r="E31" s="5"/>
      <c r="F31" s="5"/>
      <c r="G31" s="5"/>
      <c r="H31" s="5"/>
      <c r="I31" s="5"/>
      <c r="J31" s="5"/>
      <c r="K31" s="5">
        <v>5000</v>
      </c>
      <c r="L31" s="5">
        <v>5000</v>
      </c>
      <c r="M31" s="5">
        <v>2940</v>
      </c>
      <c r="N31" s="5"/>
      <c r="O31" s="5"/>
      <c r="P31" s="5"/>
      <c r="Q31" s="5">
        <f t="shared" si="0"/>
        <v>5000</v>
      </c>
      <c r="R31" s="5">
        <f t="shared" si="1"/>
        <v>5000</v>
      </c>
      <c r="S31" s="130">
        <f t="shared" si="2"/>
        <v>2940</v>
      </c>
      <c r="T31" s="128"/>
      <c r="U31" s="128"/>
      <c r="V31" s="128"/>
      <c r="W31" s="128"/>
    </row>
    <row r="32" spans="1:23" s="3" customFormat="1" ht="15.75" hidden="1">
      <c r="A32" s="7" t="s">
        <v>245</v>
      </c>
      <c r="B32" s="98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0</v>
      </c>
      <c r="R32" s="5">
        <f t="shared" si="1"/>
        <v>0</v>
      </c>
      <c r="S32" s="130">
        <f t="shared" si="2"/>
        <v>0</v>
      </c>
      <c r="T32" s="128"/>
      <c r="U32" s="128"/>
      <c r="V32" s="128"/>
      <c r="W32" s="128"/>
    </row>
    <row r="33" spans="1:23" s="3" customFormat="1" ht="31.5" hidden="1">
      <c r="A33" s="7" t="s">
        <v>246</v>
      </c>
      <c r="B33" s="98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0</v>
      </c>
      <c r="R33" s="5">
        <f t="shared" si="1"/>
        <v>0</v>
      </c>
      <c r="S33" s="130">
        <f t="shared" si="2"/>
        <v>0</v>
      </c>
      <c r="T33" s="128"/>
      <c r="U33" s="128"/>
      <c r="V33" s="128"/>
      <c r="W33" s="128"/>
    </row>
    <row r="34" spans="1:23" s="3" customFormat="1" ht="31.5" hidden="1">
      <c r="A34" s="7" t="s">
        <v>247</v>
      </c>
      <c r="B34" s="98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0</v>
      </c>
      <c r="R34" s="5">
        <f t="shared" si="1"/>
        <v>0</v>
      </c>
      <c r="S34" s="130">
        <f t="shared" si="2"/>
        <v>0</v>
      </c>
      <c r="T34" s="128"/>
      <c r="U34" s="128"/>
      <c r="V34" s="128"/>
      <c r="W34" s="128"/>
    </row>
    <row r="35" spans="1:23" s="3" customFormat="1" ht="15.75">
      <c r="A35" s="7" t="s">
        <v>470</v>
      </c>
      <c r="B35" s="98">
        <v>2</v>
      </c>
      <c r="C35" s="5"/>
      <c r="D35" s="5"/>
      <c r="E35" s="5"/>
      <c r="F35" s="5"/>
      <c r="G35" s="5"/>
      <c r="H35" s="5"/>
      <c r="I35" s="5"/>
      <c r="J35" s="5"/>
      <c r="K35" s="5">
        <v>223228</v>
      </c>
      <c r="L35" s="5">
        <v>223228</v>
      </c>
      <c r="M35" s="5">
        <v>12312</v>
      </c>
      <c r="N35" s="5">
        <v>60272</v>
      </c>
      <c r="O35" s="5">
        <v>60272</v>
      </c>
      <c r="P35" s="5"/>
      <c r="Q35" s="5">
        <f t="shared" si="0"/>
        <v>283500</v>
      </c>
      <c r="R35" s="5">
        <f t="shared" si="1"/>
        <v>283500</v>
      </c>
      <c r="S35" s="130">
        <f t="shared" si="2"/>
        <v>12312</v>
      </c>
      <c r="T35" s="128"/>
      <c r="U35" s="128"/>
      <c r="V35" s="128"/>
      <c r="W35" s="128"/>
    </row>
    <row r="36" spans="1:23" s="3" customFormat="1" ht="15.75">
      <c r="A36" s="7" t="s">
        <v>248</v>
      </c>
      <c r="B36" s="98">
        <v>2</v>
      </c>
      <c r="C36" s="5"/>
      <c r="D36" s="5"/>
      <c r="E36" s="5"/>
      <c r="F36" s="5"/>
      <c r="G36" s="5"/>
      <c r="H36" s="5"/>
      <c r="I36" s="5"/>
      <c r="J36" s="5"/>
      <c r="K36" s="5">
        <v>393700</v>
      </c>
      <c r="L36" s="5">
        <v>393700</v>
      </c>
      <c r="M36" s="5">
        <v>186590</v>
      </c>
      <c r="N36" s="5">
        <v>106300</v>
      </c>
      <c r="O36" s="5">
        <v>106300</v>
      </c>
      <c r="P36" s="5">
        <v>36878</v>
      </c>
      <c r="Q36" s="5">
        <f t="shared" si="0"/>
        <v>500000</v>
      </c>
      <c r="R36" s="5">
        <f t="shared" si="1"/>
        <v>500000</v>
      </c>
      <c r="S36" s="130">
        <f t="shared" si="2"/>
        <v>223468</v>
      </c>
      <c r="T36" s="128"/>
      <c r="U36" s="128"/>
      <c r="V36" s="128"/>
      <c r="W36" s="128"/>
    </row>
    <row r="37" spans="1:23" s="3" customFormat="1" ht="15.75">
      <c r="A37" s="7" t="s">
        <v>249</v>
      </c>
      <c r="B37" s="98">
        <v>2</v>
      </c>
      <c r="C37" s="5">
        <v>200000</v>
      </c>
      <c r="D37" s="5">
        <v>200000</v>
      </c>
      <c r="E37" s="5">
        <v>200000</v>
      </c>
      <c r="F37" s="5"/>
      <c r="G37" s="5">
        <v>54000</v>
      </c>
      <c r="H37" s="5">
        <v>54000</v>
      </c>
      <c r="I37" s="5">
        <v>54000</v>
      </c>
      <c r="J37" s="5"/>
      <c r="K37" s="5">
        <v>200000</v>
      </c>
      <c r="L37" s="5">
        <v>200000</v>
      </c>
      <c r="M37" s="5">
        <v>148937</v>
      </c>
      <c r="N37" s="5">
        <v>54000</v>
      </c>
      <c r="O37" s="5">
        <v>54000</v>
      </c>
      <c r="P37" s="5">
        <v>40033</v>
      </c>
      <c r="Q37" s="5">
        <f t="shared" si="0"/>
        <v>508000</v>
      </c>
      <c r="R37" s="5">
        <f t="shared" si="1"/>
        <v>508000</v>
      </c>
      <c r="S37" s="130">
        <f t="shared" si="2"/>
        <v>188970</v>
      </c>
      <c r="T37" s="128"/>
      <c r="U37" s="128"/>
      <c r="V37" s="128"/>
      <c r="W37" s="128"/>
    </row>
    <row r="38" spans="1:23" s="3" customFormat="1" ht="31.5">
      <c r="A38" s="7" t="s">
        <v>250</v>
      </c>
      <c r="B38" s="98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30"/>
      <c r="T38" s="128"/>
      <c r="U38" s="128"/>
      <c r="V38" s="128"/>
      <c r="W38" s="128"/>
    </row>
    <row r="39" spans="1:23" s="3" customFormat="1" ht="15.75">
      <c r="A39" s="119" t="s">
        <v>501</v>
      </c>
      <c r="B39" s="98">
        <v>2</v>
      </c>
      <c r="C39" s="5"/>
      <c r="D39" s="5"/>
      <c r="E39" s="5"/>
      <c r="F39" s="5"/>
      <c r="G39" s="5"/>
      <c r="H39" s="5"/>
      <c r="I39" s="5"/>
      <c r="J39" s="5"/>
      <c r="K39" s="5">
        <v>600000</v>
      </c>
      <c r="L39" s="5">
        <v>600000</v>
      </c>
      <c r="M39" s="5">
        <v>891391</v>
      </c>
      <c r="N39" s="5">
        <v>162000</v>
      </c>
      <c r="O39" s="5">
        <v>162000</v>
      </c>
      <c r="P39" s="5">
        <v>198291</v>
      </c>
      <c r="Q39" s="5">
        <f aca="true" t="shared" si="3" ref="Q39:Q53">C39+G39+K39+N39</f>
        <v>762000</v>
      </c>
      <c r="R39" s="5">
        <f aca="true" t="shared" si="4" ref="R39:R53">E39+I39+L39+O39</f>
        <v>762000</v>
      </c>
      <c r="S39" s="130">
        <f aca="true" t="shared" si="5" ref="S39:S53">F39+J39+M39+P39</f>
        <v>1089682</v>
      </c>
      <c r="T39" s="128"/>
      <c r="U39" s="128"/>
      <c r="V39" s="128"/>
      <c r="W39" s="128"/>
    </row>
    <row r="40" spans="1:23" s="3" customFormat="1" ht="15.75">
      <c r="A40" s="119" t="s">
        <v>502</v>
      </c>
      <c r="B40" s="98">
        <v>2</v>
      </c>
      <c r="C40" s="5"/>
      <c r="D40" s="5"/>
      <c r="E40" s="5"/>
      <c r="F40" s="5"/>
      <c r="G40" s="5"/>
      <c r="H40" s="5"/>
      <c r="I40" s="5"/>
      <c r="J40" s="5"/>
      <c r="K40" s="5">
        <v>393700</v>
      </c>
      <c r="L40" s="5">
        <v>393700</v>
      </c>
      <c r="M40" s="5"/>
      <c r="N40" s="5">
        <v>106300</v>
      </c>
      <c r="O40" s="5">
        <v>106300</v>
      </c>
      <c r="P40" s="5"/>
      <c r="Q40" s="5">
        <f t="shared" si="3"/>
        <v>500000</v>
      </c>
      <c r="R40" s="5">
        <f t="shared" si="4"/>
        <v>500000</v>
      </c>
      <c r="S40" s="130">
        <f t="shared" si="5"/>
        <v>0</v>
      </c>
      <c r="T40" s="128"/>
      <c r="U40" s="128"/>
      <c r="V40" s="128"/>
      <c r="W40" s="128"/>
    </row>
    <row r="41" spans="1:23" s="3" customFormat="1" ht="15.75">
      <c r="A41" s="119" t="s">
        <v>503</v>
      </c>
      <c r="B41" s="98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3"/>
        <v>0</v>
      </c>
      <c r="R41" s="5">
        <f t="shared" si="4"/>
        <v>0</v>
      </c>
      <c r="S41" s="130">
        <f t="shared" si="5"/>
        <v>0</v>
      </c>
      <c r="T41" s="128"/>
      <c r="U41" s="128"/>
      <c r="V41" s="128"/>
      <c r="W41" s="128"/>
    </row>
    <row r="42" spans="1:23" s="3" customFormat="1" ht="15.75">
      <c r="A42" s="119" t="s">
        <v>504</v>
      </c>
      <c r="B42" s="98"/>
      <c r="C42" s="5"/>
      <c r="D42" s="5"/>
      <c r="E42" s="5"/>
      <c r="F42" s="5"/>
      <c r="G42" s="5"/>
      <c r="H42" s="5"/>
      <c r="I42" s="5"/>
      <c r="J42" s="5"/>
      <c r="K42" s="5">
        <v>100000</v>
      </c>
      <c r="L42" s="5">
        <v>100000</v>
      </c>
      <c r="M42" s="5"/>
      <c r="N42" s="5">
        <v>27000</v>
      </c>
      <c r="O42" s="5">
        <v>27000</v>
      </c>
      <c r="P42" s="5"/>
      <c r="Q42" s="5">
        <f t="shared" si="3"/>
        <v>127000</v>
      </c>
      <c r="R42" s="5">
        <f t="shared" si="4"/>
        <v>127000</v>
      </c>
      <c r="S42" s="130">
        <f t="shared" si="5"/>
        <v>0</v>
      </c>
      <c r="T42" s="128"/>
      <c r="U42" s="128"/>
      <c r="V42" s="128"/>
      <c r="W42" s="128"/>
    </row>
    <row r="43" spans="1:23" ht="15.75">
      <c r="A43" s="119" t="s">
        <v>505</v>
      </c>
      <c r="B43" s="98">
        <v>2</v>
      </c>
      <c r="C43" s="5">
        <v>500000</v>
      </c>
      <c r="D43" s="5">
        <v>500000</v>
      </c>
      <c r="E43" s="5">
        <v>500000</v>
      </c>
      <c r="F43" s="5">
        <v>503848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t="shared" si="3"/>
        <v>500000</v>
      </c>
      <c r="R43" s="5">
        <f t="shared" si="4"/>
        <v>500000</v>
      </c>
      <c r="S43" s="130">
        <f t="shared" si="5"/>
        <v>503848</v>
      </c>
      <c r="T43" s="128"/>
      <c r="U43" s="128"/>
      <c r="V43" s="128"/>
      <c r="W43" s="128"/>
    </row>
    <row r="44" spans="1:23" ht="15.75" hidden="1">
      <c r="A44" s="7" t="s">
        <v>463</v>
      </c>
      <c r="B44" s="98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f t="shared" si="3"/>
        <v>0</v>
      </c>
      <c r="R44" s="5">
        <f t="shared" si="4"/>
        <v>0</v>
      </c>
      <c r="S44" s="130">
        <f t="shared" si="5"/>
        <v>0</v>
      </c>
      <c r="T44" s="128"/>
      <c r="U44" s="128"/>
      <c r="V44" s="128"/>
      <c r="W44" s="128"/>
    </row>
    <row r="45" spans="1:23" ht="15.75">
      <c r="A45" s="7" t="s">
        <v>251</v>
      </c>
      <c r="B45" s="98">
        <v>2</v>
      </c>
      <c r="C45" s="5"/>
      <c r="D45" s="5"/>
      <c r="E45" s="5"/>
      <c r="F45" s="5"/>
      <c r="G45" s="5"/>
      <c r="H45" s="5"/>
      <c r="I45" s="5"/>
      <c r="J45" s="5"/>
      <c r="K45" s="5">
        <v>124512</v>
      </c>
      <c r="L45" s="5">
        <v>408260</v>
      </c>
      <c r="M45" s="5">
        <v>409283</v>
      </c>
      <c r="N45" s="5">
        <v>33618</v>
      </c>
      <c r="O45" s="5">
        <v>110230</v>
      </c>
      <c r="P45" s="5">
        <v>110508</v>
      </c>
      <c r="Q45" s="5">
        <f t="shared" si="3"/>
        <v>158130</v>
      </c>
      <c r="R45" s="5">
        <f t="shared" si="4"/>
        <v>518490</v>
      </c>
      <c r="S45" s="130">
        <f t="shared" si="5"/>
        <v>519791</v>
      </c>
      <c r="T45" s="128"/>
      <c r="U45" s="128"/>
      <c r="V45" s="128"/>
      <c r="W45" s="128"/>
    </row>
    <row r="46" spans="1:23" s="3" customFormat="1" ht="15.75">
      <c r="A46" s="7" t="s">
        <v>131</v>
      </c>
      <c r="B46" s="98"/>
      <c r="C46" s="5"/>
      <c r="D46" s="5"/>
      <c r="E46" s="5"/>
      <c r="F46" s="5"/>
      <c r="G46" s="5"/>
      <c r="H46" s="5"/>
      <c r="I46" s="5"/>
      <c r="J46" s="5"/>
      <c r="K46" s="5">
        <f>SUM(K47:K49)</f>
        <v>1129990</v>
      </c>
      <c r="L46" s="5">
        <f>SUM(L47:L49)</f>
        <v>1206602</v>
      </c>
      <c r="M46" s="5">
        <f>SUM(M47:M49)</f>
        <v>533181</v>
      </c>
      <c r="N46" s="5"/>
      <c r="O46" s="5"/>
      <c r="P46" s="5"/>
      <c r="Q46" s="5">
        <f t="shared" si="3"/>
        <v>1129990</v>
      </c>
      <c r="R46" s="5">
        <f t="shared" si="4"/>
        <v>1206602</v>
      </c>
      <c r="S46" s="130">
        <f t="shared" si="5"/>
        <v>533181</v>
      </c>
      <c r="T46" s="128"/>
      <c r="U46" s="128"/>
      <c r="V46" s="128"/>
      <c r="W46" s="128"/>
    </row>
    <row r="47" spans="1:23" s="3" customFormat="1" ht="15.75">
      <c r="A47" s="86" t="s">
        <v>375</v>
      </c>
      <c r="B47" s="98">
        <v>1</v>
      </c>
      <c r="C47" s="5"/>
      <c r="D47" s="5"/>
      <c r="E47" s="5"/>
      <c r="F47" s="5"/>
      <c r="G47" s="5"/>
      <c r="H47" s="5"/>
      <c r="I47" s="5"/>
      <c r="J47" s="5"/>
      <c r="K47" s="5">
        <f>SUMIF($B$6:$B$46,"1",N$6:N$46)</f>
        <v>0</v>
      </c>
      <c r="L47" s="5">
        <f>SUMIF($B$6:$B$46,"1",O$6:O$46)</f>
        <v>0</v>
      </c>
      <c r="M47" s="5">
        <f>SUMIF($B$6:$B$46,"1",P$6:P$46)</f>
        <v>0</v>
      </c>
      <c r="N47" s="5"/>
      <c r="O47" s="5"/>
      <c r="P47" s="5"/>
      <c r="Q47" s="5">
        <f t="shared" si="3"/>
        <v>0</v>
      </c>
      <c r="R47" s="5">
        <f t="shared" si="4"/>
        <v>0</v>
      </c>
      <c r="S47" s="130">
        <f t="shared" si="5"/>
        <v>0</v>
      </c>
      <c r="T47" s="128"/>
      <c r="U47" s="128"/>
      <c r="V47" s="128"/>
      <c r="W47" s="128"/>
    </row>
    <row r="48" spans="1:23" s="3" customFormat="1" ht="15.75">
      <c r="A48" s="86" t="s">
        <v>218</v>
      </c>
      <c r="B48" s="98">
        <v>2</v>
      </c>
      <c r="C48" s="5"/>
      <c r="D48" s="5"/>
      <c r="E48" s="5"/>
      <c r="F48" s="5"/>
      <c r="G48" s="5"/>
      <c r="H48" s="5"/>
      <c r="I48" s="5"/>
      <c r="J48" s="5"/>
      <c r="K48" s="5">
        <f>SUMIF($B$6:$B$46,"2",N$6:N$46)</f>
        <v>1129990</v>
      </c>
      <c r="L48" s="5">
        <f>SUMIF($B$6:$B$46,"2",O$6:O$46)</f>
        <v>1206602</v>
      </c>
      <c r="M48" s="5">
        <f>SUMIF($B$6:$B$46,"2",P$6:P$46)</f>
        <v>533181</v>
      </c>
      <c r="N48" s="5"/>
      <c r="O48" s="5"/>
      <c r="P48" s="5"/>
      <c r="Q48" s="5">
        <f t="shared" si="3"/>
        <v>1129990</v>
      </c>
      <c r="R48" s="5">
        <f t="shared" si="4"/>
        <v>1206602</v>
      </c>
      <c r="S48" s="130">
        <f t="shared" si="5"/>
        <v>533181</v>
      </c>
      <c r="T48" s="128"/>
      <c r="U48" s="128"/>
      <c r="V48" s="128"/>
      <c r="W48" s="128"/>
    </row>
    <row r="49" spans="1:23" s="3" customFormat="1" ht="15.75">
      <c r="A49" s="86" t="s">
        <v>110</v>
      </c>
      <c r="B49" s="98">
        <v>3</v>
      </c>
      <c r="C49" s="5"/>
      <c r="D49" s="5"/>
      <c r="E49" s="5"/>
      <c r="F49" s="5"/>
      <c r="G49" s="5"/>
      <c r="H49" s="5"/>
      <c r="I49" s="5"/>
      <c r="J49" s="5"/>
      <c r="K49" s="5">
        <f>SUMIF($B$6:$B$46,"3",N$6:N$46)</f>
        <v>0</v>
      </c>
      <c r="L49" s="5">
        <f>SUMIF($B$6:$B$46,"3",O$6:O$46)</f>
        <v>0</v>
      </c>
      <c r="M49" s="5">
        <f>SUMIF($B$6:$B$46,"3",P$6:P$46)</f>
        <v>0</v>
      </c>
      <c r="N49" s="5"/>
      <c r="O49" s="5"/>
      <c r="P49" s="5"/>
      <c r="Q49" s="5">
        <f t="shared" si="3"/>
        <v>0</v>
      </c>
      <c r="R49" s="5">
        <f t="shared" si="4"/>
        <v>0</v>
      </c>
      <c r="S49" s="130">
        <f t="shared" si="5"/>
        <v>0</v>
      </c>
      <c r="T49" s="128"/>
      <c r="U49" s="128"/>
      <c r="V49" s="128"/>
      <c r="W49" s="128"/>
    </row>
    <row r="50" spans="1:23" s="3" customFormat="1" ht="15.75">
      <c r="A50" s="8" t="s">
        <v>381</v>
      </c>
      <c r="B50" s="98"/>
      <c r="C50" s="14">
        <f aca="true" t="shared" si="6" ref="C50:P50">SUM(C51:C53)</f>
        <v>4580907</v>
      </c>
      <c r="D50" s="14">
        <f t="shared" si="6"/>
        <v>6718796</v>
      </c>
      <c r="E50" s="14">
        <f>SUM(E51:E53)</f>
        <v>6718796</v>
      </c>
      <c r="F50" s="14">
        <f t="shared" si="6"/>
        <v>4782776</v>
      </c>
      <c r="G50" s="14">
        <f t="shared" si="6"/>
        <v>921585</v>
      </c>
      <c r="H50" s="14">
        <f t="shared" si="6"/>
        <v>1498816</v>
      </c>
      <c r="I50" s="14">
        <f>SUM(I51:I53)</f>
        <v>1498816</v>
      </c>
      <c r="J50" s="14">
        <f t="shared" si="6"/>
        <v>894347</v>
      </c>
      <c r="K50" s="14">
        <f t="shared" si="6"/>
        <v>5332130</v>
      </c>
      <c r="L50" s="14">
        <f>SUM(L51:L53)</f>
        <v>5692490</v>
      </c>
      <c r="M50" s="14">
        <f t="shared" si="6"/>
        <v>3050981</v>
      </c>
      <c r="N50" s="14">
        <f t="shared" si="6"/>
        <v>0</v>
      </c>
      <c r="O50" s="14">
        <f>SUM(O51:O53)</f>
        <v>0</v>
      </c>
      <c r="P50" s="14">
        <f t="shared" si="6"/>
        <v>0</v>
      </c>
      <c r="Q50" s="14">
        <f t="shared" si="3"/>
        <v>10834622</v>
      </c>
      <c r="R50" s="14">
        <f t="shared" si="4"/>
        <v>13910102</v>
      </c>
      <c r="S50" s="131">
        <f t="shared" si="5"/>
        <v>8728104</v>
      </c>
      <c r="T50" s="128"/>
      <c r="U50" s="128"/>
      <c r="V50" s="128"/>
      <c r="W50" s="128"/>
    </row>
    <row r="51" spans="1:23" s="3" customFormat="1" ht="15.75">
      <c r="A51" s="86" t="s">
        <v>375</v>
      </c>
      <c r="B51" s="98">
        <v>1</v>
      </c>
      <c r="C51" s="81">
        <f aca="true" t="shared" si="7" ref="C51:M51">SUMIF($B$6:$B$50,"1",C$6:C$50)</f>
        <v>0</v>
      </c>
      <c r="D51" s="81">
        <f t="shared" si="7"/>
        <v>0</v>
      </c>
      <c r="E51" s="81">
        <f t="shared" si="7"/>
        <v>0</v>
      </c>
      <c r="F51" s="81">
        <f t="shared" si="7"/>
        <v>0</v>
      </c>
      <c r="G51" s="81">
        <f t="shared" si="7"/>
        <v>0</v>
      </c>
      <c r="H51" s="81">
        <f t="shared" si="7"/>
        <v>0</v>
      </c>
      <c r="I51" s="81">
        <f t="shared" si="7"/>
        <v>0</v>
      </c>
      <c r="J51" s="81">
        <f t="shared" si="7"/>
        <v>0</v>
      </c>
      <c r="K51" s="81">
        <f t="shared" si="7"/>
        <v>0</v>
      </c>
      <c r="L51" s="81">
        <f t="shared" si="7"/>
        <v>0</v>
      </c>
      <c r="M51" s="81">
        <f t="shared" si="7"/>
        <v>0</v>
      </c>
      <c r="N51" s="5"/>
      <c r="O51" s="5"/>
      <c r="P51" s="5"/>
      <c r="Q51" s="5">
        <f t="shared" si="3"/>
        <v>0</v>
      </c>
      <c r="R51" s="5">
        <f t="shared" si="4"/>
        <v>0</v>
      </c>
      <c r="S51" s="130">
        <f t="shared" si="5"/>
        <v>0</v>
      </c>
      <c r="T51" s="128"/>
      <c r="U51" s="128"/>
      <c r="V51" s="128"/>
      <c r="W51" s="128"/>
    </row>
    <row r="52" spans="1:23" s="3" customFormat="1" ht="15.75">
      <c r="A52" s="86" t="s">
        <v>218</v>
      </c>
      <c r="B52" s="98">
        <v>2</v>
      </c>
      <c r="C52" s="81">
        <f aca="true" t="shared" si="8" ref="C52:M52">SUMIF($B$6:$B$50,"2",C$6:C$50)</f>
        <v>4170907</v>
      </c>
      <c r="D52" s="81">
        <f t="shared" si="8"/>
        <v>6308796</v>
      </c>
      <c r="E52" s="81">
        <f t="shared" si="8"/>
        <v>6308796</v>
      </c>
      <c r="F52" s="81">
        <f t="shared" si="8"/>
        <v>4412945</v>
      </c>
      <c r="G52" s="81">
        <f t="shared" si="8"/>
        <v>798800</v>
      </c>
      <c r="H52" s="81">
        <f t="shared" si="8"/>
        <v>1376031</v>
      </c>
      <c r="I52" s="81">
        <f t="shared" si="8"/>
        <v>1376031</v>
      </c>
      <c r="J52" s="81">
        <f t="shared" si="8"/>
        <v>797147</v>
      </c>
      <c r="K52" s="81">
        <f t="shared" si="8"/>
        <v>5332130</v>
      </c>
      <c r="L52" s="81">
        <f t="shared" si="8"/>
        <v>5692490</v>
      </c>
      <c r="M52" s="81">
        <f t="shared" si="8"/>
        <v>3050981</v>
      </c>
      <c r="N52" s="5"/>
      <c r="O52" s="5"/>
      <c r="P52" s="5"/>
      <c r="Q52" s="5">
        <f t="shared" si="3"/>
        <v>10301837</v>
      </c>
      <c r="R52" s="5">
        <f t="shared" si="4"/>
        <v>13377317</v>
      </c>
      <c r="S52" s="130">
        <f t="shared" si="5"/>
        <v>8261073</v>
      </c>
      <c r="T52" s="128"/>
      <c r="U52" s="128"/>
      <c r="V52" s="128"/>
      <c r="W52" s="128"/>
    </row>
    <row r="53" spans="1:23" s="3" customFormat="1" ht="15.75">
      <c r="A53" s="86" t="s">
        <v>110</v>
      </c>
      <c r="B53" s="98">
        <v>3</v>
      </c>
      <c r="C53" s="81">
        <f aca="true" t="shared" si="9" ref="C53:M53">SUMIF($B$6:$B$50,"3",C$6:C$50)</f>
        <v>410000</v>
      </c>
      <c r="D53" s="81">
        <f t="shared" si="9"/>
        <v>410000</v>
      </c>
      <c r="E53" s="81">
        <f t="shared" si="9"/>
        <v>410000</v>
      </c>
      <c r="F53" s="81">
        <f t="shared" si="9"/>
        <v>369831</v>
      </c>
      <c r="G53" s="81">
        <f t="shared" si="9"/>
        <v>122785</v>
      </c>
      <c r="H53" s="81">
        <f t="shared" si="9"/>
        <v>122785</v>
      </c>
      <c r="I53" s="81">
        <f t="shared" si="9"/>
        <v>122785</v>
      </c>
      <c r="J53" s="81">
        <f t="shared" si="9"/>
        <v>97200</v>
      </c>
      <c r="K53" s="81">
        <f t="shared" si="9"/>
        <v>0</v>
      </c>
      <c r="L53" s="81">
        <f t="shared" si="9"/>
        <v>0</v>
      </c>
      <c r="M53" s="81">
        <f t="shared" si="9"/>
        <v>0</v>
      </c>
      <c r="N53" s="5"/>
      <c r="O53" s="5"/>
      <c r="P53" s="5"/>
      <c r="Q53" s="5">
        <f t="shared" si="3"/>
        <v>532785</v>
      </c>
      <c r="R53" s="5">
        <f t="shared" si="4"/>
        <v>532785</v>
      </c>
      <c r="S53" s="130">
        <f t="shared" si="5"/>
        <v>467031</v>
      </c>
      <c r="T53" s="128"/>
      <c r="U53" s="128"/>
      <c r="V53" s="128"/>
      <c r="W53" s="128"/>
    </row>
  </sheetData>
  <sheetProtection/>
  <mergeCells count="9">
    <mergeCell ref="A1:Q1"/>
    <mergeCell ref="A2:Q2"/>
    <mergeCell ref="A4:A5"/>
    <mergeCell ref="B4:B5"/>
    <mergeCell ref="C4:F4"/>
    <mergeCell ref="G4:J4"/>
    <mergeCell ref="N4:P4"/>
    <mergeCell ref="K4:M4"/>
    <mergeCell ref="Q4:R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72" t="s">
        <v>368</v>
      </c>
      <c r="B1" s="372"/>
      <c r="C1" s="372"/>
      <c r="D1" s="372"/>
      <c r="E1" s="372"/>
    </row>
    <row r="2" spans="1:5" s="25" customFormat="1" ht="14.25" customHeight="1">
      <c r="A2" s="118"/>
      <c r="B2" s="118"/>
      <c r="C2" s="118"/>
      <c r="D2" s="118"/>
      <c r="E2" s="118"/>
    </row>
    <row r="3" spans="1:5" s="25" customFormat="1" ht="27" customHeight="1">
      <c r="A3" s="372" t="s">
        <v>95</v>
      </c>
      <c r="B3" s="372"/>
      <c r="C3" s="372"/>
      <c r="D3" s="372"/>
      <c r="E3" s="372"/>
    </row>
    <row r="4" spans="1:5" s="25" customFormat="1" ht="13.5" customHeight="1">
      <c r="A4" s="118"/>
      <c r="B4" s="118"/>
      <c r="C4" s="118"/>
      <c r="D4" s="118"/>
      <c r="E4" s="118"/>
    </row>
    <row r="5" spans="1:5" s="25" customFormat="1" ht="40.5" customHeight="1">
      <c r="A5" s="372" t="s">
        <v>371</v>
      </c>
      <c r="B5" s="372"/>
      <c r="C5" s="372"/>
      <c r="D5" s="372"/>
      <c r="E5" s="372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5" t="s">
        <v>9</v>
      </c>
      <c r="B7" s="27" t="s">
        <v>35</v>
      </c>
      <c r="C7" s="27" t="s">
        <v>85</v>
      </c>
      <c r="D7" s="27" t="s">
        <v>361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5"/>
      <c r="B35" s="96"/>
      <c r="C35" s="96"/>
      <c r="D35" s="96"/>
      <c r="E35" s="96"/>
    </row>
    <row r="36" spans="1:5" s="36" customFormat="1" ht="27.75" customHeight="1">
      <c r="A36" s="373" t="s">
        <v>369</v>
      </c>
      <c r="B36" s="373"/>
      <c r="C36" s="373"/>
      <c r="D36" s="373"/>
      <c r="E36" s="373"/>
    </row>
    <row r="37" ht="18.75" customHeight="1"/>
    <row r="38" ht="15">
      <c r="A38" s="97" t="s">
        <v>370</v>
      </c>
    </row>
    <row r="39" spans="1:3" ht="15">
      <c r="A39" s="39" t="s">
        <v>96</v>
      </c>
      <c r="C39" s="64"/>
    </row>
    <row r="40" ht="15">
      <c r="C40" s="64" t="s">
        <v>97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0.7109375" style="22" hidden="1" customWidth="1"/>
    <col min="5" max="6" width="10.7109375" style="22" customWidth="1"/>
    <col min="7" max="7" width="11.7109375" style="22" customWidth="1"/>
    <col min="8" max="9" width="9.140625" style="22" customWidth="1"/>
    <col min="10" max="10" width="11.7109375" style="22" customWidth="1"/>
    <col min="11" max="16384" width="9.140625" style="22" customWidth="1"/>
  </cols>
  <sheetData>
    <row r="1" spans="1:10" s="16" customFormat="1" ht="15.75">
      <c r="A1" s="331" t="s">
        <v>507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16" customFormat="1" ht="15.75">
      <c r="A2" s="332" t="s">
        <v>466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s="16" customFormat="1" ht="15.75">
      <c r="A3" s="332" t="s">
        <v>152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5.75">
      <c r="A4" s="332" t="s">
        <v>467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0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6</v>
      </c>
      <c r="H6" s="46" t="s">
        <v>45</v>
      </c>
      <c r="I6" s="46" t="s">
        <v>46</v>
      </c>
      <c r="J6" s="46" t="s">
        <v>47</v>
      </c>
    </row>
    <row r="7" spans="1:10" s="3" customFormat="1" ht="15.75">
      <c r="A7" s="1">
        <v>1</v>
      </c>
      <c r="B7" s="333" t="s">
        <v>9</v>
      </c>
      <c r="C7" s="335" t="s">
        <v>85</v>
      </c>
      <c r="D7" s="336"/>
      <c r="E7" s="336"/>
      <c r="F7" s="337"/>
      <c r="G7" s="4" t="s">
        <v>361</v>
      </c>
      <c r="H7" s="4" t="s">
        <v>380</v>
      </c>
      <c r="I7" s="4" t="s">
        <v>468</v>
      </c>
      <c r="J7" s="4" t="s">
        <v>5</v>
      </c>
    </row>
    <row r="8" spans="1:10" s="3" customFormat="1" ht="31.5">
      <c r="A8" s="1">
        <v>2</v>
      </c>
      <c r="B8" s="334"/>
      <c r="C8" s="6" t="s">
        <v>4</v>
      </c>
      <c r="D8" s="6" t="s">
        <v>4</v>
      </c>
      <c r="E8" s="6" t="s">
        <v>537</v>
      </c>
      <c r="F8" s="6" t="s">
        <v>538</v>
      </c>
      <c r="G8" s="6" t="s">
        <v>4</v>
      </c>
      <c r="H8" s="6" t="s">
        <v>4</v>
      </c>
      <c r="I8" s="6" t="s">
        <v>4</v>
      </c>
      <c r="J8" s="6" t="s">
        <v>4</v>
      </c>
    </row>
    <row r="9" spans="1:11" ht="15.75">
      <c r="A9" s="1">
        <v>3</v>
      </c>
      <c r="B9" s="47" t="s">
        <v>376</v>
      </c>
      <c r="C9" s="15">
        <f>Bevételek!C134+Bevételek!C135+Bevételek!C137+Bevételek!C138+Bevételek!C143</f>
        <v>1455450</v>
      </c>
      <c r="D9" s="15" t="e">
        <f>Bevételek!#REF!+Bevételek!#REF!+Bevételek!#REF!+Bevételek!#REF!+Bevételek!#REF!</f>
        <v>#REF!</v>
      </c>
      <c r="E9" s="15">
        <f>Bevételek!D134+Bevételek!D135+Bevételek!D137+Bevételek!D138+Bevételek!D143</f>
        <v>1455450</v>
      </c>
      <c r="F9" s="15">
        <f>Bevételek!E134+Bevételek!E135+Bevételek!E137+Bevételek!E138+Bevételek!E143</f>
        <v>1474220</v>
      </c>
      <c r="G9" s="48"/>
      <c r="H9" s="48"/>
      <c r="I9" s="48"/>
      <c r="J9" s="48"/>
      <c r="K9" s="32"/>
    </row>
    <row r="10" spans="1:11" ht="30">
      <c r="A10" s="1">
        <v>4</v>
      </c>
      <c r="B10" s="47" t="s">
        <v>377</v>
      </c>
      <c r="C10" s="15">
        <f>Bevételek!C184+Bevételek!C185+Bevételek!C186</f>
        <v>0</v>
      </c>
      <c r="D10" s="15" t="e">
        <f>Bevételek!#REF!+Bevételek!#REF!+Bevételek!#REF!</f>
        <v>#REF!</v>
      </c>
      <c r="E10" s="15">
        <f>Bevételek!D184+Bevételek!D185+Bevételek!D186</f>
        <v>0</v>
      </c>
      <c r="F10" s="15">
        <f>Bevételek!E184+Bevételek!E185+Bevételek!E186</f>
        <v>0</v>
      </c>
      <c r="G10" s="48"/>
      <c r="H10" s="48"/>
      <c r="I10" s="48"/>
      <c r="J10" s="48"/>
      <c r="K10" s="32"/>
    </row>
    <row r="11" spans="1:11" ht="15.75">
      <c r="A11" s="1">
        <v>5</v>
      </c>
      <c r="B11" s="47" t="s">
        <v>20</v>
      </c>
      <c r="C11" s="15">
        <f>Bevételek!C141+Bevételek!C155+Bevételek!C170</f>
        <v>4000</v>
      </c>
      <c r="D11" s="15" t="e">
        <f>Bevételek!#REF!+Bevételek!#REF!+Bevételek!#REF!</f>
        <v>#REF!</v>
      </c>
      <c r="E11" s="15">
        <f>Bevételek!D141+Bevételek!D155+Bevételek!D170</f>
        <v>4000</v>
      </c>
      <c r="F11" s="15">
        <f>Bevételek!E141+Bevételek!E155+Bevételek!E170</f>
        <v>2638</v>
      </c>
      <c r="G11" s="48"/>
      <c r="H11" s="48"/>
      <c r="I11" s="48"/>
      <c r="J11" s="48"/>
      <c r="K11" s="32"/>
    </row>
    <row r="12" spans="1:11" ht="45">
      <c r="A12" s="1">
        <v>6</v>
      </c>
      <c r="B12" s="47" t="s">
        <v>21</v>
      </c>
      <c r="C12" s="15">
        <f>Bevételek!C164+Bevételek!C181+Bevételek!C182+Bevételek!C183+Bevételek!C220+Bevételek!C225+Bevételek!C229</f>
        <v>113000</v>
      </c>
      <c r="D12" s="15" t="e">
        <f>Bevételek!#REF!+Bevételek!#REF!+Bevételek!#REF!+Bevételek!#REF!+Bevételek!#REF!+Bevételek!#REF!+Bevételek!#REF!</f>
        <v>#REF!</v>
      </c>
      <c r="E12" s="15">
        <f>Bevételek!D164+Bevételek!D181+Bevételek!D182+Bevételek!D183+Bevételek!D220+Bevételek!D225+Bevételek!D229</f>
        <v>173000</v>
      </c>
      <c r="F12" s="15">
        <f>Bevételek!E164+Bevételek!E181+Bevételek!E182+Bevételek!E183+Bevételek!E220+Bevételek!E225+Bevételek!E229</f>
        <v>135286</v>
      </c>
      <c r="G12" s="48"/>
      <c r="H12" s="48"/>
      <c r="I12" s="48"/>
      <c r="J12" s="48"/>
      <c r="K12" s="32"/>
    </row>
    <row r="13" spans="1:11" ht="15.75">
      <c r="A13" s="1">
        <v>7</v>
      </c>
      <c r="B13" s="47" t="s">
        <v>22</v>
      </c>
      <c r="C13" s="15">
        <f>Bevételek!C231</f>
        <v>0</v>
      </c>
      <c r="D13" s="15" t="e">
        <f>Bevételek!#REF!</f>
        <v>#REF!</v>
      </c>
      <c r="E13" s="15">
        <f>Bevételek!D231</f>
        <v>0</v>
      </c>
      <c r="F13" s="15">
        <f>Bevételek!E231</f>
        <v>0</v>
      </c>
      <c r="G13" s="48"/>
      <c r="H13" s="48"/>
      <c r="I13" s="48"/>
      <c r="J13" s="48"/>
      <c r="K13" s="32"/>
    </row>
    <row r="14" spans="1:11" ht="30">
      <c r="A14" s="1">
        <v>8</v>
      </c>
      <c r="B14" s="47" t="s">
        <v>23</v>
      </c>
      <c r="C14" s="15">
        <f>Bevételek!C230</f>
        <v>0</v>
      </c>
      <c r="D14" s="15" t="e">
        <f>Bevételek!#REF!</f>
        <v>#REF!</v>
      </c>
      <c r="E14" s="15">
        <f>Bevételek!D230</f>
        <v>0</v>
      </c>
      <c r="F14" s="15">
        <f>Bevételek!E230</f>
        <v>0</v>
      </c>
      <c r="G14" s="48"/>
      <c r="H14" s="48"/>
      <c r="I14" s="48"/>
      <c r="J14" s="48"/>
      <c r="K14" s="32"/>
    </row>
    <row r="15" spans="1:11" ht="30">
      <c r="A15" s="1">
        <v>9</v>
      </c>
      <c r="B15" s="47" t="s">
        <v>378</v>
      </c>
      <c r="C15" s="15">
        <f>Bevételek!C50+Bevételek!C110+Bevételek!C240+Bevételek!C254</f>
        <v>0</v>
      </c>
      <c r="D15" s="15" t="e">
        <f>Bevételek!#REF!+Bevételek!#REF!+Bevételek!#REF!+Bevételek!#REF!</f>
        <v>#REF!</v>
      </c>
      <c r="E15" s="15">
        <f>Bevételek!D50+Bevételek!D110+Bevételek!D240+Bevételek!D254</f>
        <v>0</v>
      </c>
      <c r="F15" s="15">
        <f>Bevételek!E50+Bevételek!E110+Bevételek!E240+Bevételek!E254</f>
        <v>0</v>
      </c>
      <c r="G15" s="48"/>
      <c r="H15" s="48"/>
      <c r="I15" s="48"/>
      <c r="J15" s="48"/>
      <c r="K15" s="32"/>
    </row>
    <row r="16" spans="1:11" s="24" customFormat="1" ht="15.75">
      <c r="A16" s="1">
        <v>10</v>
      </c>
      <c r="B16" s="49" t="s">
        <v>49</v>
      </c>
      <c r="C16" s="18">
        <f>SUM(C9:C15)</f>
        <v>1572450</v>
      </c>
      <c r="D16" s="18" t="e">
        <f>SUM(D9:D15)</f>
        <v>#REF!</v>
      </c>
      <c r="E16" s="18">
        <f>SUM(E9:E15)</f>
        <v>1632450</v>
      </c>
      <c r="F16" s="18">
        <f>SUM(F9:F15)</f>
        <v>1612144</v>
      </c>
      <c r="G16" s="48"/>
      <c r="H16" s="48"/>
      <c r="I16" s="48"/>
      <c r="J16" s="48"/>
      <c r="K16" s="32"/>
    </row>
    <row r="17" spans="1:11" ht="15.75">
      <c r="A17" s="1">
        <v>11</v>
      </c>
      <c r="B17" s="49" t="s">
        <v>50</v>
      </c>
      <c r="C17" s="18">
        <f>ROUNDDOWN(C16*0.5,0)</f>
        <v>786225</v>
      </c>
      <c r="D17" s="18" t="e">
        <f>ROUNDDOWN(D16*0.5,0)</f>
        <v>#REF!</v>
      </c>
      <c r="E17" s="18">
        <f>ROUNDDOWN(E16*0.5,0)</f>
        <v>816225</v>
      </c>
      <c r="F17" s="18">
        <f>ROUNDDOWN(F16*0.5,0)</f>
        <v>806072</v>
      </c>
      <c r="G17" s="48"/>
      <c r="H17" s="48"/>
      <c r="I17" s="48"/>
      <c r="J17" s="48"/>
      <c r="K17" s="32"/>
    </row>
    <row r="18" spans="1:11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aca="true" t="shared" si="0" ref="J18:J32">C18+G18+H18+I18</f>
        <v>0</v>
      </c>
      <c r="K18" s="32"/>
    </row>
    <row r="19" spans="1:11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32"/>
    </row>
    <row r="20" spans="1:11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  <c r="K20" s="32"/>
    </row>
    <row r="21" spans="1:11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  <c r="K21" s="32"/>
    </row>
    <row r="22" spans="1:11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  <c r="K22" s="32"/>
    </row>
    <row r="23" spans="1:11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32"/>
    </row>
    <row r="24" spans="1:11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  <c r="K24" s="32"/>
    </row>
    <row r="25" spans="1:11" s="24" customFormat="1" ht="15.75">
      <c r="A25" s="1">
        <v>19</v>
      </c>
      <c r="B25" s="49" t="s">
        <v>51</v>
      </c>
      <c r="C25" s="18">
        <f aca="true" t="shared" si="1" ref="C25:I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 t="shared" si="0"/>
        <v>0</v>
      </c>
      <c r="K25" s="32"/>
    </row>
    <row r="26" spans="1:11" s="24" customFormat="1" ht="29.25">
      <c r="A26" s="1">
        <v>20</v>
      </c>
      <c r="B26" s="49" t="s">
        <v>52</v>
      </c>
      <c r="C26" s="18">
        <f>C17-C25</f>
        <v>786225</v>
      </c>
      <c r="D26" s="18" t="e">
        <f>D17-D25</f>
        <v>#REF!</v>
      </c>
      <c r="E26" s="18">
        <f>E17-E25</f>
        <v>816225</v>
      </c>
      <c r="F26" s="18">
        <f>F17-F25</f>
        <v>806072</v>
      </c>
      <c r="G26" s="48"/>
      <c r="H26" s="48"/>
      <c r="I26" s="48"/>
      <c r="J26" s="48"/>
      <c r="K26" s="32"/>
    </row>
    <row r="27" spans="1:11" s="24" customFormat="1" ht="42.75">
      <c r="A27" s="1">
        <v>21</v>
      </c>
      <c r="B27" s="50" t="s">
        <v>373</v>
      </c>
      <c r="C27" s="18">
        <f aca="true" t="shared" si="2" ref="C27:J27"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32"/>
    </row>
    <row r="28" spans="1:11" ht="30">
      <c r="A28" s="1">
        <v>22</v>
      </c>
      <c r="B28" s="47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 t="shared" si="0"/>
        <v>0</v>
      </c>
      <c r="K28" s="32"/>
    </row>
    <row r="29" spans="1:11" ht="45">
      <c r="A29" s="1">
        <v>23</v>
      </c>
      <c r="B29" s="47" t="s">
        <v>107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C29+G29+H29+I29</f>
        <v>0</v>
      </c>
      <c r="K29" s="32"/>
    </row>
    <row r="30" spans="1:11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C30+G30+H30+I30</f>
        <v>0</v>
      </c>
      <c r="K30" s="32"/>
    </row>
    <row r="31" spans="1:11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C31+G31+H31+I31</f>
        <v>0</v>
      </c>
      <c r="K31" s="32"/>
    </row>
    <row r="32" spans="1:11" ht="45">
      <c r="A32" s="1">
        <v>26</v>
      </c>
      <c r="B32" s="47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 t="shared" si="0"/>
        <v>0</v>
      </c>
      <c r="K32" s="32"/>
    </row>
    <row r="33" ht="15">
      <c r="J33" s="138"/>
    </row>
  </sheetData>
  <sheetProtection/>
  <mergeCells count="6">
    <mergeCell ref="A1:J1"/>
    <mergeCell ref="A3:J3"/>
    <mergeCell ref="A4:J4"/>
    <mergeCell ref="B7:B8"/>
    <mergeCell ref="A2:J2"/>
    <mergeCell ref="C7:F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1" r:id="rId1"/>
  <headerFooter>
    <oddHeader>&amp;R&amp;"Arial,Normál"&amp;10 3. melléklet a 4/2017.(V.29.)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57421875" style="152" customWidth="1"/>
    <col min="2" max="2" width="57.7109375" style="125" bestFit="1" customWidth="1"/>
    <col min="3" max="3" width="16.8515625" style="153" customWidth="1"/>
    <col min="4" max="16384" width="9.140625" style="125" customWidth="1"/>
  </cols>
  <sheetData>
    <row r="1" spans="1:3" ht="18.75">
      <c r="A1" s="331" t="s">
        <v>549</v>
      </c>
      <c r="B1" s="331"/>
      <c r="C1" s="331"/>
    </row>
    <row r="2" spans="1:3" ht="18.75">
      <c r="A2" s="332" t="s">
        <v>798</v>
      </c>
      <c r="B2" s="332"/>
      <c r="C2" s="332"/>
    </row>
    <row r="3" spans="1:3" ht="18.75">
      <c r="A3" s="144"/>
      <c r="B3" s="144"/>
      <c r="C3" s="145"/>
    </row>
    <row r="4" spans="1:3" ht="18.75">
      <c r="A4" s="1"/>
      <c r="B4" s="1" t="s">
        <v>0</v>
      </c>
      <c r="C4" s="146" t="s">
        <v>1</v>
      </c>
    </row>
    <row r="5" spans="1:3" ht="18.75">
      <c r="A5" s="1">
        <v>1</v>
      </c>
      <c r="B5" s="147" t="s">
        <v>9</v>
      </c>
      <c r="C5" s="148" t="s">
        <v>550</v>
      </c>
    </row>
    <row r="6" spans="1:3" ht="18.75">
      <c r="A6" s="1">
        <v>2</v>
      </c>
      <c r="B6" s="149" t="s">
        <v>551</v>
      </c>
      <c r="C6" s="150">
        <v>16358092</v>
      </c>
    </row>
    <row r="7" spans="1:3" ht="18.75">
      <c r="A7" s="1">
        <v>3</v>
      </c>
      <c r="B7" s="149" t="s">
        <v>552</v>
      </c>
      <c r="C7" s="150">
        <v>14154863</v>
      </c>
    </row>
    <row r="8" spans="1:3" ht="18.75">
      <c r="A8" s="1">
        <v>4</v>
      </c>
      <c r="B8" s="149" t="s">
        <v>553</v>
      </c>
      <c r="C8" s="151">
        <f>C6-C7</f>
        <v>2203229</v>
      </c>
    </row>
    <row r="9" spans="1:3" ht="18.75">
      <c r="A9" s="1">
        <v>5</v>
      </c>
      <c r="B9" s="149" t="s">
        <v>554</v>
      </c>
      <c r="C9" s="150">
        <v>3572874</v>
      </c>
    </row>
    <row r="10" spans="1:3" ht="18.75">
      <c r="A10" s="1">
        <v>6</v>
      </c>
      <c r="B10" s="149" t="s">
        <v>555</v>
      </c>
      <c r="C10" s="150">
        <v>388099</v>
      </c>
    </row>
    <row r="11" spans="1:3" ht="18.75">
      <c r="A11" s="1">
        <v>7</v>
      </c>
      <c r="B11" s="149" t="s">
        <v>556</v>
      </c>
      <c r="C11" s="151">
        <f>C9-C10</f>
        <v>3184775</v>
      </c>
    </row>
    <row r="12" spans="1:3" s="126" customFormat="1" ht="18.75">
      <c r="A12" s="1">
        <v>8</v>
      </c>
      <c r="B12" s="149" t="s">
        <v>557</v>
      </c>
      <c r="C12" s="151">
        <f>C8+C11</f>
        <v>5388004</v>
      </c>
    </row>
    <row r="13" spans="1:3" ht="18.75">
      <c r="A13" s="1">
        <v>9</v>
      </c>
      <c r="B13" s="149" t="s">
        <v>558</v>
      </c>
      <c r="C13" s="150">
        <v>0</v>
      </c>
    </row>
    <row r="14" spans="1:3" ht="18.75">
      <c r="A14" s="1">
        <v>10</v>
      </c>
      <c r="B14" s="149" t="s">
        <v>559</v>
      </c>
      <c r="C14" s="150">
        <v>0</v>
      </c>
    </row>
    <row r="15" spans="1:3" ht="18.75">
      <c r="A15" s="1">
        <v>11</v>
      </c>
      <c r="B15" s="149" t="s">
        <v>560</v>
      </c>
      <c r="C15" s="151">
        <f>C13-C14</f>
        <v>0</v>
      </c>
    </row>
    <row r="16" spans="1:3" ht="18.75">
      <c r="A16" s="1">
        <v>12</v>
      </c>
      <c r="B16" s="149" t="s">
        <v>561</v>
      </c>
      <c r="C16" s="150">
        <v>0</v>
      </c>
    </row>
    <row r="17" spans="1:3" ht="18.75">
      <c r="A17" s="1">
        <v>13</v>
      </c>
      <c r="B17" s="149" t="s">
        <v>562</v>
      </c>
      <c r="C17" s="150">
        <v>0</v>
      </c>
    </row>
    <row r="18" spans="1:3" s="126" customFormat="1" ht="18.75">
      <c r="A18" s="1">
        <v>14</v>
      </c>
      <c r="B18" s="149" t="s">
        <v>563</v>
      </c>
      <c r="C18" s="151">
        <f>C16+C17</f>
        <v>0</v>
      </c>
    </row>
    <row r="19" spans="1:3" s="126" customFormat="1" ht="18.75">
      <c r="A19" s="1">
        <v>15</v>
      </c>
      <c r="B19" s="149" t="s">
        <v>564</v>
      </c>
      <c r="C19" s="151">
        <f>C15+C18</f>
        <v>0</v>
      </c>
    </row>
    <row r="20" spans="1:3" s="126" customFormat="1" ht="18.75">
      <c r="A20" s="1">
        <v>16</v>
      </c>
      <c r="B20" s="149" t="s">
        <v>565</v>
      </c>
      <c r="C20" s="151">
        <f>C12+C19</f>
        <v>5388004</v>
      </c>
    </row>
    <row r="21" spans="1:3" s="126" customFormat="1" ht="18.75">
      <c r="A21" s="1">
        <v>17</v>
      </c>
      <c r="B21" s="149" t="s">
        <v>566</v>
      </c>
      <c r="C21" s="151">
        <v>5388004</v>
      </c>
    </row>
    <row r="22" spans="1:3" s="126" customFormat="1" ht="18.75">
      <c r="A22" s="1">
        <v>18</v>
      </c>
      <c r="B22" s="149" t="s">
        <v>567</v>
      </c>
      <c r="C22" s="151">
        <f>C12-C21</f>
        <v>0</v>
      </c>
    </row>
    <row r="23" spans="1:3" s="126" customFormat="1" ht="18.75">
      <c r="A23" s="1">
        <v>19</v>
      </c>
      <c r="B23" s="149" t="s">
        <v>568</v>
      </c>
      <c r="C23" s="151">
        <f>C19*0.1</f>
        <v>0</v>
      </c>
    </row>
    <row r="24" spans="1:3" s="126" customFormat="1" ht="18.75">
      <c r="A24" s="1">
        <v>20</v>
      </c>
      <c r="B24" s="149" t="s">
        <v>569</v>
      </c>
      <c r="C24" s="151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H1" sqref="H1:I16384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23" t="s">
        <v>549</v>
      </c>
      <c r="B1" s="323"/>
      <c r="C1" s="323"/>
      <c r="D1" s="323"/>
      <c r="E1" s="323"/>
      <c r="F1" s="323"/>
    </row>
    <row r="2" spans="1:6" s="2" customFormat="1" ht="15.75">
      <c r="A2" s="323" t="s">
        <v>799</v>
      </c>
      <c r="B2" s="323"/>
      <c r="C2" s="323"/>
      <c r="D2" s="323"/>
      <c r="E2" s="323"/>
      <c r="F2" s="323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4"/>
      <c r="B5" s="154" t="s">
        <v>0</v>
      </c>
      <c r="C5" s="154" t="s">
        <v>1</v>
      </c>
      <c r="D5" s="154" t="s">
        <v>2</v>
      </c>
      <c r="E5" s="154" t="s">
        <v>3</v>
      </c>
      <c r="F5" s="154" t="s">
        <v>6</v>
      </c>
      <c r="G5" s="154" t="s">
        <v>45</v>
      </c>
    </row>
    <row r="6" spans="1:7" ht="15.75">
      <c r="A6" s="154">
        <v>1</v>
      </c>
      <c r="B6" s="87" t="s">
        <v>570</v>
      </c>
      <c r="C6" s="155">
        <v>42369</v>
      </c>
      <c r="D6" s="155">
        <v>42735</v>
      </c>
      <c r="E6" s="87" t="s">
        <v>571</v>
      </c>
      <c r="F6" s="155">
        <v>42369</v>
      </c>
      <c r="G6" s="155">
        <v>42735</v>
      </c>
    </row>
    <row r="7" spans="1:7" ht="15.75">
      <c r="A7" s="154">
        <v>2</v>
      </c>
      <c r="B7" s="156" t="s">
        <v>572</v>
      </c>
      <c r="C7" s="140">
        <v>112566292</v>
      </c>
      <c r="D7" s="140">
        <v>111280814</v>
      </c>
      <c r="E7" s="156" t="s">
        <v>573</v>
      </c>
      <c r="F7" s="140">
        <v>94758884</v>
      </c>
      <c r="G7" s="140">
        <v>96058844</v>
      </c>
    </row>
    <row r="8" spans="1:7" ht="15.75">
      <c r="A8" s="154">
        <v>3</v>
      </c>
      <c r="B8" s="156" t="s">
        <v>574</v>
      </c>
      <c r="C8" s="140">
        <v>0</v>
      </c>
      <c r="D8" s="140">
        <v>0</v>
      </c>
      <c r="E8" s="156" t="s">
        <v>575</v>
      </c>
      <c r="F8" s="140">
        <v>673322</v>
      </c>
      <c r="G8" s="140">
        <v>637519</v>
      </c>
    </row>
    <row r="9" spans="1:7" ht="15.75">
      <c r="A9" s="154">
        <v>4</v>
      </c>
      <c r="B9" s="156" t="s">
        <v>576</v>
      </c>
      <c r="C9" s="140">
        <v>3430971</v>
      </c>
      <c r="D9" s="140">
        <v>5609738</v>
      </c>
      <c r="E9" s="338" t="s">
        <v>577</v>
      </c>
      <c r="F9" s="340">
        <v>0</v>
      </c>
      <c r="G9" s="340">
        <v>0</v>
      </c>
    </row>
    <row r="10" spans="1:7" ht="31.5" customHeight="1">
      <c r="A10" s="154">
        <v>5</v>
      </c>
      <c r="B10" s="156" t="s">
        <v>578</v>
      </c>
      <c r="C10" s="140">
        <v>17560</v>
      </c>
      <c r="D10" s="140">
        <v>30188</v>
      </c>
      <c r="E10" s="339"/>
      <c r="F10" s="341"/>
      <c r="G10" s="341"/>
    </row>
    <row r="11" spans="1:7" ht="15.75">
      <c r="A11" s="154">
        <v>6</v>
      </c>
      <c r="B11" s="156" t="s">
        <v>579</v>
      </c>
      <c r="C11" s="140">
        <v>0</v>
      </c>
      <c r="D11" s="140">
        <v>0</v>
      </c>
      <c r="E11" s="342" t="s">
        <v>580</v>
      </c>
      <c r="F11" s="324">
        <v>20582617</v>
      </c>
      <c r="G11" s="324">
        <v>20224377</v>
      </c>
    </row>
    <row r="12" spans="1:7" ht="15.75">
      <c r="A12" s="154">
        <v>7</v>
      </c>
      <c r="B12" s="156" t="s">
        <v>581</v>
      </c>
      <c r="C12" s="140">
        <v>0</v>
      </c>
      <c r="D12" s="140">
        <v>0</v>
      </c>
      <c r="E12" s="342"/>
      <c r="F12" s="324"/>
      <c r="G12" s="324"/>
    </row>
    <row r="13" spans="1:7" ht="15.75">
      <c r="A13" s="154">
        <v>8</v>
      </c>
      <c r="B13" s="157" t="s">
        <v>582</v>
      </c>
      <c r="C13" s="158">
        <f>SUM(C7:C12)</f>
        <v>116014823</v>
      </c>
      <c r="D13" s="158">
        <f>SUM(D7:D12)</f>
        <v>116920740</v>
      </c>
      <c r="E13" s="157" t="s">
        <v>583</v>
      </c>
      <c r="F13" s="158">
        <f>SUM(F7:F12)</f>
        <v>116014823</v>
      </c>
      <c r="G13" s="158">
        <f>SUM(G7:G12)</f>
        <v>116920740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C16">
      <selection activeCell="R1" sqref="R1:R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15.57421875" style="0" customWidth="1"/>
    <col min="7" max="7" width="15.57421875" style="0" hidden="1" customWidth="1"/>
    <col min="8" max="8" width="15.5742187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5.421875" style="0" customWidth="1"/>
    <col min="16" max="16" width="14.57421875" style="0" hidden="1" customWidth="1"/>
    <col min="17" max="17" width="14.57421875" style="0" customWidth="1"/>
    <col min="18" max="18" width="13.57421875" style="0" hidden="1" customWidth="1"/>
  </cols>
  <sheetData>
    <row r="1" spans="1:15" s="2" customFormat="1" ht="15.75" customHeight="1">
      <c r="A1" s="353" t="s">
        <v>509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143"/>
    </row>
    <row r="2" spans="1:15" s="2" customFormat="1" ht="15.75">
      <c r="A2" s="323" t="s">
        <v>488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141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1:18" s="11" customFormat="1" ht="31.5">
      <c r="A4" s="87" t="s">
        <v>9</v>
      </c>
      <c r="B4" s="4" t="s">
        <v>472</v>
      </c>
      <c r="C4" s="4" t="s">
        <v>800</v>
      </c>
      <c r="D4" s="4" t="s">
        <v>473</v>
      </c>
      <c r="E4" s="4" t="s">
        <v>473</v>
      </c>
      <c r="F4" s="4" t="s">
        <v>542</v>
      </c>
      <c r="G4" s="4" t="s">
        <v>542</v>
      </c>
      <c r="H4" s="4" t="s">
        <v>538</v>
      </c>
      <c r="I4" s="4" t="s">
        <v>538</v>
      </c>
      <c r="J4" s="87" t="s">
        <v>9</v>
      </c>
      <c r="K4" s="4" t="s">
        <v>472</v>
      </c>
      <c r="L4" s="4" t="s">
        <v>800</v>
      </c>
      <c r="M4" s="4" t="s">
        <v>473</v>
      </c>
      <c r="N4" s="4" t="s">
        <v>473</v>
      </c>
      <c r="O4" s="4" t="s">
        <v>542</v>
      </c>
      <c r="P4" s="4" t="s">
        <v>542</v>
      </c>
      <c r="Q4" s="4" t="s">
        <v>538</v>
      </c>
      <c r="R4" s="4" t="s">
        <v>538</v>
      </c>
    </row>
    <row r="5" spans="1:18" s="94" customFormat="1" ht="16.5">
      <c r="A5" s="327" t="s">
        <v>42</v>
      </c>
      <c r="B5" s="327"/>
      <c r="C5" s="327"/>
      <c r="D5" s="327"/>
      <c r="E5" s="327"/>
      <c r="F5" s="142"/>
      <c r="G5" s="142"/>
      <c r="H5" s="142"/>
      <c r="I5" s="142"/>
      <c r="J5" s="350" t="s">
        <v>120</v>
      </c>
      <c r="K5" s="351"/>
      <c r="L5" s="351"/>
      <c r="M5" s="352"/>
      <c r="N5" s="123"/>
      <c r="O5" s="123"/>
      <c r="P5" s="304"/>
      <c r="Q5" s="304"/>
      <c r="R5" s="304"/>
    </row>
    <row r="6" spans="1:18" s="11" customFormat="1" ht="31.5">
      <c r="A6" s="89" t="s">
        <v>276</v>
      </c>
      <c r="B6" s="5">
        <v>9486</v>
      </c>
      <c r="C6" s="5">
        <v>10616</v>
      </c>
      <c r="D6" s="5">
        <v>11320</v>
      </c>
      <c r="E6" s="5">
        <f>Összesen!L7</f>
        <v>11319610</v>
      </c>
      <c r="F6" s="5">
        <v>14317</v>
      </c>
      <c r="G6" s="5">
        <f>Összesen!M7</f>
        <v>14317070</v>
      </c>
      <c r="H6" s="5">
        <v>12192</v>
      </c>
      <c r="I6" s="5">
        <f>Összesen!N7</f>
        <v>12192332</v>
      </c>
      <c r="J6" s="91" t="s">
        <v>34</v>
      </c>
      <c r="K6" s="5">
        <v>4614</v>
      </c>
      <c r="L6" s="5">
        <v>4574</v>
      </c>
      <c r="M6" s="5">
        <v>4581</v>
      </c>
      <c r="N6" s="5">
        <f>Összesen!Y7</f>
        <v>4580907</v>
      </c>
      <c r="O6" s="5">
        <v>6719</v>
      </c>
      <c r="P6" s="5">
        <f>Összesen!Z7</f>
        <v>6718796</v>
      </c>
      <c r="Q6" s="5">
        <v>4783</v>
      </c>
      <c r="R6" s="5">
        <f>Összesen!AA7</f>
        <v>4782776</v>
      </c>
    </row>
    <row r="7" spans="1:18" s="11" customFormat="1" ht="30">
      <c r="A7" s="89" t="s">
        <v>297</v>
      </c>
      <c r="B7" s="5">
        <v>1161</v>
      </c>
      <c r="C7" s="5">
        <v>1169</v>
      </c>
      <c r="D7" s="5">
        <v>1542</v>
      </c>
      <c r="E7" s="5">
        <f>Összesen!L8</f>
        <v>1542450</v>
      </c>
      <c r="F7" s="5">
        <v>1542</v>
      </c>
      <c r="G7" s="5">
        <f>Összesen!M8</f>
        <v>1542450</v>
      </c>
      <c r="H7" s="5">
        <v>1556</v>
      </c>
      <c r="I7" s="5">
        <f>Összesen!N8</f>
        <v>1556003</v>
      </c>
      <c r="J7" s="91" t="s">
        <v>74</v>
      </c>
      <c r="K7" s="5">
        <v>982</v>
      </c>
      <c r="L7" s="5">
        <v>862</v>
      </c>
      <c r="M7" s="5">
        <v>922</v>
      </c>
      <c r="N7" s="5">
        <f>Összesen!Y8</f>
        <v>921585</v>
      </c>
      <c r="O7" s="5">
        <v>1499</v>
      </c>
      <c r="P7" s="5">
        <f>Összesen!Z8</f>
        <v>1498816</v>
      </c>
      <c r="Q7" s="5">
        <v>894</v>
      </c>
      <c r="R7" s="5">
        <f>Összesen!AA8</f>
        <v>894347</v>
      </c>
    </row>
    <row r="8" spans="1:18" s="11" customFormat="1" ht="15.75">
      <c r="A8" s="89" t="s">
        <v>42</v>
      </c>
      <c r="B8" s="5">
        <v>2206</v>
      </c>
      <c r="C8" s="5">
        <v>434</v>
      </c>
      <c r="D8" s="5">
        <v>735</v>
      </c>
      <c r="E8" s="5">
        <f>Összesen!L9</f>
        <v>735610</v>
      </c>
      <c r="F8" s="5">
        <v>1125</v>
      </c>
      <c r="G8" s="5">
        <f>Összesen!M9</f>
        <v>1124765</v>
      </c>
      <c r="H8" s="5">
        <v>1030</v>
      </c>
      <c r="I8" s="5">
        <f>Összesen!N9</f>
        <v>1029757</v>
      </c>
      <c r="J8" s="91" t="s">
        <v>75</v>
      </c>
      <c r="K8" s="5">
        <v>6025</v>
      </c>
      <c r="L8" s="5">
        <v>4544</v>
      </c>
      <c r="M8" s="5">
        <v>5332</v>
      </c>
      <c r="N8" s="5">
        <f>Összesen!Y9</f>
        <v>5332130</v>
      </c>
      <c r="O8" s="5">
        <v>5692</v>
      </c>
      <c r="P8" s="5">
        <f>Összesen!Z9</f>
        <v>5692490</v>
      </c>
      <c r="Q8" s="5">
        <v>3051</v>
      </c>
      <c r="R8" s="5">
        <f>Összesen!AA9</f>
        <v>3050981</v>
      </c>
    </row>
    <row r="9" spans="1:18" s="11" customFormat="1" ht="15.75">
      <c r="A9" s="329" t="s">
        <v>355</v>
      </c>
      <c r="B9" s="324"/>
      <c r="C9" s="324">
        <v>981</v>
      </c>
      <c r="D9" s="324">
        <v>100</v>
      </c>
      <c r="E9" s="346">
        <f>Összesen!L10</f>
        <v>100000</v>
      </c>
      <c r="F9" s="340">
        <v>100</v>
      </c>
      <c r="G9" s="346">
        <f>Összesen!M10</f>
        <v>100000</v>
      </c>
      <c r="H9" s="348">
        <v>0</v>
      </c>
      <c r="I9" s="346">
        <f>Összesen!N10</f>
        <v>0</v>
      </c>
      <c r="J9" s="91" t="s">
        <v>76</v>
      </c>
      <c r="K9" s="5">
        <v>871</v>
      </c>
      <c r="L9" s="5">
        <v>474</v>
      </c>
      <c r="M9" s="5">
        <v>745</v>
      </c>
      <c r="N9" s="5">
        <f>Összesen!Y10</f>
        <v>744800</v>
      </c>
      <c r="O9" s="5">
        <v>928</v>
      </c>
      <c r="P9" s="5">
        <f>Összesen!Z10</f>
        <v>927850</v>
      </c>
      <c r="Q9" s="5">
        <v>879</v>
      </c>
      <c r="R9" s="5">
        <f>Összesen!AA10</f>
        <v>878950</v>
      </c>
    </row>
    <row r="10" spans="1:18" s="11" customFormat="1" ht="15.75">
      <c r="A10" s="329"/>
      <c r="B10" s="324"/>
      <c r="C10" s="324"/>
      <c r="D10" s="324"/>
      <c r="E10" s="347"/>
      <c r="F10" s="341"/>
      <c r="G10" s="347"/>
      <c r="H10" s="349"/>
      <c r="I10" s="347"/>
      <c r="J10" s="91" t="s">
        <v>77</v>
      </c>
      <c r="K10" s="5">
        <v>1629</v>
      </c>
      <c r="L10" s="5">
        <v>911</v>
      </c>
      <c r="M10" s="5">
        <v>1109</v>
      </c>
      <c r="N10" s="5">
        <f>Összesen!Y11</f>
        <v>1109474</v>
      </c>
      <c r="O10" s="5">
        <v>933</v>
      </c>
      <c r="P10" s="5">
        <f>Összesen!Z11</f>
        <v>932984</v>
      </c>
      <c r="Q10" s="5">
        <v>690</v>
      </c>
      <c r="R10" s="5">
        <f>Összesen!AA11</f>
        <v>689675</v>
      </c>
    </row>
    <row r="11" spans="1:18" s="11" customFormat="1" ht="15.75">
      <c r="A11" s="90" t="s">
        <v>79</v>
      </c>
      <c r="B11" s="13">
        <f aca="true" t="shared" si="0" ref="B11:I11">SUM(B6:B10)</f>
        <v>12853</v>
      </c>
      <c r="C11" s="13">
        <f t="shared" si="0"/>
        <v>13200</v>
      </c>
      <c r="D11" s="13">
        <f t="shared" si="0"/>
        <v>13697</v>
      </c>
      <c r="E11" s="13">
        <f t="shared" si="0"/>
        <v>13697670</v>
      </c>
      <c r="F11" s="13">
        <f t="shared" si="0"/>
        <v>17084</v>
      </c>
      <c r="G11" s="13">
        <f t="shared" si="0"/>
        <v>17084285</v>
      </c>
      <c r="H11" s="13">
        <f t="shared" si="0"/>
        <v>14778</v>
      </c>
      <c r="I11" s="13">
        <f t="shared" si="0"/>
        <v>14778092</v>
      </c>
      <c r="J11" s="90" t="s">
        <v>80</v>
      </c>
      <c r="K11" s="13">
        <f aca="true" t="shared" si="1" ref="K11:R11">SUM(K6:K10)</f>
        <v>14121</v>
      </c>
      <c r="L11" s="13">
        <f t="shared" si="1"/>
        <v>11365</v>
      </c>
      <c r="M11" s="13">
        <f t="shared" si="1"/>
        <v>12689</v>
      </c>
      <c r="N11" s="13">
        <f t="shared" si="1"/>
        <v>12688896</v>
      </c>
      <c r="O11" s="13">
        <f t="shared" si="1"/>
        <v>15771</v>
      </c>
      <c r="P11" s="13">
        <f t="shared" si="1"/>
        <v>15770936</v>
      </c>
      <c r="Q11" s="13">
        <f t="shared" si="1"/>
        <v>10297</v>
      </c>
      <c r="R11" s="13">
        <f t="shared" si="1"/>
        <v>10296729</v>
      </c>
    </row>
    <row r="12" spans="1:18" s="11" customFormat="1" ht="15.75">
      <c r="A12" s="92" t="s">
        <v>125</v>
      </c>
      <c r="B12" s="93">
        <f aca="true" t="shared" si="2" ref="B12:I12">B11-K11</f>
        <v>-1268</v>
      </c>
      <c r="C12" s="93">
        <f t="shared" si="2"/>
        <v>1835</v>
      </c>
      <c r="D12" s="93">
        <f t="shared" si="2"/>
        <v>1008</v>
      </c>
      <c r="E12" s="93">
        <f t="shared" si="2"/>
        <v>1008774</v>
      </c>
      <c r="F12" s="93">
        <f t="shared" si="2"/>
        <v>1313</v>
      </c>
      <c r="G12" s="93">
        <f t="shared" si="2"/>
        <v>1313349</v>
      </c>
      <c r="H12" s="93">
        <f t="shared" si="2"/>
        <v>4481</v>
      </c>
      <c r="I12" s="93">
        <f t="shared" si="2"/>
        <v>4481363</v>
      </c>
      <c r="J12" s="325" t="s">
        <v>118</v>
      </c>
      <c r="K12" s="322"/>
      <c r="L12" s="322">
        <v>327</v>
      </c>
      <c r="M12" s="322">
        <v>388</v>
      </c>
      <c r="N12" s="322">
        <f>Összesen!Y13</f>
        <v>388099</v>
      </c>
      <c r="O12" s="343">
        <v>782</v>
      </c>
      <c r="P12" s="322">
        <f>Összesen!Z13</f>
        <v>782402</v>
      </c>
      <c r="Q12" s="343">
        <v>388</v>
      </c>
      <c r="R12" s="322">
        <f>Összesen!AA13</f>
        <v>388099</v>
      </c>
    </row>
    <row r="13" spans="1:18" s="11" customFormat="1" ht="15.75">
      <c r="A13" s="92" t="s">
        <v>116</v>
      </c>
      <c r="B13" s="5">
        <v>1212</v>
      </c>
      <c r="C13" s="5">
        <v>1998</v>
      </c>
      <c r="D13" s="5">
        <v>3089</v>
      </c>
      <c r="E13" s="5">
        <f>Összesen!L14</f>
        <v>3088730</v>
      </c>
      <c r="F13" s="5">
        <v>3179</v>
      </c>
      <c r="G13" s="5">
        <f>Összesen!M14</f>
        <v>3178571</v>
      </c>
      <c r="H13" s="5">
        <v>3179</v>
      </c>
      <c r="I13" s="5">
        <f>Összesen!N14</f>
        <v>3178571</v>
      </c>
      <c r="J13" s="325"/>
      <c r="K13" s="322"/>
      <c r="L13" s="322"/>
      <c r="M13" s="322"/>
      <c r="N13" s="322"/>
      <c r="O13" s="344"/>
      <c r="P13" s="322"/>
      <c r="Q13" s="344"/>
      <c r="R13" s="322"/>
    </row>
    <row r="14" spans="1:18" s="11" customFormat="1" ht="15.75">
      <c r="A14" s="92" t="s">
        <v>117</v>
      </c>
      <c r="B14" s="5">
        <v>462</v>
      </c>
      <c r="C14" s="5">
        <v>388</v>
      </c>
      <c r="D14" s="5"/>
      <c r="E14" s="5">
        <f>Összesen!L15</f>
        <v>0</v>
      </c>
      <c r="F14" s="5">
        <v>394</v>
      </c>
      <c r="G14" s="5">
        <f>Összesen!M15</f>
        <v>394303</v>
      </c>
      <c r="H14" s="5">
        <v>394</v>
      </c>
      <c r="I14" s="5">
        <f>Összesen!N15</f>
        <v>394303</v>
      </c>
      <c r="J14" s="325"/>
      <c r="K14" s="322"/>
      <c r="L14" s="322"/>
      <c r="M14" s="322"/>
      <c r="N14" s="322"/>
      <c r="O14" s="345"/>
      <c r="P14" s="322"/>
      <c r="Q14" s="345"/>
      <c r="R14" s="322"/>
    </row>
    <row r="15" spans="1:18" s="11" customFormat="1" ht="15.75">
      <c r="A15" s="63" t="s">
        <v>150</v>
      </c>
      <c r="B15" s="5"/>
      <c r="C15" s="5"/>
      <c r="D15" s="5"/>
      <c r="E15" s="5"/>
      <c r="F15" s="5"/>
      <c r="G15" s="5"/>
      <c r="H15" s="5"/>
      <c r="I15" s="5"/>
      <c r="J15" s="63" t="s">
        <v>151</v>
      </c>
      <c r="K15" s="80"/>
      <c r="L15" s="80"/>
      <c r="M15" s="80"/>
      <c r="N15" s="80"/>
      <c r="O15" s="80"/>
      <c r="P15" s="80"/>
      <c r="Q15" s="80"/>
      <c r="R15" s="80"/>
    </row>
    <row r="16" spans="1:18" s="11" customFormat="1" ht="15.75">
      <c r="A16" s="90" t="s">
        <v>10</v>
      </c>
      <c r="B16" s="14">
        <f aca="true" t="shared" si="3" ref="B16:I16">B11+B13+B14+B15</f>
        <v>14527</v>
      </c>
      <c r="C16" s="14">
        <f t="shared" si="3"/>
        <v>15586</v>
      </c>
      <c r="D16" s="14">
        <f t="shared" si="3"/>
        <v>16786</v>
      </c>
      <c r="E16" s="14">
        <f t="shared" si="3"/>
        <v>16786400</v>
      </c>
      <c r="F16" s="14">
        <f t="shared" si="3"/>
        <v>20657</v>
      </c>
      <c r="G16" s="14">
        <f t="shared" si="3"/>
        <v>20657159</v>
      </c>
      <c r="H16" s="14">
        <f t="shared" si="3"/>
        <v>18351</v>
      </c>
      <c r="I16" s="14">
        <f t="shared" si="3"/>
        <v>18350966</v>
      </c>
      <c r="J16" s="90" t="s">
        <v>11</v>
      </c>
      <c r="K16" s="14">
        <f aca="true" t="shared" si="4" ref="K16:R16">K11+K12+K15</f>
        <v>14121</v>
      </c>
      <c r="L16" s="14">
        <f t="shared" si="4"/>
        <v>11692</v>
      </c>
      <c r="M16" s="14">
        <f t="shared" si="4"/>
        <v>13077</v>
      </c>
      <c r="N16" s="14">
        <f t="shared" si="4"/>
        <v>13076995</v>
      </c>
      <c r="O16" s="14">
        <f t="shared" si="4"/>
        <v>16553</v>
      </c>
      <c r="P16" s="14">
        <f t="shared" si="4"/>
        <v>16553338</v>
      </c>
      <c r="Q16" s="14">
        <f t="shared" si="4"/>
        <v>10685</v>
      </c>
      <c r="R16" s="14">
        <f t="shared" si="4"/>
        <v>10684828</v>
      </c>
    </row>
    <row r="17" spans="1:18" s="94" customFormat="1" ht="16.5">
      <c r="A17" s="328" t="s">
        <v>119</v>
      </c>
      <c r="B17" s="328"/>
      <c r="C17" s="328"/>
      <c r="D17" s="328"/>
      <c r="E17" s="328"/>
      <c r="F17" s="303"/>
      <c r="G17" s="303"/>
      <c r="H17" s="303"/>
      <c r="I17" s="303"/>
      <c r="J17" s="350" t="s">
        <v>98</v>
      </c>
      <c r="K17" s="351"/>
      <c r="L17" s="351"/>
      <c r="M17" s="352"/>
      <c r="N17" s="123"/>
      <c r="O17" s="123"/>
      <c r="P17" s="123"/>
      <c r="Q17" s="123"/>
      <c r="R17" s="123"/>
    </row>
    <row r="18" spans="1:18" s="11" customFormat="1" ht="31.5">
      <c r="A18" s="89" t="s">
        <v>284</v>
      </c>
      <c r="B18" s="5">
        <v>13858</v>
      </c>
      <c r="C18" s="5">
        <v>11162</v>
      </c>
      <c r="D18" s="5">
        <v>1500</v>
      </c>
      <c r="E18" s="5">
        <f>Összesen!L18</f>
        <v>1500000</v>
      </c>
      <c r="F18" s="5">
        <v>1500</v>
      </c>
      <c r="G18" s="5">
        <f>Összesen!M18</f>
        <v>1500000</v>
      </c>
      <c r="H18" s="5">
        <v>1500</v>
      </c>
      <c r="I18" s="5">
        <f>Összesen!N18</f>
        <v>1500000</v>
      </c>
      <c r="J18" s="89" t="s">
        <v>93</v>
      </c>
      <c r="K18" s="5">
        <v>50</v>
      </c>
      <c r="L18" s="5"/>
      <c r="M18" s="5">
        <v>3950</v>
      </c>
      <c r="N18" s="5">
        <f>Összesen!Y18</f>
        <v>3950000</v>
      </c>
      <c r="O18" s="5">
        <v>4194</v>
      </c>
      <c r="P18" s="5">
        <f>Összesen!Z18</f>
        <v>4193984</v>
      </c>
      <c r="Q18" s="5">
        <v>2742</v>
      </c>
      <c r="R18" s="5">
        <f>Összesen!AA18</f>
        <v>2741612</v>
      </c>
    </row>
    <row r="19" spans="1:18" s="11" customFormat="1" ht="15.75">
      <c r="A19" s="89" t="s">
        <v>119</v>
      </c>
      <c r="B19" s="5">
        <v>482</v>
      </c>
      <c r="C19" s="5">
        <v>31</v>
      </c>
      <c r="D19" s="5"/>
      <c r="E19" s="5">
        <f>Összesen!L19</f>
        <v>0</v>
      </c>
      <c r="F19" s="5">
        <v>60</v>
      </c>
      <c r="G19" s="5">
        <f>Összesen!M19</f>
        <v>60000</v>
      </c>
      <c r="H19" s="5">
        <v>60</v>
      </c>
      <c r="I19" s="5">
        <f>Összesen!N19</f>
        <v>60000</v>
      </c>
      <c r="J19" s="89" t="s">
        <v>43</v>
      </c>
      <c r="K19" s="5">
        <v>15099</v>
      </c>
      <c r="L19" s="5">
        <v>8511</v>
      </c>
      <c r="M19" s="5">
        <v>1009</v>
      </c>
      <c r="N19" s="5">
        <f>Összesen!Y19</f>
        <v>1009405</v>
      </c>
      <c r="O19" s="5">
        <v>1225</v>
      </c>
      <c r="P19" s="5">
        <f>Összesen!Z19</f>
        <v>1224837</v>
      </c>
      <c r="Q19" s="5">
        <v>857</v>
      </c>
      <c r="R19" s="5">
        <f>Összesen!AA19</f>
        <v>857345</v>
      </c>
    </row>
    <row r="20" spans="1:18" s="11" customFormat="1" ht="15.75">
      <c r="A20" s="89" t="s">
        <v>356</v>
      </c>
      <c r="B20" s="5"/>
      <c r="C20" s="5"/>
      <c r="D20" s="5"/>
      <c r="E20" s="5">
        <f>Összesen!L20</f>
        <v>0</v>
      </c>
      <c r="F20" s="5">
        <v>20</v>
      </c>
      <c r="G20" s="5">
        <f>Összesen!M20</f>
        <v>20000</v>
      </c>
      <c r="H20" s="5">
        <v>20</v>
      </c>
      <c r="I20" s="5">
        <f>Összesen!N20</f>
        <v>20000</v>
      </c>
      <c r="J20" s="89" t="s">
        <v>193</v>
      </c>
      <c r="K20" s="5">
        <v>730</v>
      </c>
      <c r="L20" s="5">
        <v>54</v>
      </c>
      <c r="M20" s="5">
        <v>250</v>
      </c>
      <c r="N20" s="5">
        <f>Összesen!Y20</f>
        <v>250000</v>
      </c>
      <c r="O20" s="5">
        <v>265</v>
      </c>
      <c r="P20" s="5">
        <f>Összesen!Z20</f>
        <v>265000</v>
      </c>
      <c r="Q20" s="5">
        <v>259</v>
      </c>
      <c r="R20" s="5">
        <f>Összesen!AA20</f>
        <v>259177</v>
      </c>
    </row>
    <row r="21" spans="1:18" s="11" customFormat="1" ht="15.75">
      <c r="A21" s="90" t="s">
        <v>79</v>
      </c>
      <c r="B21" s="13">
        <f aca="true" t="shared" si="5" ref="B21:I21">SUM(B18:B20)</f>
        <v>14340</v>
      </c>
      <c r="C21" s="13">
        <f t="shared" si="5"/>
        <v>11193</v>
      </c>
      <c r="D21" s="13">
        <f t="shared" si="5"/>
        <v>1500</v>
      </c>
      <c r="E21" s="13">
        <f t="shared" si="5"/>
        <v>1500000</v>
      </c>
      <c r="F21" s="13">
        <f t="shared" si="5"/>
        <v>1580</v>
      </c>
      <c r="G21" s="13">
        <f t="shared" si="5"/>
        <v>1580000</v>
      </c>
      <c r="H21" s="13">
        <f t="shared" si="5"/>
        <v>1580</v>
      </c>
      <c r="I21" s="13">
        <f t="shared" si="5"/>
        <v>1580000</v>
      </c>
      <c r="J21" s="90" t="s">
        <v>80</v>
      </c>
      <c r="K21" s="13">
        <f aca="true" t="shared" si="6" ref="K21:R21">SUM(K18:K20)</f>
        <v>15879</v>
      </c>
      <c r="L21" s="13">
        <f t="shared" si="6"/>
        <v>8565</v>
      </c>
      <c r="M21" s="13">
        <f t="shared" si="6"/>
        <v>5209</v>
      </c>
      <c r="N21" s="13">
        <f t="shared" si="6"/>
        <v>5209405</v>
      </c>
      <c r="O21" s="13">
        <f t="shared" si="6"/>
        <v>5684</v>
      </c>
      <c r="P21" s="13">
        <f t="shared" si="6"/>
        <v>5683821</v>
      </c>
      <c r="Q21" s="13">
        <f t="shared" si="6"/>
        <v>3858</v>
      </c>
      <c r="R21" s="13">
        <f t="shared" si="6"/>
        <v>3858134</v>
      </c>
    </row>
    <row r="22" spans="1:18" s="11" customFormat="1" ht="15.75">
      <c r="A22" s="92" t="s">
        <v>125</v>
      </c>
      <c r="B22" s="93">
        <f aca="true" t="shared" si="7" ref="B22:I22">B21-K21</f>
        <v>-1539</v>
      </c>
      <c r="C22" s="93">
        <f t="shared" si="7"/>
        <v>2628</v>
      </c>
      <c r="D22" s="93">
        <f t="shared" si="7"/>
        <v>-3709</v>
      </c>
      <c r="E22" s="93">
        <f t="shared" si="7"/>
        <v>-3709405</v>
      </c>
      <c r="F22" s="93">
        <f t="shared" si="7"/>
        <v>-4104</v>
      </c>
      <c r="G22" s="93">
        <f t="shared" si="7"/>
        <v>-4103821</v>
      </c>
      <c r="H22" s="93">
        <f t="shared" si="7"/>
        <v>-2278</v>
      </c>
      <c r="I22" s="93">
        <f t="shared" si="7"/>
        <v>-2278134</v>
      </c>
      <c r="J22" s="325" t="s">
        <v>118</v>
      </c>
      <c r="K22" s="322">
        <v>9925</v>
      </c>
      <c r="L22" s="322">
        <v>3433</v>
      </c>
      <c r="M22" s="322"/>
      <c r="N22" s="322">
        <f>Összesen!Y22</f>
        <v>0</v>
      </c>
      <c r="O22" s="343">
        <v>0</v>
      </c>
      <c r="P22" s="322">
        <f>Összesen!Z22</f>
        <v>0</v>
      </c>
      <c r="Q22" s="343">
        <v>0</v>
      </c>
      <c r="R22" s="322">
        <f>Összesen!AA22</f>
        <v>0</v>
      </c>
    </row>
    <row r="23" spans="1:18" s="11" customFormat="1" ht="15.75">
      <c r="A23" s="92" t="s">
        <v>116</v>
      </c>
      <c r="B23" s="5"/>
      <c r="C23" s="5"/>
      <c r="D23" s="5"/>
      <c r="E23" s="5">
        <f>Összesen!L23</f>
        <v>0</v>
      </c>
      <c r="F23" s="5">
        <v>0</v>
      </c>
      <c r="G23" s="5">
        <f>Összesen!M23</f>
        <v>0</v>
      </c>
      <c r="H23" s="5">
        <v>0</v>
      </c>
      <c r="I23" s="5">
        <f>Összesen!N23</f>
        <v>0</v>
      </c>
      <c r="J23" s="325"/>
      <c r="K23" s="322"/>
      <c r="L23" s="322"/>
      <c r="M23" s="322"/>
      <c r="N23" s="322"/>
      <c r="O23" s="344"/>
      <c r="P23" s="322"/>
      <c r="Q23" s="344"/>
      <c r="R23" s="322"/>
    </row>
    <row r="24" spans="1:18" s="11" customFormat="1" ht="15.75">
      <c r="A24" s="92" t="s">
        <v>117</v>
      </c>
      <c r="B24" s="5">
        <v>12729</v>
      </c>
      <c r="C24" s="5"/>
      <c r="D24" s="5"/>
      <c r="E24" s="5">
        <f>Összesen!L24</f>
        <v>0</v>
      </c>
      <c r="F24" s="5">
        <v>0</v>
      </c>
      <c r="G24" s="5">
        <f>Összesen!M24</f>
        <v>0</v>
      </c>
      <c r="H24" s="5">
        <v>0</v>
      </c>
      <c r="I24" s="5">
        <f>Összesen!N24</f>
        <v>0</v>
      </c>
      <c r="J24" s="325"/>
      <c r="K24" s="322"/>
      <c r="L24" s="322"/>
      <c r="M24" s="322"/>
      <c r="N24" s="322"/>
      <c r="O24" s="345"/>
      <c r="P24" s="322"/>
      <c r="Q24" s="345"/>
      <c r="R24" s="322"/>
    </row>
    <row r="25" spans="1:18" s="11" customFormat="1" ht="31.5">
      <c r="A25" s="90" t="s">
        <v>12</v>
      </c>
      <c r="B25" s="14">
        <f aca="true" t="shared" si="8" ref="B25:I25">B21+B23+B24</f>
        <v>27069</v>
      </c>
      <c r="C25" s="14">
        <f t="shared" si="8"/>
        <v>11193</v>
      </c>
      <c r="D25" s="14">
        <f t="shared" si="8"/>
        <v>1500</v>
      </c>
      <c r="E25" s="14">
        <f t="shared" si="8"/>
        <v>1500000</v>
      </c>
      <c r="F25" s="14">
        <f t="shared" si="8"/>
        <v>1580</v>
      </c>
      <c r="G25" s="14">
        <f t="shared" si="8"/>
        <v>1580000</v>
      </c>
      <c r="H25" s="14">
        <f t="shared" si="8"/>
        <v>1580</v>
      </c>
      <c r="I25" s="14">
        <f t="shared" si="8"/>
        <v>1580000</v>
      </c>
      <c r="J25" s="90" t="s">
        <v>13</v>
      </c>
      <c r="K25" s="14">
        <f aca="true" t="shared" si="9" ref="K25:R25">K21+K22</f>
        <v>25804</v>
      </c>
      <c r="L25" s="14">
        <f t="shared" si="9"/>
        <v>11998</v>
      </c>
      <c r="M25" s="14">
        <f t="shared" si="9"/>
        <v>5209</v>
      </c>
      <c r="N25" s="14">
        <f t="shared" si="9"/>
        <v>5209405</v>
      </c>
      <c r="O25" s="14">
        <f t="shared" si="9"/>
        <v>5684</v>
      </c>
      <c r="P25" s="14">
        <f t="shared" si="9"/>
        <v>5683821</v>
      </c>
      <c r="Q25" s="14">
        <f t="shared" si="9"/>
        <v>3858</v>
      </c>
      <c r="R25" s="14">
        <f t="shared" si="9"/>
        <v>3858134</v>
      </c>
    </row>
    <row r="26" spans="1:18" s="94" customFormat="1" ht="16.5">
      <c r="A26" s="327" t="s">
        <v>121</v>
      </c>
      <c r="B26" s="327"/>
      <c r="C26" s="327"/>
      <c r="D26" s="327"/>
      <c r="E26" s="327"/>
      <c r="F26" s="142"/>
      <c r="G26" s="142"/>
      <c r="H26" s="142"/>
      <c r="I26" s="142"/>
      <c r="J26" s="350" t="s">
        <v>122</v>
      </c>
      <c r="K26" s="351"/>
      <c r="L26" s="351"/>
      <c r="M26" s="352"/>
      <c r="N26" s="123"/>
      <c r="O26" s="123"/>
      <c r="P26" s="123"/>
      <c r="Q26" s="123"/>
      <c r="R26" s="123"/>
    </row>
    <row r="27" spans="1:18" s="11" customFormat="1" ht="15.75">
      <c r="A27" s="89" t="s">
        <v>123</v>
      </c>
      <c r="B27" s="5">
        <f aca="true" t="shared" si="10" ref="B27:I27">B11+B21</f>
        <v>27193</v>
      </c>
      <c r="C27" s="5">
        <f t="shared" si="10"/>
        <v>24393</v>
      </c>
      <c r="D27" s="5">
        <f t="shared" si="10"/>
        <v>15197</v>
      </c>
      <c r="E27" s="5">
        <f t="shared" si="10"/>
        <v>15197670</v>
      </c>
      <c r="F27" s="5">
        <f t="shared" si="10"/>
        <v>18664</v>
      </c>
      <c r="G27" s="5">
        <f t="shared" si="10"/>
        <v>18664285</v>
      </c>
      <c r="H27" s="5">
        <f t="shared" si="10"/>
        <v>16358</v>
      </c>
      <c r="I27" s="5">
        <f t="shared" si="10"/>
        <v>16358092</v>
      </c>
      <c r="J27" s="89" t="s">
        <v>124</v>
      </c>
      <c r="K27" s="5">
        <f aca="true" t="shared" si="11" ref="K27:O28">K11+K21</f>
        <v>30000</v>
      </c>
      <c r="L27" s="5">
        <f t="shared" si="11"/>
        <v>19930</v>
      </c>
      <c r="M27" s="5">
        <f>M11+M21</f>
        <v>17898</v>
      </c>
      <c r="N27" s="5">
        <f t="shared" si="11"/>
        <v>17898301</v>
      </c>
      <c r="O27" s="5">
        <f t="shared" si="11"/>
        <v>21455</v>
      </c>
      <c r="P27" s="5">
        <f aca="true" t="shared" si="12" ref="P27:R28">P11+P21</f>
        <v>21454757</v>
      </c>
      <c r="Q27" s="5">
        <f t="shared" si="12"/>
        <v>14155</v>
      </c>
      <c r="R27" s="5">
        <f t="shared" si="12"/>
        <v>14154863</v>
      </c>
    </row>
    <row r="28" spans="1:18" s="11" customFormat="1" ht="15.75">
      <c r="A28" s="92" t="s">
        <v>125</v>
      </c>
      <c r="B28" s="93">
        <f aca="true" t="shared" si="13" ref="B28:I28">B27-K27</f>
        <v>-2807</v>
      </c>
      <c r="C28" s="93">
        <f t="shared" si="13"/>
        <v>4463</v>
      </c>
      <c r="D28" s="93">
        <f t="shared" si="13"/>
        <v>-2701</v>
      </c>
      <c r="E28" s="93">
        <f t="shared" si="13"/>
        <v>-2700631</v>
      </c>
      <c r="F28" s="93">
        <f t="shared" si="13"/>
        <v>-2791</v>
      </c>
      <c r="G28" s="93">
        <f t="shared" si="13"/>
        <v>-2790472</v>
      </c>
      <c r="H28" s="93">
        <f t="shared" si="13"/>
        <v>2203</v>
      </c>
      <c r="I28" s="93">
        <f t="shared" si="13"/>
        <v>2203229</v>
      </c>
      <c r="J28" s="325" t="s">
        <v>118</v>
      </c>
      <c r="K28" s="322">
        <f t="shared" si="11"/>
        <v>9925</v>
      </c>
      <c r="L28" s="322">
        <f t="shared" si="11"/>
        <v>3760</v>
      </c>
      <c r="M28" s="322">
        <f>M12+M22</f>
        <v>388</v>
      </c>
      <c r="N28" s="322">
        <f t="shared" si="11"/>
        <v>388099</v>
      </c>
      <c r="O28" s="322">
        <f>O12+O22</f>
        <v>782</v>
      </c>
      <c r="P28" s="322">
        <f t="shared" si="12"/>
        <v>782402</v>
      </c>
      <c r="Q28" s="322">
        <f t="shared" si="12"/>
        <v>388</v>
      </c>
      <c r="R28" s="322">
        <f t="shared" si="12"/>
        <v>388099</v>
      </c>
    </row>
    <row r="29" spans="1:18" s="11" customFormat="1" ht="15.75">
      <c r="A29" s="92" t="s">
        <v>116</v>
      </c>
      <c r="B29" s="5">
        <f aca="true" t="shared" si="14" ref="B29:E30">B13+B23</f>
        <v>1212</v>
      </c>
      <c r="C29" s="5">
        <f t="shared" si="14"/>
        <v>1998</v>
      </c>
      <c r="D29" s="5">
        <f>D13+D23</f>
        <v>3089</v>
      </c>
      <c r="E29" s="5">
        <f t="shared" si="14"/>
        <v>3088730</v>
      </c>
      <c r="F29" s="5">
        <f aca="true" t="shared" si="15" ref="F29:I30">F13+F23</f>
        <v>3179</v>
      </c>
      <c r="G29" s="5">
        <f t="shared" si="15"/>
        <v>3178571</v>
      </c>
      <c r="H29" s="5">
        <f t="shared" si="15"/>
        <v>3179</v>
      </c>
      <c r="I29" s="5">
        <f t="shared" si="15"/>
        <v>3178571</v>
      </c>
      <c r="J29" s="325"/>
      <c r="K29" s="322"/>
      <c r="L29" s="322"/>
      <c r="M29" s="322"/>
      <c r="N29" s="322"/>
      <c r="O29" s="322"/>
      <c r="P29" s="322"/>
      <c r="Q29" s="322"/>
      <c r="R29" s="322"/>
    </row>
    <row r="30" spans="1:18" s="11" customFormat="1" ht="15.75">
      <c r="A30" s="92" t="s">
        <v>117</v>
      </c>
      <c r="B30" s="5">
        <f t="shared" si="14"/>
        <v>13191</v>
      </c>
      <c r="C30" s="5">
        <f t="shared" si="14"/>
        <v>388</v>
      </c>
      <c r="D30" s="5">
        <f>D14+D24</f>
        <v>0</v>
      </c>
      <c r="E30" s="5">
        <f t="shared" si="14"/>
        <v>0</v>
      </c>
      <c r="F30" s="5">
        <f t="shared" si="15"/>
        <v>394</v>
      </c>
      <c r="G30" s="5">
        <f t="shared" si="15"/>
        <v>394303</v>
      </c>
      <c r="H30" s="5">
        <f t="shared" si="15"/>
        <v>394</v>
      </c>
      <c r="I30" s="5">
        <f t="shared" si="15"/>
        <v>394303</v>
      </c>
      <c r="J30" s="325"/>
      <c r="K30" s="322"/>
      <c r="L30" s="322"/>
      <c r="M30" s="322"/>
      <c r="N30" s="322"/>
      <c r="O30" s="322"/>
      <c r="P30" s="322"/>
      <c r="Q30" s="322"/>
      <c r="R30" s="322"/>
    </row>
    <row r="31" spans="1:18" s="11" customFormat="1" ht="15.75">
      <c r="A31" s="63" t="s">
        <v>150</v>
      </c>
      <c r="B31" s="5">
        <f aca="true" t="shared" si="16" ref="B31:I31">B15</f>
        <v>0</v>
      </c>
      <c r="C31" s="5">
        <f t="shared" si="16"/>
        <v>0</v>
      </c>
      <c r="D31" s="5">
        <f t="shared" si="16"/>
        <v>0</v>
      </c>
      <c r="E31" s="5">
        <f t="shared" si="16"/>
        <v>0</v>
      </c>
      <c r="F31" s="5">
        <f t="shared" si="16"/>
        <v>0</v>
      </c>
      <c r="G31" s="5">
        <f t="shared" si="16"/>
        <v>0</v>
      </c>
      <c r="H31" s="5">
        <f t="shared" si="16"/>
        <v>0</v>
      </c>
      <c r="I31" s="5">
        <f t="shared" si="16"/>
        <v>0</v>
      </c>
      <c r="J31" s="63" t="s">
        <v>151</v>
      </c>
      <c r="K31" s="80">
        <f aca="true" t="shared" si="17" ref="K31:R31">K15</f>
        <v>0</v>
      </c>
      <c r="L31" s="80">
        <f t="shared" si="17"/>
        <v>0</v>
      </c>
      <c r="M31" s="80">
        <f t="shared" si="17"/>
        <v>0</v>
      </c>
      <c r="N31" s="80">
        <f t="shared" si="17"/>
        <v>0</v>
      </c>
      <c r="O31" s="80">
        <f t="shared" si="17"/>
        <v>0</v>
      </c>
      <c r="P31" s="80">
        <f t="shared" si="17"/>
        <v>0</v>
      </c>
      <c r="Q31" s="80">
        <f t="shared" si="17"/>
        <v>0</v>
      </c>
      <c r="R31" s="80">
        <f t="shared" si="17"/>
        <v>0</v>
      </c>
    </row>
    <row r="32" spans="1:18" s="11" customFormat="1" ht="15.75">
      <c r="A32" s="88" t="s">
        <v>7</v>
      </c>
      <c r="B32" s="14">
        <f aca="true" t="shared" si="18" ref="B32:I32">B27+B29+B30+B31</f>
        <v>41596</v>
      </c>
      <c r="C32" s="14">
        <f t="shared" si="18"/>
        <v>26779</v>
      </c>
      <c r="D32" s="14">
        <f t="shared" si="18"/>
        <v>18286</v>
      </c>
      <c r="E32" s="14">
        <f t="shared" si="18"/>
        <v>18286400</v>
      </c>
      <c r="F32" s="14">
        <f t="shared" si="18"/>
        <v>22237</v>
      </c>
      <c r="G32" s="14">
        <f t="shared" si="18"/>
        <v>22237159</v>
      </c>
      <c r="H32" s="14">
        <f t="shared" si="18"/>
        <v>19931</v>
      </c>
      <c r="I32" s="14">
        <f t="shared" si="18"/>
        <v>19930966</v>
      </c>
      <c r="J32" s="88" t="s">
        <v>8</v>
      </c>
      <c r="K32" s="14">
        <f aca="true" t="shared" si="19" ref="K32:R32">SUM(K27:K31)</f>
        <v>39925</v>
      </c>
      <c r="L32" s="14">
        <f t="shared" si="19"/>
        <v>23690</v>
      </c>
      <c r="M32" s="14">
        <f t="shared" si="19"/>
        <v>18286</v>
      </c>
      <c r="N32" s="14">
        <f t="shared" si="19"/>
        <v>18286400</v>
      </c>
      <c r="O32" s="14">
        <f t="shared" si="19"/>
        <v>22237</v>
      </c>
      <c r="P32" s="14">
        <f t="shared" si="19"/>
        <v>22237159</v>
      </c>
      <c r="Q32" s="14">
        <f t="shared" si="19"/>
        <v>14543</v>
      </c>
      <c r="R32" s="14">
        <f t="shared" si="19"/>
        <v>14542962</v>
      </c>
    </row>
  </sheetData>
  <sheetProtection/>
  <mergeCells count="44">
    <mergeCell ref="J5:M5"/>
    <mergeCell ref="J17:M17"/>
    <mergeCell ref="J26:M26"/>
    <mergeCell ref="A5:E5"/>
    <mergeCell ref="A1:N1"/>
    <mergeCell ref="A2:N2"/>
    <mergeCell ref="J12:J14"/>
    <mergeCell ref="K12:K14"/>
    <mergeCell ref="L12:L14"/>
    <mergeCell ref="N12:N14"/>
    <mergeCell ref="F9:F10"/>
    <mergeCell ref="A26:E26"/>
    <mergeCell ref="A9:A10"/>
    <mergeCell ref="B9:B10"/>
    <mergeCell ref="C9:C10"/>
    <mergeCell ref="E9:E10"/>
    <mergeCell ref="A17:E17"/>
    <mergeCell ref="D9:D10"/>
    <mergeCell ref="L22:L24"/>
    <mergeCell ref="N22:N24"/>
    <mergeCell ref="M12:M14"/>
    <mergeCell ref="M22:M24"/>
    <mergeCell ref="G9:G10"/>
    <mergeCell ref="I9:I10"/>
    <mergeCell ref="J22:J24"/>
    <mergeCell ref="H9:H10"/>
    <mergeCell ref="M28:M30"/>
    <mergeCell ref="O12:O14"/>
    <mergeCell ref="Q12:Q14"/>
    <mergeCell ref="O22:O24"/>
    <mergeCell ref="Q22:Q24"/>
    <mergeCell ref="J28:J30"/>
    <mergeCell ref="K28:K30"/>
    <mergeCell ref="L28:L30"/>
    <mergeCell ref="N28:N30"/>
    <mergeCell ref="K22:K24"/>
    <mergeCell ref="O28:O30"/>
    <mergeCell ref="Q28:Q30"/>
    <mergeCell ref="P12:P14"/>
    <mergeCell ref="R12:R14"/>
    <mergeCell ref="P22:P24"/>
    <mergeCell ref="R22:R24"/>
    <mergeCell ref="P28:P30"/>
    <mergeCell ref="R28:R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1"/>
  <sheetViews>
    <sheetView zoomScalePageLayoutView="0" workbookViewId="0" topLeftCell="A1">
      <selection activeCell="A4" sqref="A4:A31"/>
    </sheetView>
  </sheetViews>
  <sheetFormatPr defaultColWidth="9.140625" defaultRowHeight="15"/>
  <cols>
    <col min="1" max="1" width="5.7109375" style="72" customWidth="1"/>
    <col min="2" max="2" width="38.7109375" style="72" customWidth="1"/>
    <col min="3" max="3" width="16.140625" style="72" customWidth="1"/>
    <col min="4" max="13" width="14.28125" style="72" customWidth="1"/>
    <col min="14" max="16384" width="9.140625" style="72" customWidth="1"/>
  </cols>
  <sheetData>
    <row r="1" spans="1:3" s="16" customFormat="1" ht="50.25" customHeight="1">
      <c r="A1" s="354" t="s">
        <v>801</v>
      </c>
      <c r="B1" s="354"/>
      <c r="C1" s="354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305"/>
    </row>
    <row r="5" spans="1:3" s="10" customFormat="1" ht="15.75">
      <c r="A5" s="1">
        <v>2</v>
      </c>
      <c r="B5" s="308" t="s">
        <v>802</v>
      </c>
      <c r="C5" s="309">
        <v>3430971</v>
      </c>
    </row>
    <row r="6" spans="1:3" s="10" customFormat="1" ht="25.5">
      <c r="A6" s="1">
        <v>3</v>
      </c>
      <c r="B6" s="117" t="s">
        <v>276</v>
      </c>
      <c r="C6" s="306">
        <f>Összesen!N7</f>
        <v>12192332</v>
      </c>
    </row>
    <row r="7" spans="1:3" s="10" customFormat="1" ht="25.5">
      <c r="A7" s="1">
        <v>4</v>
      </c>
      <c r="B7" s="117" t="s">
        <v>284</v>
      </c>
      <c r="C7" s="306">
        <f>Összesen!N18</f>
        <v>1500000</v>
      </c>
    </row>
    <row r="8" spans="1:3" s="10" customFormat="1" ht="15.75">
      <c r="A8" s="1">
        <v>5</v>
      </c>
      <c r="B8" s="117" t="s">
        <v>297</v>
      </c>
      <c r="C8" s="306">
        <f>Összesen!N8</f>
        <v>1556003</v>
      </c>
    </row>
    <row r="9" spans="1:3" s="10" customFormat="1" ht="15.75">
      <c r="A9" s="1">
        <v>6</v>
      </c>
      <c r="B9" s="117" t="s">
        <v>42</v>
      </c>
      <c r="C9" s="306">
        <f>Összesen!N9</f>
        <v>1029757</v>
      </c>
    </row>
    <row r="10" spans="1:3" s="10" customFormat="1" ht="15.75">
      <c r="A10" s="1">
        <v>7</v>
      </c>
      <c r="B10" s="117" t="s">
        <v>119</v>
      </c>
      <c r="C10" s="306">
        <f>Összesen!N19</f>
        <v>60000</v>
      </c>
    </row>
    <row r="11" spans="1:3" s="10" customFormat="1" ht="15.75">
      <c r="A11" s="1">
        <v>8</v>
      </c>
      <c r="B11" s="117" t="s">
        <v>355</v>
      </c>
      <c r="C11" s="306">
        <f>Összesen!N10</f>
        <v>0</v>
      </c>
    </row>
    <row r="12" spans="1:3" s="10" customFormat="1" ht="15.75">
      <c r="A12" s="1">
        <v>9</v>
      </c>
      <c r="B12" s="117" t="s">
        <v>356</v>
      </c>
      <c r="C12" s="306">
        <f>Összesen!N20</f>
        <v>20000</v>
      </c>
    </row>
    <row r="13" spans="1:3" s="10" customFormat="1" ht="15.75">
      <c r="A13" s="1">
        <v>10</v>
      </c>
      <c r="B13" s="117" t="s">
        <v>366</v>
      </c>
      <c r="C13" s="306"/>
    </row>
    <row r="14" spans="1:3" s="10" customFormat="1" ht="15.75">
      <c r="A14" s="1">
        <v>11</v>
      </c>
      <c r="B14" s="117" t="s">
        <v>367</v>
      </c>
      <c r="C14" s="306">
        <f>Összesen!N23</f>
        <v>0</v>
      </c>
    </row>
    <row r="15" spans="1:3" s="10" customFormat="1" ht="15.75">
      <c r="A15" s="1">
        <v>12</v>
      </c>
      <c r="B15" s="117" t="s">
        <v>364</v>
      </c>
      <c r="C15" s="306">
        <f>Összesen!N15</f>
        <v>394303</v>
      </c>
    </row>
    <row r="16" spans="1:3" s="10" customFormat="1" ht="15.75">
      <c r="A16" s="1">
        <v>13</v>
      </c>
      <c r="B16" s="117" t="s">
        <v>365</v>
      </c>
      <c r="C16" s="306">
        <f>Összesen!N24</f>
        <v>0</v>
      </c>
    </row>
    <row r="17" spans="1:3" s="10" customFormat="1" ht="15.75">
      <c r="A17" s="1">
        <v>14</v>
      </c>
      <c r="B17" s="70" t="s">
        <v>803</v>
      </c>
      <c r="C17" s="306"/>
    </row>
    <row r="18" spans="1:3" s="10" customFormat="1" ht="15.75">
      <c r="A18" s="1">
        <v>15</v>
      </c>
      <c r="B18" s="71" t="s">
        <v>7</v>
      </c>
      <c r="C18" s="306">
        <f>SUM(C6:C17)</f>
        <v>16752395</v>
      </c>
    </row>
    <row r="19" spans="1:3" s="10" customFormat="1" ht="15.75">
      <c r="A19" s="1">
        <v>16</v>
      </c>
      <c r="B19" s="70" t="s">
        <v>34</v>
      </c>
      <c r="C19" s="306">
        <f>Összesen!AA7</f>
        <v>4782776</v>
      </c>
    </row>
    <row r="20" spans="1:3" s="10" customFormat="1" ht="25.5">
      <c r="A20" s="1">
        <v>17</v>
      </c>
      <c r="B20" s="70" t="s">
        <v>74</v>
      </c>
      <c r="C20" s="306">
        <f>Összesen!AA8</f>
        <v>894347</v>
      </c>
    </row>
    <row r="21" spans="1:3" s="10" customFormat="1" ht="15.75">
      <c r="A21" s="1">
        <v>18</v>
      </c>
      <c r="B21" s="70" t="s">
        <v>75</v>
      </c>
      <c r="C21" s="306">
        <f>Összesen!AA9</f>
        <v>3050981</v>
      </c>
    </row>
    <row r="22" spans="1:3" s="10" customFormat="1" ht="15.75">
      <c r="A22" s="1">
        <v>19</v>
      </c>
      <c r="B22" s="70" t="s">
        <v>76</v>
      </c>
      <c r="C22" s="306">
        <f>Összesen!AA10</f>
        <v>878950</v>
      </c>
    </row>
    <row r="23" spans="1:3" s="10" customFormat="1" ht="15.75">
      <c r="A23" s="1">
        <v>20</v>
      </c>
      <c r="B23" s="70" t="s">
        <v>77</v>
      </c>
      <c r="C23" s="306">
        <f>Összesen!AA11</f>
        <v>689675</v>
      </c>
    </row>
    <row r="24" spans="1:3" s="10" customFormat="1" ht="15.75">
      <c r="A24" s="1">
        <v>21</v>
      </c>
      <c r="B24" s="70" t="s">
        <v>93</v>
      </c>
      <c r="C24" s="306">
        <f>Összesen!AA18</f>
        <v>2741612</v>
      </c>
    </row>
    <row r="25" spans="1:3" s="10" customFormat="1" ht="15.75">
      <c r="A25" s="1">
        <v>22</v>
      </c>
      <c r="B25" s="70" t="s">
        <v>43</v>
      </c>
      <c r="C25" s="306">
        <f>Összesen!AA19</f>
        <v>857345</v>
      </c>
    </row>
    <row r="26" spans="1:3" s="10" customFormat="1" ht="15.75">
      <c r="A26" s="1">
        <v>23</v>
      </c>
      <c r="B26" s="70" t="s">
        <v>193</v>
      </c>
      <c r="C26" s="306">
        <f>Összesen!AA20</f>
        <v>259177</v>
      </c>
    </row>
    <row r="27" spans="1:3" s="10" customFormat="1" ht="15.75">
      <c r="A27" s="1">
        <v>24</v>
      </c>
      <c r="B27" s="70" t="s">
        <v>87</v>
      </c>
      <c r="C27" s="306">
        <f>Összesen!AA13</f>
        <v>388099</v>
      </c>
    </row>
    <row r="28" spans="1:3" s="10" customFormat="1" ht="15.75">
      <c r="A28" s="1">
        <v>25</v>
      </c>
      <c r="B28" s="70" t="s">
        <v>94</v>
      </c>
      <c r="C28" s="306">
        <f>Összesen!AA22</f>
        <v>0</v>
      </c>
    </row>
    <row r="29" spans="1:3" s="10" customFormat="1" ht="15.75">
      <c r="A29" s="1">
        <v>26</v>
      </c>
      <c r="B29" s="70" t="s">
        <v>803</v>
      </c>
      <c r="C29" s="306">
        <v>30666</v>
      </c>
    </row>
    <row r="30" spans="1:3" s="10" customFormat="1" ht="15.75">
      <c r="A30" s="1">
        <v>27</v>
      </c>
      <c r="B30" s="71" t="s">
        <v>8</v>
      </c>
      <c r="C30" s="306">
        <f>SUM(C19:C29)</f>
        <v>14573628</v>
      </c>
    </row>
    <row r="31" spans="1:5" ht="16.5">
      <c r="A31" s="1">
        <v>28</v>
      </c>
      <c r="B31" s="71" t="s">
        <v>100</v>
      </c>
      <c r="C31" s="307">
        <f>C5+C18-C30</f>
        <v>5609738</v>
      </c>
      <c r="E31" s="310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4" sqref="A4:A90"/>
    </sheetView>
  </sheetViews>
  <sheetFormatPr defaultColWidth="12.00390625" defaultRowHeight="15"/>
  <cols>
    <col min="1" max="1" width="5.7109375" style="161" customWidth="1"/>
    <col min="2" max="2" width="41.421875" style="162" customWidth="1"/>
    <col min="3" max="4" width="21.140625" style="162" customWidth="1"/>
    <col min="5" max="16384" width="12.00390625" style="162" customWidth="1"/>
  </cols>
  <sheetData>
    <row r="1" spans="1:7" s="160" customFormat="1" ht="17.25" customHeight="1">
      <c r="A1" s="355" t="s">
        <v>584</v>
      </c>
      <c r="B1" s="355"/>
      <c r="C1" s="355"/>
      <c r="D1" s="355"/>
      <c r="E1" s="159"/>
      <c r="F1" s="159"/>
      <c r="G1" s="159"/>
    </row>
    <row r="2" ht="11.25" customHeight="1"/>
    <row r="3" spans="1:4" s="161" customFormat="1" ht="13.5" customHeight="1">
      <c r="A3" s="163"/>
      <c r="B3" s="164" t="s">
        <v>0</v>
      </c>
      <c r="C3" s="164" t="s">
        <v>2</v>
      </c>
      <c r="D3" s="164" t="s">
        <v>2</v>
      </c>
    </row>
    <row r="4" spans="1:4" ht="15.75">
      <c r="A4" s="165">
        <v>1</v>
      </c>
      <c r="B4" s="166" t="s">
        <v>9</v>
      </c>
      <c r="C4" s="167">
        <v>42369</v>
      </c>
      <c r="D4" s="167">
        <v>42735</v>
      </c>
    </row>
    <row r="5" spans="1:4" ht="15.75">
      <c r="A5" s="165">
        <v>2</v>
      </c>
      <c r="B5" s="166" t="s">
        <v>585</v>
      </c>
      <c r="C5" s="167"/>
      <c r="D5" s="167"/>
    </row>
    <row r="6" spans="1:4" ht="12.75">
      <c r="A6" s="165">
        <v>3</v>
      </c>
      <c r="B6" s="168" t="s">
        <v>586</v>
      </c>
      <c r="C6" s="168">
        <f>SUM(C7:C8)</f>
        <v>0</v>
      </c>
      <c r="D6" s="168">
        <f>SUM(D7:D8)</f>
        <v>0</v>
      </c>
    </row>
    <row r="7" spans="1:4" ht="12.75">
      <c r="A7" s="165">
        <v>4</v>
      </c>
      <c r="B7" s="169" t="s">
        <v>587</v>
      </c>
      <c r="C7" s="169">
        <v>0</v>
      </c>
      <c r="D7" s="169">
        <v>0</v>
      </c>
    </row>
    <row r="8" spans="1:4" ht="12.75">
      <c r="A8" s="165">
        <v>5</v>
      </c>
      <c r="B8" s="169" t="s">
        <v>588</v>
      </c>
      <c r="C8" s="169">
        <v>0</v>
      </c>
      <c r="D8" s="169">
        <v>0</v>
      </c>
    </row>
    <row r="9" spans="1:4" ht="12.75">
      <c r="A9" s="165">
        <v>6</v>
      </c>
      <c r="B9" s="168" t="s">
        <v>589</v>
      </c>
      <c r="C9" s="168">
        <f>SUM(C10:C12)</f>
        <v>112466292</v>
      </c>
      <c r="D9" s="168">
        <f>SUM(D10:D12)</f>
        <v>111180814</v>
      </c>
    </row>
    <row r="10" spans="1:4" ht="12.75">
      <c r="A10" s="165">
        <v>7</v>
      </c>
      <c r="B10" s="170" t="s">
        <v>590</v>
      </c>
      <c r="C10" s="169">
        <v>112249840</v>
      </c>
      <c r="D10" s="169">
        <v>110345028</v>
      </c>
    </row>
    <row r="11" spans="1:4" ht="12.75">
      <c r="A11" s="165">
        <v>8</v>
      </c>
      <c r="B11" s="170" t="s">
        <v>591</v>
      </c>
      <c r="C11" s="169">
        <v>216452</v>
      </c>
      <c r="D11" s="169">
        <v>290616</v>
      </c>
    </row>
    <row r="12" spans="1:4" ht="12.75">
      <c r="A12" s="165">
        <v>9</v>
      </c>
      <c r="B12" s="169" t="s">
        <v>592</v>
      </c>
      <c r="C12" s="169">
        <v>0</v>
      </c>
      <c r="D12" s="169">
        <v>545170</v>
      </c>
    </row>
    <row r="13" spans="1:4" ht="12.75">
      <c r="A13" s="165">
        <v>10</v>
      </c>
      <c r="B13" s="168" t="s">
        <v>593</v>
      </c>
      <c r="C13" s="168">
        <f>SUM(C14:C14)</f>
        <v>100000</v>
      </c>
      <c r="D13" s="168">
        <f>SUM(D14:D14)</f>
        <v>100000</v>
      </c>
    </row>
    <row r="14" spans="1:4" ht="12.75">
      <c r="A14" s="165">
        <v>11</v>
      </c>
      <c r="B14" s="170" t="s">
        <v>594</v>
      </c>
      <c r="C14" s="169">
        <v>100000</v>
      </c>
      <c r="D14" s="169">
        <v>100000</v>
      </c>
    </row>
    <row r="15" spans="1:4" ht="12.75">
      <c r="A15" s="165">
        <v>12</v>
      </c>
      <c r="B15" s="168" t="s">
        <v>595</v>
      </c>
      <c r="C15" s="168">
        <f>SUM(C16:C16)</f>
        <v>0</v>
      </c>
      <c r="D15" s="168">
        <f>SUM(D16:D16)</f>
        <v>0</v>
      </c>
    </row>
    <row r="16" spans="1:4" ht="12.75">
      <c r="A16" s="165">
        <v>13</v>
      </c>
      <c r="B16" s="170" t="s">
        <v>596</v>
      </c>
      <c r="C16" s="169">
        <v>0</v>
      </c>
      <c r="D16" s="169">
        <v>0</v>
      </c>
    </row>
    <row r="17" spans="1:4" ht="37.5" customHeight="1">
      <c r="A17" s="165">
        <v>14</v>
      </c>
      <c r="B17" s="171" t="s">
        <v>597</v>
      </c>
      <c r="C17" s="172">
        <f>C9+C13+C15+C6</f>
        <v>112566292</v>
      </c>
      <c r="D17" s="172">
        <f>D9+D13+D15+D6</f>
        <v>111280814</v>
      </c>
    </row>
    <row r="18" spans="1:4" ht="13.5">
      <c r="A18" s="165">
        <v>15</v>
      </c>
      <c r="B18" s="173" t="s">
        <v>598</v>
      </c>
      <c r="C18" s="174">
        <f>C19</f>
        <v>0</v>
      </c>
      <c r="D18" s="174">
        <f>D19</f>
        <v>0</v>
      </c>
    </row>
    <row r="19" spans="1:4" ht="12.75">
      <c r="A19" s="165">
        <v>16</v>
      </c>
      <c r="B19" s="175" t="s">
        <v>599</v>
      </c>
      <c r="C19" s="170">
        <v>0</v>
      </c>
      <c r="D19" s="170">
        <v>0</v>
      </c>
    </row>
    <row r="20" spans="1:4" ht="12.75">
      <c r="A20" s="165">
        <v>17</v>
      </c>
      <c r="B20" s="168" t="s">
        <v>600</v>
      </c>
      <c r="C20" s="168">
        <f>C21</f>
        <v>0</v>
      </c>
      <c r="D20" s="168">
        <f>D21</f>
        <v>0</v>
      </c>
    </row>
    <row r="21" spans="1:4" ht="12.75">
      <c r="A21" s="165">
        <v>18</v>
      </c>
      <c r="B21" s="170" t="s">
        <v>601</v>
      </c>
      <c r="C21" s="169">
        <v>0</v>
      </c>
      <c r="D21" s="169">
        <v>0</v>
      </c>
    </row>
    <row r="22" spans="1:4" ht="28.5">
      <c r="A22" s="165">
        <v>19</v>
      </c>
      <c r="B22" s="171" t="s">
        <v>602</v>
      </c>
      <c r="C22" s="176">
        <f>SUM(C18,C20)</f>
        <v>0</v>
      </c>
      <c r="D22" s="176">
        <f>SUM(D18,D20)</f>
        <v>0</v>
      </c>
    </row>
    <row r="23" spans="1:4" ht="12.75">
      <c r="A23" s="165">
        <v>20</v>
      </c>
      <c r="B23" s="168" t="s">
        <v>603</v>
      </c>
      <c r="C23" s="168">
        <f>SUM(C24:C25)</f>
        <v>3430971</v>
      </c>
      <c r="D23" s="168">
        <f>SUM(D24:D25)</f>
        <v>5609738</v>
      </c>
    </row>
    <row r="24" spans="1:4" ht="12.75">
      <c r="A24" s="165">
        <v>21</v>
      </c>
      <c r="B24" s="170" t="s">
        <v>604</v>
      </c>
      <c r="C24" s="169">
        <v>0</v>
      </c>
      <c r="D24" s="169">
        <v>0</v>
      </c>
    </row>
    <row r="25" spans="1:4" ht="12.75">
      <c r="A25" s="165">
        <v>22</v>
      </c>
      <c r="B25" s="170" t="s">
        <v>605</v>
      </c>
      <c r="C25" s="169">
        <v>3430971</v>
      </c>
      <c r="D25" s="169">
        <v>5609738</v>
      </c>
    </row>
    <row r="26" spans="1:4" ht="12.75">
      <c r="A26" s="165">
        <v>23</v>
      </c>
      <c r="B26" s="168" t="s">
        <v>606</v>
      </c>
      <c r="C26" s="168">
        <f>SUM(C27,C28,C29,C30,C32,C34)</f>
        <v>10180</v>
      </c>
      <c r="D26" s="168">
        <f>SUM(D27,D28,D29,D30,D32,D34)</f>
        <v>30188</v>
      </c>
    </row>
    <row r="27" spans="1:4" ht="12.75">
      <c r="A27" s="165">
        <v>24</v>
      </c>
      <c r="B27" s="170" t="s">
        <v>607</v>
      </c>
      <c r="C27" s="169">
        <v>10180</v>
      </c>
      <c r="D27" s="169">
        <v>30188</v>
      </c>
    </row>
    <row r="28" spans="1:4" ht="12.75">
      <c r="A28" s="165">
        <v>25</v>
      </c>
      <c r="B28" s="170" t="s">
        <v>608</v>
      </c>
      <c r="C28" s="169">
        <v>0</v>
      </c>
      <c r="D28" s="169">
        <v>0</v>
      </c>
    </row>
    <row r="29" spans="1:4" ht="12.75">
      <c r="A29" s="165">
        <v>26</v>
      </c>
      <c r="B29" s="170" t="s">
        <v>609</v>
      </c>
      <c r="C29" s="169">
        <v>0</v>
      </c>
      <c r="D29" s="169">
        <v>0</v>
      </c>
    </row>
    <row r="30" spans="1:4" ht="12.75">
      <c r="A30" s="165">
        <v>27</v>
      </c>
      <c r="B30" s="170" t="s">
        <v>610</v>
      </c>
      <c r="C30" s="169">
        <v>0</v>
      </c>
      <c r="D30" s="169">
        <v>0</v>
      </c>
    </row>
    <row r="31" spans="1:4" ht="12.75">
      <c r="A31" s="165">
        <v>28</v>
      </c>
      <c r="B31" s="170" t="s">
        <v>611</v>
      </c>
      <c r="C31" s="169">
        <v>0</v>
      </c>
      <c r="D31" s="169">
        <v>0</v>
      </c>
    </row>
    <row r="32" spans="1:4" ht="12.75">
      <c r="A32" s="165">
        <v>29</v>
      </c>
      <c r="B32" s="170" t="s">
        <v>612</v>
      </c>
      <c r="C32" s="169">
        <v>0</v>
      </c>
      <c r="D32" s="169">
        <v>0</v>
      </c>
    </row>
    <row r="33" spans="1:4" ht="12.75">
      <c r="A33" s="165">
        <v>30</v>
      </c>
      <c r="B33" s="170" t="s">
        <v>613</v>
      </c>
      <c r="C33" s="169">
        <v>0</v>
      </c>
      <c r="D33" s="169">
        <v>0</v>
      </c>
    </row>
    <row r="34" spans="1:4" ht="12.75">
      <c r="A34" s="165">
        <v>31</v>
      </c>
      <c r="B34" s="170" t="s">
        <v>614</v>
      </c>
      <c r="C34" s="169">
        <v>0</v>
      </c>
      <c r="D34" s="169">
        <v>0</v>
      </c>
    </row>
    <row r="35" spans="1:4" ht="12.75">
      <c r="A35" s="165">
        <v>32</v>
      </c>
      <c r="B35" s="168" t="s">
        <v>615</v>
      </c>
      <c r="C35" s="168">
        <f>SUM(C36,C37,C39,C41)</f>
        <v>7380</v>
      </c>
      <c r="D35" s="168">
        <f>SUM(D36,D37,D39,D41)</f>
        <v>0</v>
      </c>
    </row>
    <row r="36" spans="1:4" ht="12.75">
      <c r="A36" s="165">
        <v>33</v>
      </c>
      <c r="B36" s="170" t="s">
        <v>616</v>
      </c>
      <c r="C36" s="169">
        <v>7380</v>
      </c>
      <c r="D36" s="169">
        <v>0</v>
      </c>
    </row>
    <row r="37" spans="1:4" ht="12.75">
      <c r="A37" s="165">
        <v>34</v>
      </c>
      <c r="B37" s="170" t="s">
        <v>617</v>
      </c>
      <c r="C37" s="169">
        <v>0</v>
      </c>
      <c r="D37" s="169">
        <v>0</v>
      </c>
    </row>
    <row r="38" spans="1:4" ht="12.75">
      <c r="A38" s="165">
        <v>35</v>
      </c>
      <c r="B38" s="170" t="s">
        <v>611</v>
      </c>
      <c r="C38" s="169">
        <v>0</v>
      </c>
      <c r="D38" s="169">
        <v>0</v>
      </c>
    </row>
    <row r="39" spans="1:4" ht="12.75">
      <c r="A39" s="165">
        <v>36</v>
      </c>
      <c r="B39" s="170" t="s">
        <v>618</v>
      </c>
      <c r="C39" s="169">
        <v>0</v>
      </c>
      <c r="D39" s="169">
        <v>0</v>
      </c>
    </row>
    <row r="40" spans="1:4" ht="12.75">
      <c r="A40" s="165">
        <v>37</v>
      </c>
      <c r="B40" s="170" t="s">
        <v>613</v>
      </c>
      <c r="C40" s="169">
        <v>0</v>
      </c>
      <c r="D40" s="169">
        <v>0</v>
      </c>
    </row>
    <row r="41" spans="1:4" ht="12.75">
      <c r="A41" s="165">
        <v>38</v>
      </c>
      <c r="B41" s="170" t="s">
        <v>619</v>
      </c>
      <c r="C41" s="169">
        <v>0</v>
      </c>
      <c r="D41" s="169">
        <v>0</v>
      </c>
    </row>
    <row r="42" spans="1:4" s="177" customFormat="1" ht="12.75">
      <c r="A42" s="165">
        <v>39</v>
      </c>
      <c r="B42" s="168" t="s">
        <v>620</v>
      </c>
      <c r="C42" s="168">
        <f>SUM(C43,C46)</f>
        <v>0</v>
      </c>
      <c r="D42" s="168">
        <f>SUM(D43,D46)</f>
        <v>0</v>
      </c>
    </row>
    <row r="43" spans="1:4" ht="12.75">
      <c r="A43" s="165">
        <v>40</v>
      </c>
      <c r="B43" s="170" t="s">
        <v>621</v>
      </c>
      <c r="C43" s="169">
        <v>0</v>
      </c>
      <c r="D43" s="169">
        <v>0</v>
      </c>
    </row>
    <row r="44" spans="1:4" ht="12.75">
      <c r="A44" s="165">
        <v>41</v>
      </c>
      <c r="B44" s="170" t="s">
        <v>622</v>
      </c>
      <c r="C44" s="169">
        <v>0</v>
      </c>
      <c r="D44" s="169">
        <v>0</v>
      </c>
    </row>
    <row r="45" spans="1:4" ht="12.75">
      <c r="A45" s="165">
        <v>42</v>
      </c>
      <c r="B45" s="170" t="s">
        <v>623</v>
      </c>
      <c r="C45" s="169">
        <v>0</v>
      </c>
      <c r="D45" s="169">
        <v>0</v>
      </c>
    </row>
    <row r="46" spans="1:4" ht="12.75">
      <c r="A46" s="165">
        <v>43</v>
      </c>
      <c r="B46" s="170" t="s">
        <v>624</v>
      </c>
      <c r="C46" s="169">
        <v>0</v>
      </c>
      <c r="D46" s="169">
        <v>0</v>
      </c>
    </row>
    <row r="47" spans="1:4" ht="15">
      <c r="A47" s="165">
        <v>44</v>
      </c>
      <c r="B47" s="176" t="s">
        <v>625</v>
      </c>
      <c r="C47" s="172">
        <f>SUM(C26,C35,C42)</f>
        <v>17560</v>
      </c>
      <c r="D47" s="172">
        <f>SUM(D26,D35,D42)</f>
        <v>30188</v>
      </c>
    </row>
    <row r="48" spans="1:4" ht="29.25">
      <c r="A48" s="165">
        <v>45</v>
      </c>
      <c r="B48" s="171" t="s">
        <v>626</v>
      </c>
      <c r="C48" s="172">
        <v>0</v>
      </c>
      <c r="D48" s="172">
        <v>0</v>
      </c>
    </row>
    <row r="49" spans="1:4" ht="28.5">
      <c r="A49" s="165">
        <v>46</v>
      </c>
      <c r="B49" s="171" t="s">
        <v>627</v>
      </c>
      <c r="C49" s="176">
        <f>SUM(C50:C52)</f>
        <v>0</v>
      </c>
      <c r="D49" s="176">
        <f>SUM(D50:D52)</f>
        <v>0</v>
      </c>
    </row>
    <row r="50" spans="1:4" ht="18" customHeight="1">
      <c r="A50" s="165">
        <v>47</v>
      </c>
      <c r="B50" s="175" t="s">
        <v>628</v>
      </c>
      <c r="C50" s="178">
        <v>0</v>
      </c>
      <c r="D50" s="178">
        <v>0</v>
      </c>
    </row>
    <row r="51" spans="1:4" ht="15">
      <c r="A51" s="165">
        <v>48</v>
      </c>
      <c r="B51" s="175" t="s">
        <v>629</v>
      </c>
      <c r="C51" s="178">
        <v>0</v>
      </c>
      <c r="D51" s="178">
        <v>0</v>
      </c>
    </row>
    <row r="52" spans="1:4" ht="15">
      <c r="A52" s="165">
        <v>49</v>
      </c>
      <c r="B52" s="170" t="s">
        <v>630</v>
      </c>
      <c r="C52" s="178">
        <v>0</v>
      </c>
      <c r="D52" s="178">
        <v>0</v>
      </c>
    </row>
    <row r="53" spans="1:4" ht="14.25">
      <c r="A53" s="165">
        <v>50</v>
      </c>
      <c r="B53" s="176" t="s">
        <v>631</v>
      </c>
      <c r="C53" s="176">
        <f>SUM(C17,C22,C23,C47,C48,C49,)</f>
        <v>116014823</v>
      </c>
      <c r="D53" s="176">
        <f>SUM(D17,D22,D23,D47,D48,D49,)</f>
        <v>116920740</v>
      </c>
    </row>
    <row r="54" spans="1:4" ht="15.75">
      <c r="A54" s="165">
        <v>51</v>
      </c>
      <c r="B54" s="166" t="s">
        <v>632</v>
      </c>
      <c r="C54" s="169"/>
      <c r="D54" s="169"/>
    </row>
    <row r="55" spans="1:4" ht="14.25">
      <c r="A55" s="165">
        <v>52</v>
      </c>
      <c r="B55" s="176" t="s">
        <v>633</v>
      </c>
      <c r="C55" s="168">
        <f>SUM(C56:C60)</f>
        <v>94758884</v>
      </c>
      <c r="D55" s="168">
        <f>SUM(D56:D60)</f>
        <v>96058844</v>
      </c>
    </row>
    <row r="56" spans="1:4" ht="12.75">
      <c r="A56" s="165">
        <v>53</v>
      </c>
      <c r="B56" s="170" t="s">
        <v>634</v>
      </c>
      <c r="C56" s="169">
        <v>129882888</v>
      </c>
      <c r="D56" s="169">
        <v>129882888</v>
      </c>
    </row>
    <row r="57" spans="1:4" ht="12.75">
      <c r="A57" s="165">
        <v>54</v>
      </c>
      <c r="B57" s="170" t="s">
        <v>635</v>
      </c>
      <c r="C57" s="169">
        <v>0</v>
      </c>
      <c r="D57" s="169">
        <v>0</v>
      </c>
    </row>
    <row r="58" spans="1:4" ht="12.75">
      <c r="A58" s="165">
        <v>55</v>
      </c>
      <c r="B58" s="170" t="s">
        <v>636</v>
      </c>
      <c r="C58" s="169">
        <v>1182962</v>
      </c>
      <c r="D58" s="169">
        <v>1182962</v>
      </c>
    </row>
    <row r="59" spans="1:4" ht="12.75">
      <c r="A59" s="165">
        <v>56</v>
      </c>
      <c r="B59" s="170" t="s">
        <v>637</v>
      </c>
      <c r="C59" s="169">
        <v>-36446446</v>
      </c>
      <c r="D59" s="169">
        <v>-36306966</v>
      </c>
    </row>
    <row r="60" spans="1:4" ht="12.75">
      <c r="A60" s="165">
        <v>57</v>
      </c>
      <c r="B60" s="170" t="s">
        <v>638</v>
      </c>
      <c r="C60" s="169">
        <v>139480</v>
      </c>
      <c r="D60" s="169">
        <v>1299960</v>
      </c>
    </row>
    <row r="61" spans="1:4" ht="12.75">
      <c r="A61" s="165">
        <v>58</v>
      </c>
      <c r="B61" s="168" t="s">
        <v>639</v>
      </c>
      <c r="C61" s="168">
        <f>SUM(C62:C69)</f>
        <v>11341</v>
      </c>
      <c r="D61" s="168">
        <f>SUM(D62:D69)</f>
        <v>0</v>
      </c>
    </row>
    <row r="62" spans="1:4" ht="12.75">
      <c r="A62" s="165">
        <v>59</v>
      </c>
      <c r="B62" s="170" t="s">
        <v>640</v>
      </c>
      <c r="C62" s="169">
        <v>0</v>
      </c>
      <c r="D62" s="169">
        <v>0</v>
      </c>
    </row>
    <row r="63" spans="1:4" ht="12.75">
      <c r="A63" s="165">
        <v>60</v>
      </c>
      <c r="B63" s="170" t="s">
        <v>641</v>
      </c>
      <c r="C63" s="169">
        <v>0</v>
      </c>
      <c r="D63" s="169">
        <v>0</v>
      </c>
    </row>
    <row r="64" spans="1:4" ht="12.75">
      <c r="A64" s="165">
        <v>61</v>
      </c>
      <c r="B64" s="170" t="s">
        <v>642</v>
      </c>
      <c r="C64" s="169">
        <v>11341</v>
      </c>
      <c r="D64" s="169">
        <v>0</v>
      </c>
    </row>
    <row r="65" spans="1:4" ht="12.75">
      <c r="A65" s="165">
        <v>62</v>
      </c>
      <c r="B65" s="170" t="s">
        <v>643</v>
      </c>
      <c r="C65" s="169">
        <v>0</v>
      </c>
      <c r="D65" s="169">
        <v>0</v>
      </c>
    </row>
    <row r="66" spans="1:4" ht="12.75">
      <c r="A66" s="165">
        <v>63</v>
      </c>
      <c r="B66" s="170" t="s">
        <v>644</v>
      </c>
      <c r="C66" s="169">
        <v>0</v>
      </c>
      <c r="D66" s="169">
        <v>0</v>
      </c>
    </row>
    <row r="67" spans="1:4" ht="12.75">
      <c r="A67" s="165">
        <v>64</v>
      </c>
      <c r="B67" s="170" t="s">
        <v>645</v>
      </c>
      <c r="C67" s="169">
        <v>0</v>
      </c>
      <c r="D67" s="169">
        <v>0</v>
      </c>
    </row>
    <row r="68" spans="1:4" ht="12.75">
      <c r="A68" s="165">
        <v>65</v>
      </c>
      <c r="B68" s="170" t="s">
        <v>646</v>
      </c>
      <c r="C68" s="169">
        <v>0</v>
      </c>
      <c r="D68" s="169">
        <v>0</v>
      </c>
    </row>
    <row r="69" spans="1:4" ht="12.75">
      <c r="A69" s="165">
        <v>66</v>
      </c>
      <c r="B69" s="170" t="s">
        <v>647</v>
      </c>
      <c r="C69" s="169">
        <v>0</v>
      </c>
      <c r="D69" s="169">
        <v>0</v>
      </c>
    </row>
    <row r="70" spans="1:4" ht="12.75">
      <c r="A70" s="165">
        <v>67</v>
      </c>
      <c r="B70" s="170" t="s">
        <v>648</v>
      </c>
      <c r="C70" s="169">
        <v>0</v>
      </c>
      <c r="D70" s="169">
        <v>0</v>
      </c>
    </row>
    <row r="71" spans="1:4" s="177" customFormat="1" ht="12.75">
      <c r="A71" s="165">
        <v>68</v>
      </c>
      <c r="B71" s="168" t="s">
        <v>649</v>
      </c>
      <c r="C71" s="168">
        <f>SUM(C72:C79)</f>
        <v>388099</v>
      </c>
      <c r="D71" s="168">
        <f>SUM(D72:D79)</f>
        <v>394303</v>
      </c>
    </row>
    <row r="72" spans="1:4" s="177" customFormat="1" ht="12.75">
      <c r="A72" s="165">
        <v>69</v>
      </c>
      <c r="B72" s="170" t="s">
        <v>650</v>
      </c>
      <c r="C72" s="169">
        <v>0</v>
      </c>
      <c r="D72" s="169">
        <v>0</v>
      </c>
    </row>
    <row r="73" spans="1:4" s="177" customFormat="1" ht="12.75">
      <c r="A73" s="165">
        <v>70</v>
      </c>
      <c r="B73" s="170" t="s">
        <v>651</v>
      </c>
      <c r="C73" s="169">
        <v>0</v>
      </c>
      <c r="D73" s="169">
        <v>0</v>
      </c>
    </row>
    <row r="74" spans="1:4" s="177" customFormat="1" ht="12.75">
      <c r="A74" s="165">
        <v>71</v>
      </c>
      <c r="B74" s="170" t="s">
        <v>652</v>
      </c>
      <c r="C74" s="169">
        <v>0</v>
      </c>
      <c r="D74" s="169">
        <v>0</v>
      </c>
    </row>
    <row r="75" spans="1:4" s="177" customFormat="1" ht="12.75">
      <c r="A75" s="165">
        <v>72</v>
      </c>
      <c r="B75" s="170" t="s">
        <v>653</v>
      </c>
      <c r="C75" s="169">
        <v>0</v>
      </c>
      <c r="D75" s="169">
        <v>0</v>
      </c>
    </row>
    <row r="76" spans="1:4" s="177" customFormat="1" ht="12.75">
      <c r="A76" s="165">
        <v>73</v>
      </c>
      <c r="B76" s="170" t="s">
        <v>654</v>
      </c>
      <c r="C76" s="169">
        <v>0</v>
      </c>
      <c r="D76" s="169">
        <v>0</v>
      </c>
    </row>
    <row r="77" spans="1:4" s="177" customFormat="1" ht="12.75">
      <c r="A77" s="165">
        <v>74</v>
      </c>
      <c r="B77" s="170" t="s">
        <v>655</v>
      </c>
      <c r="C77" s="169">
        <v>0</v>
      </c>
      <c r="D77" s="169">
        <v>0</v>
      </c>
    </row>
    <row r="78" spans="1:4" s="177" customFormat="1" ht="12.75">
      <c r="A78" s="165">
        <v>75</v>
      </c>
      <c r="B78" s="170" t="s">
        <v>656</v>
      </c>
      <c r="C78" s="169">
        <v>0</v>
      </c>
      <c r="D78" s="169">
        <v>0</v>
      </c>
    </row>
    <row r="79" spans="1:4" s="177" customFormat="1" ht="12.75">
      <c r="A79" s="165">
        <v>76</v>
      </c>
      <c r="B79" s="170" t="s">
        <v>657</v>
      </c>
      <c r="C79" s="169">
        <v>388099</v>
      </c>
      <c r="D79" s="169">
        <v>394303</v>
      </c>
    </row>
    <row r="80" spans="1:4" s="177" customFormat="1" ht="12.75">
      <c r="A80" s="165">
        <v>77</v>
      </c>
      <c r="B80" s="170" t="s">
        <v>658</v>
      </c>
      <c r="C80" s="169">
        <v>388099</v>
      </c>
      <c r="D80" s="169">
        <v>394303</v>
      </c>
    </row>
    <row r="81" spans="1:4" s="177" customFormat="1" ht="12.75">
      <c r="A81" s="165">
        <v>78</v>
      </c>
      <c r="B81" s="170" t="s">
        <v>659</v>
      </c>
      <c r="C81" s="169">
        <v>0</v>
      </c>
      <c r="D81" s="169">
        <v>0</v>
      </c>
    </row>
    <row r="82" spans="1:4" s="177" customFormat="1" ht="12.75">
      <c r="A82" s="165">
        <v>79</v>
      </c>
      <c r="B82" s="179" t="s">
        <v>660</v>
      </c>
      <c r="C82" s="168">
        <f>C83</f>
        <v>273882</v>
      </c>
      <c r="D82" s="168">
        <f>D83</f>
        <v>243216</v>
      </c>
    </row>
    <row r="83" spans="1:4" s="177" customFormat="1" ht="12.75">
      <c r="A83" s="165">
        <v>80</v>
      </c>
      <c r="B83" s="170" t="s">
        <v>661</v>
      </c>
      <c r="C83" s="169">
        <v>273882</v>
      </c>
      <c r="D83" s="169">
        <v>243216</v>
      </c>
    </row>
    <row r="84" spans="1:4" s="177" customFormat="1" ht="14.25">
      <c r="A84" s="165">
        <v>81</v>
      </c>
      <c r="B84" s="176" t="s">
        <v>662</v>
      </c>
      <c r="C84" s="168">
        <f>SUM(C61,C71,C82)</f>
        <v>673322</v>
      </c>
      <c r="D84" s="168">
        <f>SUM(D61,D71,D82)</f>
        <v>637519</v>
      </c>
    </row>
    <row r="85" spans="1:4" s="180" customFormat="1" ht="28.5">
      <c r="A85" s="165">
        <v>82</v>
      </c>
      <c r="B85" s="171" t="s">
        <v>663</v>
      </c>
      <c r="C85" s="176">
        <v>0</v>
      </c>
      <c r="D85" s="176">
        <v>0</v>
      </c>
    </row>
    <row r="86" spans="1:4" s="180" customFormat="1" ht="28.5">
      <c r="A86" s="165">
        <v>83</v>
      </c>
      <c r="B86" s="171" t="s">
        <v>664</v>
      </c>
      <c r="C86" s="176">
        <f>SUM(C87:C89)</f>
        <v>20582617</v>
      </c>
      <c r="D86" s="176">
        <f>SUM(D87:D89)</f>
        <v>20224377</v>
      </c>
    </row>
    <row r="87" spans="1:4" s="182" customFormat="1" ht="15">
      <c r="A87" s="165">
        <v>84</v>
      </c>
      <c r="B87" s="175" t="s">
        <v>665</v>
      </c>
      <c r="C87" s="181">
        <v>0</v>
      </c>
      <c r="D87" s="181">
        <v>0</v>
      </c>
    </row>
    <row r="88" spans="1:4" s="182" customFormat="1" ht="15">
      <c r="A88" s="165">
        <v>85</v>
      </c>
      <c r="B88" s="175" t="s">
        <v>666</v>
      </c>
      <c r="C88" s="169">
        <v>368862</v>
      </c>
      <c r="D88" s="169">
        <v>473220</v>
      </c>
    </row>
    <row r="89" spans="1:4" s="183" customFormat="1" ht="12.75">
      <c r="A89" s="165">
        <v>86</v>
      </c>
      <c r="B89" s="175" t="s">
        <v>667</v>
      </c>
      <c r="C89" s="169">
        <v>20213755</v>
      </c>
      <c r="D89" s="169">
        <v>19751157</v>
      </c>
    </row>
    <row r="90" spans="1:4" ht="15.75">
      <c r="A90" s="165">
        <v>87</v>
      </c>
      <c r="B90" s="184" t="s">
        <v>668</v>
      </c>
      <c r="C90" s="184">
        <f>SUM(C55,C84,C85,C86)</f>
        <v>116014823</v>
      </c>
      <c r="D90" s="184">
        <f>SUM(D55,D84,D85,D86)</f>
        <v>116920740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A5" sqref="A5:A35"/>
    </sheetView>
  </sheetViews>
  <sheetFormatPr defaultColWidth="12.00390625" defaultRowHeight="15"/>
  <cols>
    <col min="1" max="1" width="3.00390625" style="161" bestFit="1" customWidth="1"/>
    <col min="2" max="2" width="22.8515625" style="202" customWidth="1"/>
    <col min="3" max="3" width="11.00390625" style="202" customWidth="1"/>
    <col min="4" max="4" width="10.8515625" style="202" bestFit="1" customWidth="1"/>
    <col min="5" max="5" width="10.8515625" style="202" customWidth="1"/>
    <col min="6" max="6" width="10.57421875" style="202" customWidth="1"/>
    <col min="7" max="7" width="9.7109375" style="202" customWidth="1"/>
    <col min="8" max="8" width="11.28125" style="202" bestFit="1" customWidth="1"/>
    <col min="9" max="9" width="12.00390625" style="202" customWidth="1"/>
    <col min="10" max="10" width="11.140625" style="202" customWidth="1"/>
    <col min="11" max="11" width="12.00390625" style="202" customWidth="1"/>
    <col min="12" max="12" width="10.00390625" style="202" customWidth="1"/>
    <col min="13" max="14" width="9.7109375" style="202" customWidth="1"/>
    <col min="15" max="15" width="13.421875" style="202" bestFit="1" customWidth="1"/>
    <col min="16" max="16" width="14.421875" style="202" customWidth="1"/>
    <col min="17" max="16384" width="12.00390625" style="202" customWidth="1"/>
  </cols>
  <sheetData>
    <row r="1" spans="1:14" s="160" customFormat="1" ht="17.25" customHeight="1">
      <c r="A1" s="355" t="s">
        <v>669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160" customFormat="1" ht="17.25" customHeight="1">
      <c r="A2" s="355" t="s">
        <v>794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4" spans="1:14" s="187" customFormat="1" ht="13.5" customHeight="1">
      <c r="A4" s="185"/>
      <c r="B4" s="186" t="s">
        <v>0</v>
      </c>
      <c r="C4" s="186" t="s">
        <v>1</v>
      </c>
      <c r="D4" s="186" t="s">
        <v>2</v>
      </c>
      <c r="E4" s="186" t="s">
        <v>3</v>
      </c>
      <c r="F4" s="186" t="s">
        <v>6</v>
      </c>
      <c r="G4" s="186" t="s">
        <v>45</v>
      </c>
      <c r="H4" s="186" t="s">
        <v>46</v>
      </c>
      <c r="I4" s="186" t="s">
        <v>47</v>
      </c>
      <c r="J4" s="186" t="s">
        <v>88</v>
      </c>
      <c r="K4" s="186" t="s">
        <v>89</v>
      </c>
      <c r="L4" s="186" t="s">
        <v>48</v>
      </c>
      <c r="M4" s="186" t="s">
        <v>90</v>
      </c>
      <c r="N4" s="186" t="s">
        <v>91</v>
      </c>
    </row>
    <row r="5" spans="1:14" s="188" customFormat="1" ht="29.25" customHeight="1">
      <c r="A5" s="186">
        <v>1</v>
      </c>
      <c r="B5" s="356" t="s">
        <v>9</v>
      </c>
      <c r="C5" s="358" t="s">
        <v>670</v>
      </c>
      <c r="D5" s="359"/>
      <c r="E5" s="360"/>
      <c r="F5" s="361" t="s">
        <v>671</v>
      </c>
      <c r="G5" s="362"/>
      <c r="H5" s="363"/>
      <c r="I5" s="364" t="s">
        <v>672</v>
      </c>
      <c r="J5" s="365"/>
      <c r="K5" s="366"/>
      <c r="L5" s="364" t="s">
        <v>673</v>
      </c>
      <c r="M5" s="365"/>
      <c r="N5" s="366"/>
    </row>
    <row r="6" spans="1:14" s="188" customFormat="1" ht="15" customHeight="1">
      <c r="A6" s="186">
        <v>2</v>
      </c>
      <c r="B6" s="357"/>
      <c r="C6" s="189" t="s">
        <v>674</v>
      </c>
      <c r="D6" s="189" t="s">
        <v>675</v>
      </c>
      <c r="E6" s="189" t="s">
        <v>676</v>
      </c>
      <c r="F6" s="189" t="s">
        <v>674</v>
      </c>
      <c r="G6" s="189" t="s">
        <v>675</v>
      </c>
      <c r="H6" s="189" t="s">
        <v>676</v>
      </c>
      <c r="I6" s="189" t="s">
        <v>674</v>
      </c>
      <c r="J6" s="189" t="s">
        <v>675</v>
      </c>
      <c r="K6" s="189" t="s">
        <v>676</v>
      </c>
      <c r="L6" s="189" t="s">
        <v>674</v>
      </c>
      <c r="M6" s="189" t="s">
        <v>675</v>
      </c>
      <c r="N6" s="189" t="s">
        <v>676</v>
      </c>
    </row>
    <row r="7" spans="1:14" s="188" customFormat="1" ht="15" customHeight="1">
      <c r="A7" s="186">
        <v>3</v>
      </c>
      <c r="B7" s="190" t="s">
        <v>677</v>
      </c>
      <c r="C7" s="191">
        <v>0</v>
      </c>
      <c r="D7" s="191">
        <v>0</v>
      </c>
      <c r="E7" s="191">
        <f aca="true" t="shared" si="0" ref="E7:E13">C7-D7</f>
        <v>0</v>
      </c>
      <c r="F7" s="191">
        <v>118642</v>
      </c>
      <c r="G7" s="191">
        <v>0</v>
      </c>
      <c r="H7" s="191">
        <f aca="true" t="shared" si="1" ref="H7:H13">F7-G7</f>
        <v>118642</v>
      </c>
      <c r="I7" s="191">
        <v>688147</v>
      </c>
      <c r="J7" s="191">
        <v>0</v>
      </c>
      <c r="K7" s="191">
        <f aca="true" t="shared" si="2" ref="K7:K13">I7-J7</f>
        <v>688147</v>
      </c>
      <c r="L7" s="191">
        <v>0</v>
      </c>
      <c r="M7" s="191">
        <v>0</v>
      </c>
      <c r="N7" s="191">
        <f aca="true" t="shared" si="3" ref="N7:N13">L7-M7</f>
        <v>0</v>
      </c>
    </row>
    <row r="8" spans="1:14" s="188" customFormat="1" ht="15" customHeight="1">
      <c r="A8" s="186">
        <v>4</v>
      </c>
      <c r="B8" s="190" t="s">
        <v>678</v>
      </c>
      <c r="C8" s="191">
        <v>0</v>
      </c>
      <c r="D8" s="191">
        <v>0</v>
      </c>
      <c r="E8" s="191">
        <f t="shared" si="0"/>
        <v>0</v>
      </c>
      <c r="F8" s="191">
        <v>0</v>
      </c>
      <c r="G8" s="191">
        <v>0</v>
      </c>
      <c r="H8" s="191">
        <f t="shared" si="1"/>
        <v>0</v>
      </c>
      <c r="I8" s="191">
        <v>0</v>
      </c>
      <c r="J8" s="191">
        <v>0</v>
      </c>
      <c r="K8" s="191">
        <f t="shared" si="2"/>
        <v>0</v>
      </c>
      <c r="L8" s="191">
        <v>569400</v>
      </c>
      <c r="M8" s="191">
        <v>0</v>
      </c>
      <c r="N8" s="191">
        <f t="shared" si="3"/>
        <v>569400</v>
      </c>
    </row>
    <row r="9" spans="1:14" s="188" customFormat="1" ht="15" customHeight="1">
      <c r="A9" s="186">
        <v>5</v>
      </c>
      <c r="B9" s="190" t="s">
        <v>679</v>
      </c>
      <c r="C9" s="191">
        <v>0</v>
      </c>
      <c r="D9" s="191">
        <v>0</v>
      </c>
      <c r="E9" s="191">
        <f t="shared" si="0"/>
        <v>0</v>
      </c>
      <c r="F9" s="191">
        <v>0</v>
      </c>
      <c r="G9" s="191">
        <v>0</v>
      </c>
      <c r="H9" s="191">
        <f t="shared" si="1"/>
        <v>0</v>
      </c>
      <c r="I9" s="191">
        <v>0</v>
      </c>
      <c r="J9" s="191">
        <v>0</v>
      </c>
      <c r="K9" s="191">
        <f t="shared" si="2"/>
        <v>0</v>
      </c>
      <c r="L9" s="191">
        <v>542250</v>
      </c>
      <c r="M9" s="191">
        <v>0</v>
      </c>
      <c r="N9" s="191">
        <f t="shared" si="3"/>
        <v>542250</v>
      </c>
    </row>
    <row r="10" spans="1:14" s="188" customFormat="1" ht="15" customHeight="1">
      <c r="A10" s="186">
        <v>6</v>
      </c>
      <c r="B10" s="190" t="s">
        <v>680</v>
      </c>
      <c r="C10" s="191">
        <v>0</v>
      </c>
      <c r="D10" s="191">
        <v>0</v>
      </c>
      <c r="E10" s="191">
        <f t="shared" si="0"/>
        <v>0</v>
      </c>
      <c r="F10" s="191">
        <v>0</v>
      </c>
      <c r="G10" s="191">
        <v>0</v>
      </c>
      <c r="H10" s="191">
        <f t="shared" si="1"/>
        <v>0</v>
      </c>
      <c r="I10" s="191">
        <v>0</v>
      </c>
      <c r="J10" s="191">
        <v>0</v>
      </c>
      <c r="K10" s="191">
        <f t="shared" si="2"/>
        <v>0</v>
      </c>
      <c r="L10" s="191">
        <v>0</v>
      </c>
      <c r="M10" s="191">
        <v>0</v>
      </c>
      <c r="N10" s="191">
        <f t="shared" si="3"/>
        <v>0</v>
      </c>
    </row>
    <row r="11" spans="1:14" s="188" customFormat="1" ht="15" customHeight="1">
      <c r="A11" s="186">
        <v>7</v>
      </c>
      <c r="B11" s="190" t="s">
        <v>681</v>
      </c>
      <c r="C11" s="191">
        <v>30571265</v>
      </c>
      <c r="D11" s="191">
        <v>0</v>
      </c>
      <c r="E11" s="191">
        <f t="shared" si="0"/>
        <v>30571265</v>
      </c>
      <c r="F11" s="191">
        <v>0</v>
      </c>
      <c r="G11" s="191">
        <v>0</v>
      </c>
      <c r="H11" s="191">
        <f t="shared" si="1"/>
        <v>0</v>
      </c>
      <c r="I11" s="191">
        <v>0</v>
      </c>
      <c r="J11" s="191">
        <v>0</v>
      </c>
      <c r="K11" s="191">
        <f t="shared" si="2"/>
        <v>0</v>
      </c>
      <c r="L11" s="191">
        <v>0</v>
      </c>
      <c r="M11" s="191">
        <v>0</v>
      </c>
      <c r="N11" s="191">
        <f t="shared" si="3"/>
        <v>0</v>
      </c>
    </row>
    <row r="12" spans="1:14" s="188" customFormat="1" ht="15" customHeight="1">
      <c r="A12" s="186">
        <v>8</v>
      </c>
      <c r="B12" s="190" t="s">
        <v>682</v>
      </c>
      <c r="C12" s="191">
        <v>0</v>
      </c>
      <c r="D12" s="191">
        <v>0</v>
      </c>
      <c r="E12" s="191">
        <f t="shared" si="0"/>
        <v>0</v>
      </c>
      <c r="F12" s="191">
        <v>5918800</v>
      </c>
      <c r="G12" s="191">
        <v>0</v>
      </c>
      <c r="H12" s="191">
        <f t="shared" si="1"/>
        <v>5918800</v>
      </c>
      <c r="I12" s="191">
        <v>0</v>
      </c>
      <c r="J12" s="191">
        <v>0</v>
      </c>
      <c r="K12" s="191">
        <f t="shared" si="2"/>
        <v>0</v>
      </c>
      <c r="L12" s="191">
        <v>0</v>
      </c>
      <c r="M12" s="191">
        <v>0</v>
      </c>
      <c r="N12" s="191">
        <f t="shared" si="3"/>
        <v>0</v>
      </c>
    </row>
    <row r="13" spans="1:14" s="188" customFormat="1" ht="15" customHeight="1">
      <c r="A13" s="186">
        <v>9</v>
      </c>
      <c r="B13" s="190" t="s">
        <v>683</v>
      </c>
      <c r="C13" s="191">
        <v>0</v>
      </c>
      <c r="D13" s="191">
        <v>0</v>
      </c>
      <c r="E13" s="191">
        <f t="shared" si="0"/>
        <v>0</v>
      </c>
      <c r="F13" s="191">
        <v>0</v>
      </c>
      <c r="G13" s="191">
        <v>0</v>
      </c>
      <c r="H13" s="191">
        <f t="shared" si="1"/>
        <v>0</v>
      </c>
      <c r="I13" s="191">
        <v>2672</v>
      </c>
      <c r="J13" s="191">
        <v>0</v>
      </c>
      <c r="K13" s="191">
        <f t="shared" si="2"/>
        <v>2672</v>
      </c>
      <c r="L13" s="191">
        <v>11000</v>
      </c>
      <c r="M13" s="191">
        <v>0</v>
      </c>
      <c r="N13" s="191">
        <f t="shared" si="3"/>
        <v>11000</v>
      </c>
    </row>
    <row r="14" spans="1:14" s="188" customFormat="1" ht="15" customHeight="1">
      <c r="A14" s="186">
        <v>10</v>
      </c>
      <c r="B14" s="189" t="s">
        <v>684</v>
      </c>
      <c r="C14" s="192">
        <f>SUM(C7:C13)</f>
        <v>30571265</v>
      </c>
      <c r="D14" s="192">
        <f>SUM(D7:D13)</f>
        <v>0</v>
      </c>
      <c r="E14" s="192">
        <f>SUM(E7:E13)</f>
        <v>30571265</v>
      </c>
      <c r="F14" s="192">
        <f aca="true" t="shared" si="4" ref="F14:N14">SUM(F7:F13)</f>
        <v>6037442</v>
      </c>
      <c r="G14" s="192">
        <f t="shared" si="4"/>
        <v>0</v>
      </c>
      <c r="H14" s="192">
        <f t="shared" si="4"/>
        <v>6037442</v>
      </c>
      <c r="I14" s="192">
        <f t="shared" si="4"/>
        <v>690819</v>
      </c>
      <c r="J14" s="192">
        <f t="shared" si="4"/>
        <v>0</v>
      </c>
      <c r="K14" s="192">
        <f t="shared" si="4"/>
        <v>690819</v>
      </c>
      <c r="L14" s="193">
        <f t="shared" si="4"/>
        <v>1122650</v>
      </c>
      <c r="M14" s="192">
        <f t="shared" si="4"/>
        <v>0</v>
      </c>
      <c r="N14" s="193">
        <f t="shared" si="4"/>
        <v>1122650</v>
      </c>
    </row>
    <row r="15" spans="1:14" s="188" customFormat="1" ht="15" customHeight="1">
      <c r="A15" s="186">
        <v>11</v>
      </c>
      <c r="B15" s="189" t="s">
        <v>685</v>
      </c>
      <c r="C15" s="192">
        <v>0</v>
      </c>
      <c r="D15" s="192">
        <v>0</v>
      </c>
      <c r="E15" s="192">
        <f>C15-D15</f>
        <v>0</v>
      </c>
      <c r="F15" s="192">
        <v>6038188</v>
      </c>
      <c r="G15" s="192">
        <v>532094</v>
      </c>
      <c r="H15" s="192">
        <f>F15-G15</f>
        <v>5506094</v>
      </c>
      <c r="I15" s="192">
        <v>28560632</v>
      </c>
      <c r="J15" s="192">
        <v>5477332</v>
      </c>
      <c r="K15" s="192">
        <f>I15-J15</f>
        <v>23083300</v>
      </c>
      <c r="L15" s="192">
        <v>0</v>
      </c>
      <c r="M15" s="192">
        <v>0</v>
      </c>
      <c r="N15" s="192">
        <f>L15-M15</f>
        <v>0</v>
      </c>
    </row>
    <row r="16" spans="1:14" s="188" customFormat="1" ht="15" customHeight="1">
      <c r="A16" s="186">
        <v>12</v>
      </c>
      <c r="B16" s="189" t="s">
        <v>686</v>
      </c>
      <c r="C16" s="192">
        <v>48185265</v>
      </c>
      <c r="D16" s="192">
        <v>18268547</v>
      </c>
      <c r="E16" s="192">
        <f>C16-D16</f>
        <v>29916718</v>
      </c>
      <c r="F16" s="192">
        <v>11027531</v>
      </c>
      <c r="G16" s="192">
        <v>2478203</v>
      </c>
      <c r="H16" s="192">
        <f>F16-G16</f>
        <v>8549328</v>
      </c>
      <c r="I16" s="192">
        <v>4949545</v>
      </c>
      <c r="J16" s="192">
        <v>1482570</v>
      </c>
      <c r="K16" s="192">
        <f>I16-J16</f>
        <v>3466975</v>
      </c>
      <c r="L16" s="194">
        <v>1444340</v>
      </c>
      <c r="M16" s="194">
        <v>43903</v>
      </c>
      <c r="N16" s="192">
        <f>L16-M16</f>
        <v>1400437</v>
      </c>
    </row>
    <row r="17" spans="1:14" s="188" customFormat="1" ht="15" customHeight="1">
      <c r="A17" s="186">
        <v>13</v>
      </c>
      <c r="B17" s="189" t="s">
        <v>804</v>
      </c>
      <c r="C17" s="192">
        <v>0</v>
      </c>
      <c r="D17" s="192">
        <v>0</v>
      </c>
      <c r="E17" s="192">
        <f>C17-D17</f>
        <v>0</v>
      </c>
      <c r="F17" s="192">
        <v>0</v>
      </c>
      <c r="G17" s="192">
        <v>0</v>
      </c>
      <c r="H17" s="192">
        <f>F17-G17</f>
        <v>0</v>
      </c>
      <c r="I17" s="192">
        <v>775</v>
      </c>
      <c r="J17" s="192">
        <v>775</v>
      </c>
      <c r="K17" s="192">
        <f>I17-J17</f>
        <v>0</v>
      </c>
      <c r="L17" s="192">
        <v>0</v>
      </c>
      <c r="M17" s="192">
        <v>0</v>
      </c>
      <c r="N17" s="192">
        <f>L17-M17</f>
        <v>0</v>
      </c>
    </row>
    <row r="18" spans="1:14" s="188" customFormat="1" ht="15" customHeight="1">
      <c r="A18" s="186">
        <v>14</v>
      </c>
      <c r="B18" s="195" t="s">
        <v>687</v>
      </c>
      <c r="C18" s="196">
        <f>SUM(C14:C17)</f>
        <v>78756530</v>
      </c>
      <c r="D18" s="196">
        <f>SUM(D14:D17)</f>
        <v>18268547</v>
      </c>
      <c r="E18" s="196">
        <f>SUM(E14:E17)</f>
        <v>60487983</v>
      </c>
      <c r="F18" s="196">
        <f aca="true" t="shared" si="5" ref="F18:N18">SUM(F14:F17)</f>
        <v>23103161</v>
      </c>
      <c r="G18" s="196">
        <f t="shared" si="5"/>
        <v>3010297</v>
      </c>
      <c r="H18" s="196">
        <f t="shared" si="5"/>
        <v>20092864</v>
      </c>
      <c r="I18" s="196">
        <f t="shared" si="5"/>
        <v>34201771</v>
      </c>
      <c r="J18" s="196">
        <f t="shared" si="5"/>
        <v>6960677</v>
      </c>
      <c r="K18" s="196">
        <f t="shared" si="5"/>
        <v>27241094</v>
      </c>
      <c r="L18" s="196">
        <f t="shared" si="5"/>
        <v>2566990</v>
      </c>
      <c r="M18" s="196">
        <f t="shared" si="5"/>
        <v>43903</v>
      </c>
      <c r="N18" s="196">
        <f t="shared" si="5"/>
        <v>2523087</v>
      </c>
    </row>
    <row r="19" spans="1:14" s="188" customFormat="1" ht="15" customHeight="1">
      <c r="A19" s="186">
        <v>15</v>
      </c>
      <c r="B19" s="190" t="s">
        <v>688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1">
        <v>0</v>
      </c>
      <c r="M19" s="191">
        <v>0</v>
      </c>
      <c r="N19" s="190">
        <f>L19-M19</f>
        <v>0</v>
      </c>
    </row>
    <row r="20" spans="1:14" s="188" customFormat="1" ht="15" customHeight="1">
      <c r="A20" s="186">
        <v>16</v>
      </c>
      <c r="B20" s="190" t="s">
        <v>689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1">
        <v>335166</v>
      </c>
      <c r="M20" s="191">
        <v>335166</v>
      </c>
      <c r="N20" s="190">
        <f>L20-M20</f>
        <v>0</v>
      </c>
    </row>
    <row r="21" spans="1:14" s="188" customFormat="1" ht="15" customHeight="1">
      <c r="A21" s="186">
        <v>17</v>
      </c>
      <c r="B21" s="190" t="s">
        <v>690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f>I21-J21</f>
        <v>0</v>
      </c>
      <c r="L21" s="191">
        <v>612345</v>
      </c>
      <c r="M21" s="191">
        <v>321729</v>
      </c>
      <c r="N21" s="191">
        <f>L21-M21</f>
        <v>290616</v>
      </c>
    </row>
    <row r="22" spans="1:14" s="188" customFormat="1" ht="15" customHeight="1">
      <c r="A22" s="186">
        <v>18</v>
      </c>
      <c r="B22" s="190" t="s">
        <v>691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58196</v>
      </c>
      <c r="J22" s="190">
        <v>58196</v>
      </c>
      <c r="K22" s="190">
        <v>0</v>
      </c>
      <c r="L22" s="191">
        <v>4155079</v>
      </c>
      <c r="M22" s="191">
        <v>4155079</v>
      </c>
      <c r="N22" s="190">
        <v>0</v>
      </c>
    </row>
    <row r="23" spans="1:14" s="188" customFormat="1" ht="15" customHeight="1">
      <c r="A23" s="186">
        <v>19</v>
      </c>
      <c r="B23" s="195" t="s">
        <v>692</v>
      </c>
      <c r="C23" s="195">
        <f>SUM(C19:C22)</f>
        <v>0</v>
      </c>
      <c r="D23" s="195">
        <f>SUM(D19:D22)</f>
        <v>0</v>
      </c>
      <c r="E23" s="195">
        <f>SUM(E19:E22)</f>
        <v>0</v>
      </c>
      <c r="F23" s="195">
        <f aca="true" t="shared" si="6" ref="F23:K23">SUM(F19:F22)</f>
        <v>0</v>
      </c>
      <c r="G23" s="195">
        <f t="shared" si="6"/>
        <v>0</v>
      </c>
      <c r="H23" s="195">
        <f t="shared" si="6"/>
        <v>0</v>
      </c>
      <c r="I23" s="195">
        <f t="shared" si="6"/>
        <v>58196</v>
      </c>
      <c r="J23" s="195">
        <f t="shared" si="6"/>
        <v>58196</v>
      </c>
      <c r="K23" s="195">
        <f t="shared" si="6"/>
        <v>0</v>
      </c>
      <c r="L23" s="196">
        <f>SUM(L19:L22)</f>
        <v>5102590</v>
      </c>
      <c r="M23" s="196">
        <f>SUM(M19:M22)</f>
        <v>4811974</v>
      </c>
      <c r="N23" s="196">
        <f>SUM(N19:N22)</f>
        <v>290616</v>
      </c>
    </row>
    <row r="24" spans="1:14" s="188" customFormat="1" ht="15" customHeight="1">
      <c r="A24" s="186">
        <v>20</v>
      </c>
      <c r="B24" s="190" t="s">
        <v>693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8">
        <v>0</v>
      </c>
      <c r="M24" s="191">
        <v>0</v>
      </c>
      <c r="N24" s="191">
        <f>L24-M24</f>
        <v>0</v>
      </c>
    </row>
    <row r="25" spans="1:14" s="188" customFormat="1" ht="15" customHeight="1">
      <c r="A25" s="186">
        <v>21</v>
      </c>
      <c r="B25" s="190" t="s">
        <v>694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294</v>
      </c>
      <c r="J25" s="190">
        <v>294</v>
      </c>
      <c r="K25" s="190">
        <v>0</v>
      </c>
      <c r="L25" s="198">
        <v>51416</v>
      </c>
      <c r="M25" s="191">
        <v>51416</v>
      </c>
      <c r="N25" s="191">
        <f>L25-M25</f>
        <v>0</v>
      </c>
    </row>
    <row r="26" spans="1:14" s="188" customFormat="1" ht="15" customHeight="1">
      <c r="A26" s="186">
        <v>22</v>
      </c>
      <c r="B26" s="195" t="s">
        <v>695</v>
      </c>
      <c r="C26" s="195">
        <f aca="true" t="shared" si="7" ref="C26:H26">C24</f>
        <v>0</v>
      </c>
      <c r="D26" s="195">
        <f t="shared" si="7"/>
        <v>0</v>
      </c>
      <c r="E26" s="195">
        <f t="shared" si="7"/>
        <v>0</v>
      </c>
      <c r="F26" s="195">
        <f t="shared" si="7"/>
        <v>0</v>
      </c>
      <c r="G26" s="195">
        <f t="shared" si="7"/>
        <v>0</v>
      </c>
      <c r="H26" s="195">
        <f t="shared" si="7"/>
        <v>0</v>
      </c>
      <c r="I26" s="195">
        <f aca="true" t="shared" si="8" ref="I26:N26">SUM(I24:I25)</f>
        <v>294</v>
      </c>
      <c r="J26" s="195">
        <f t="shared" si="8"/>
        <v>294</v>
      </c>
      <c r="K26" s="195">
        <f t="shared" si="8"/>
        <v>0</v>
      </c>
      <c r="L26" s="197">
        <f t="shared" si="8"/>
        <v>51416</v>
      </c>
      <c r="M26" s="196">
        <f t="shared" si="8"/>
        <v>51416</v>
      </c>
      <c r="N26" s="196">
        <f t="shared" si="8"/>
        <v>0</v>
      </c>
    </row>
    <row r="27" spans="1:14" s="188" customFormat="1" ht="15" customHeight="1">
      <c r="A27" s="186">
        <v>23</v>
      </c>
      <c r="B27" s="189" t="s">
        <v>696</v>
      </c>
      <c r="C27" s="189"/>
      <c r="D27" s="189"/>
      <c r="E27" s="189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s="188" customFormat="1" ht="15" customHeight="1">
      <c r="A28" s="186">
        <v>24</v>
      </c>
      <c r="B28" s="190" t="s">
        <v>697</v>
      </c>
      <c r="C28" s="190">
        <v>0</v>
      </c>
      <c r="D28" s="190">
        <v>0</v>
      </c>
      <c r="E28" s="190">
        <f>C28-D28</f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f>I28-J28</f>
        <v>0</v>
      </c>
      <c r="L28" s="190">
        <v>0</v>
      </c>
      <c r="M28" s="190">
        <v>0</v>
      </c>
      <c r="N28" s="190">
        <v>0</v>
      </c>
    </row>
    <row r="29" spans="1:14" s="188" customFormat="1" ht="15" customHeight="1">
      <c r="A29" s="186">
        <v>25</v>
      </c>
      <c r="B29" s="190" t="s">
        <v>698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f>I29-J29</f>
        <v>0</v>
      </c>
      <c r="L29" s="190">
        <v>0</v>
      </c>
      <c r="M29" s="190">
        <v>0</v>
      </c>
      <c r="N29" s="190">
        <f>L29-M29</f>
        <v>0</v>
      </c>
    </row>
    <row r="30" spans="1:14" s="188" customFormat="1" ht="15" customHeight="1">
      <c r="A30" s="186">
        <v>26</v>
      </c>
      <c r="B30" s="195" t="s">
        <v>699</v>
      </c>
      <c r="C30" s="195">
        <f aca="true" t="shared" si="9" ref="C30:N30">SUM(C28:C29)</f>
        <v>0</v>
      </c>
      <c r="D30" s="195">
        <f t="shared" si="9"/>
        <v>0</v>
      </c>
      <c r="E30" s="195">
        <f t="shared" si="9"/>
        <v>0</v>
      </c>
      <c r="F30" s="195">
        <f t="shared" si="9"/>
        <v>0</v>
      </c>
      <c r="G30" s="195">
        <f t="shared" si="9"/>
        <v>0</v>
      </c>
      <c r="H30" s="195">
        <f t="shared" si="9"/>
        <v>0</v>
      </c>
      <c r="I30" s="195">
        <f t="shared" si="9"/>
        <v>0</v>
      </c>
      <c r="J30" s="195">
        <f t="shared" si="9"/>
        <v>0</v>
      </c>
      <c r="K30" s="195">
        <f t="shared" si="9"/>
        <v>0</v>
      </c>
      <c r="L30" s="195">
        <f t="shared" si="9"/>
        <v>0</v>
      </c>
      <c r="M30" s="195">
        <f t="shared" si="9"/>
        <v>0</v>
      </c>
      <c r="N30" s="195">
        <f t="shared" si="9"/>
        <v>0</v>
      </c>
    </row>
    <row r="31" spans="1:16" s="188" customFormat="1" ht="15" customHeight="1">
      <c r="A31" s="186">
        <v>27</v>
      </c>
      <c r="B31" s="195" t="s">
        <v>700</v>
      </c>
      <c r="C31" s="196">
        <f aca="true" t="shared" si="10" ref="C31:N31">C18+C23+C26+C30</f>
        <v>78756530</v>
      </c>
      <c r="D31" s="196">
        <f t="shared" si="10"/>
        <v>18268547</v>
      </c>
      <c r="E31" s="196">
        <f t="shared" si="10"/>
        <v>60487983</v>
      </c>
      <c r="F31" s="196">
        <f t="shared" si="10"/>
        <v>23103161</v>
      </c>
      <c r="G31" s="196">
        <f t="shared" si="10"/>
        <v>3010297</v>
      </c>
      <c r="H31" s="196">
        <f t="shared" si="10"/>
        <v>20092864</v>
      </c>
      <c r="I31" s="196">
        <f t="shared" si="10"/>
        <v>34260261</v>
      </c>
      <c r="J31" s="196">
        <f t="shared" si="10"/>
        <v>7019167</v>
      </c>
      <c r="K31" s="196">
        <f t="shared" si="10"/>
        <v>27241094</v>
      </c>
      <c r="L31" s="197">
        <f t="shared" si="10"/>
        <v>7720996</v>
      </c>
      <c r="M31" s="197">
        <f t="shared" si="10"/>
        <v>4907293</v>
      </c>
      <c r="N31" s="197">
        <f t="shared" si="10"/>
        <v>2813703</v>
      </c>
      <c r="P31" s="199"/>
    </row>
    <row r="32" spans="1:14" ht="12.75">
      <c r="A32" s="186">
        <v>28</v>
      </c>
      <c r="B32" s="200" t="s">
        <v>701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</row>
    <row r="33" spans="1:14" s="188" customFormat="1" ht="12">
      <c r="A33" s="186">
        <v>29</v>
      </c>
      <c r="B33" s="190" t="s">
        <v>677</v>
      </c>
      <c r="C33" s="190"/>
      <c r="D33" s="190"/>
      <c r="E33" s="190"/>
      <c r="F33" s="191">
        <v>188075</v>
      </c>
      <c r="G33" s="191">
        <v>0</v>
      </c>
      <c r="H33" s="191">
        <v>188075</v>
      </c>
      <c r="I33" s="190"/>
      <c r="J33" s="190"/>
      <c r="K33" s="190"/>
      <c r="L33" s="190"/>
      <c r="M33" s="190"/>
      <c r="N33" s="190"/>
    </row>
    <row r="34" spans="1:14" s="188" customFormat="1" ht="12">
      <c r="A34" s="186">
        <v>30</v>
      </c>
      <c r="B34" s="189" t="s">
        <v>685</v>
      </c>
      <c r="C34" s="190"/>
      <c r="D34" s="190"/>
      <c r="E34" s="190"/>
      <c r="F34" s="191">
        <v>3073915</v>
      </c>
      <c r="G34" s="191">
        <v>0</v>
      </c>
      <c r="H34" s="191">
        <v>3073915</v>
      </c>
      <c r="I34" s="190"/>
      <c r="J34" s="190"/>
      <c r="K34" s="190"/>
      <c r="L34" s="190"/>
      <c r="M34" s="190"/>
      <c r="N34" s="190"/>
    </row>
    <row r="35" spans="1:14" s="206" customFormat="1" ht="24">
      <c r="A35" s="186">
        <v>31</v>
      </c>
      <c r="B35" s="203" t="s">
        <v>702</v>
      </c>
      <c r="C35" s="204">
        <f>SUM(C33:C34)</f>
        <v>0</v>
      </c>
      <c r="D35" s="204">
        <f>SUM(D33:D34)</f>
        <v>0</v>
      </c>
      <c r="E35" s="204">
        <f>SUM(E33:E34)</f>
        <v>0</v>
      </c>
      <c r="F35" s="205">
        <f>SUM(F33:F34)</f>
        <v>3261990</v>
      </c>
      <c r="G35" s="205">
        <f aca="true" t="shared" si="11" ref="G35:N35">SUM(G33:G34)</f>
        <v>0</v>
      </c>
      <c r="H35" s="205">
        <f t="shared" si="11"/>
        <v>3261990</v>
      </c>
      <c r="I35" s="204">
        <f t="shared" si="11"/>
        <v>0</v>
      </c>
      <c r="J35" s="204">
        <f t="shared" si="11"/>
        <v>0</v>
      </c>
      <c r="K35" s="204">
        <f t="shared" si="11"/>
        <v>0</v>
      </c>
      <c r="L35" s="204">
        <f t="shared" si="11"/>
        <v>0</v>
      </c>
      <c r="M35" s="204">
        <f t="shared" si="11"/>
        <v>0</v>
      </c>
      <c r="N35" s="204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2017-05-23T08:46:32Z</cp:lastPrinted>
  <dcterms:created xsi:type="dcterms:W3CDTF">2011-02-02T09:24:37Z</dcterms:created>
  <dcterms:modified xsi:type="dcterms:W3CDTF">2017-05-23T08:48:57Z</dcterms:modified>
  <cp:category/>
  <cp:version/>
  <cp:contentType/>
  <cp:contentStatus/>
</cp:coreProperties>
</file>