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5195" windowHeight="8190" firstSheet="3" activeTab="4"/>
  </bookViews>
  <sheets>
    <sheet name="Mód.07. (2)" sheetId="1" r:id="rId1"/>
    <sheet name="Mód.07." sheetId="2" r:id="rId2"/>
    <sheet name="Mód.2018. 05." sheetId="3" r:id="rId3"/>
    <sheet name="PM.2018. 03.31" sheetId="4" r:id="rId4"/>
    <sheet name="Összesen" sheetId="5" r:id="rId5"/>
    <sheet name="Felh" sheetId="6" r:id="rId6"/>
    <sheet name="Adósságot kel.köt." sheetId="7" r:id="rId7"/>
    <sheet name="EU" sheetId="8" r:id="rId8"/>
    <sheet name="Egyensúly 2012-2014. " sheetId="9" state="hidden" r:id="rId9"/>
    <sheet name="utem" sheetId="10" state="hidden" r:id="rId10"/>
    <sheet name="tobbeves" sheetId="11" state="hidden" r:id="rId11"/>
    <sheet name="közvetett támog" sheetId="12" state="hidden" r:id="rId12"/>
    <sheet name="Adósságot kel.köt. (2)" sheetId="13" state="hidden" r:id="rId13"/>
    <sheet name="Bevételek" sheetId="14" r:id="rId14"/>
    <sheet name="Kiadás" sheetId="15" r:id="rId15"/>
    <sheet name="COFOG" sheetId="16" r:id="rId16"/>
    <sheet name="Határozat" sheetId="17" r:id="rId17"/>
  </sheets>
  <definedNames>
    <definedName name="_xlnm.Print_Titles" localSheetId="12">'Adósságot kel.köt. (2)'!$1:$9</definedName>
    <definedName name="_xlnm.Print_Titles" localSheetId="13">'Bevételek'!$1:$4</definedName>
    <definedName name="_xlnm.Print_Titles" localSheetId="15">'COFOG'!$1:$5</definedName>
    <definedName name="_xlnm.Print_Titles" localSheetId="8">'Egyensúly 2012-2014. '!$1:$2</definedName>
    <definedName name="_xlnm.Print_Titles" localSheetId="5">'Felh'!$1:$6</definedName>
    <definedName name="_xlnm.Print_Titles" localSheetId="14">'Kiadás'!$1:$4</definedName>
    <definedName name="_xlnm.Print_Titles" localSheetId="11">'közvetett támog'!$1:$3</definedName>
    <definedName name="_xlnm.Print_Titles" localSheetId="1">'Mód.07.'!$1:$1</definedName>
    <definedName name="_xlnm.Print_Titles" localSheetId="0">'Mód.07. (2)'!$1:$1</definedName>
    <definedName name="_xlnm.Print_Titles" localSheetId="2">'Mód.2018. 05.'!$1:$1</definedName>
    <definedName name="_xlnm.Print_Titles" localSheetId="4">'Összesen'!$1:$4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  <author>Felhaszn?l?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82" authorId="1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<sst xmlns="http://schemas.openxmlformats.org/spreadsheetml/2006/main" count="1174" uniqueCount="668">
  <si>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</si>
  <si>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</si>
  <si>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</si>
  <si>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</si>
  <si>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</si>
  <si>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</si>
  <si>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</si>
  <si>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</si>
  <si>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</si>
  <si>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</si>
  <si>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</si>
  <si>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</si>
  <si>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</si>
  <si>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</si>
  <si>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</si>
  <si>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</si>
  <si>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</si>
  <si>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</si>
  <si>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</si>
  <si>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</si>
  <si>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</si>
  <si>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</si>
  <si>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</si>
  <si>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</si>
  <si>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</si>
  <si>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</si>
  <si>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</si>
  <si>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</si>
  <si>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</si>
  <si>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</si>
  <si>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</si>
  <si>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</si>
  <si>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</si>
  <si>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</si>
  <si>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</si>
  <si>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</si>
  <si>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</si>
  <si>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</si>
  <si>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</si>
  <si>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</si>
  <si>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</si>
  <si>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</si>
  <si>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</si>
  <si>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</si>
  <si>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</si>
  <si>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</si>
  <si>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</si>
  <si>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</si>
  <si>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</si>
  <si>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</si>
  <si>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</si>
  <si>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</si>
  <si>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</si>
  <si>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</si>
  <si>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</si>
  <si>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</si>
  <si>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</si>
  <si>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</si>
  <si>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</si>
  <si>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</si>
  <si>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</si>
  <si>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</si>
  <si>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</si>
  <si>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</si>
  <si>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</si>
  <si>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</si>
  <si>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</si>
  <si>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</si>
  <si>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</si>
  <si>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</si>
  <si>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</si>
  <si>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</si>
  <si>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</si>
  <si>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</si>
  <si>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</si>
  <si>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</si>
  <si>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</si>
  <si>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</si>
  <si>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</si>
  <si>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</si>
  <si>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</si>
  <si>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</si>
  <si>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</si>
  <si>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</si>
  <si>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</si>
  <si>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</si>
  <si>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</si>
  <si>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</si>
  <si>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</si>
  <si>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</si>
  <si>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</si>
  <si>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</si>
  <si>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</si>
  <si>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</si>
  <si>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</si>
  <si>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</si>
  <si>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</si>
  <si>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</si>
  <si>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</si>
  <si>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</si>
  <si>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</si>
  <si>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</si>
  <si>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</si>
  <si>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</si>
  <si>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</si>
  <si>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</si>
  <si>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</si>
  <si>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</si>
  <si>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</si>
  <si>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</si>
  <si>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</si>
  <si>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</si>
  <si>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</si>
  <si>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</si>
  <si>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</si>
  <si>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</si>
  <si>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</si>
  <si>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</si>
  <si>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</si>
  <si>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</si>
  <si>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</si>
  <si>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</si>
  <si>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</si>
  <si>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</si>
  <si>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</si>
  <si>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</si>
  <si>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</si>
  <si>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</si>
  <si>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</si>
  <si>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</si>
  <si>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</si>
  <si>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</si>
  <si>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</si>
  <si>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</si>
  <si>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</si>
  <si>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</si>
  <si>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</si>
  <si>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</si>
  <si>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</si>
  <si>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</si>
  <si>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</si>
  <si>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</si>
  <si>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</si>
  <si>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</si>
  <si>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</si>
  <si>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</si>
  <si>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</si>
  <si>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</si>
  <si>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</si>
  <si>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</si>
  <si>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</si>
  <si>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</si>
  <si>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</si>
  <si>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</si>
  <si>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</si>
  <si>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</si>
  <si>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</si>
  <si>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</si>
  <si>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</si>
  <si>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</si>
  <si>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</si>
  <si>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</si>
  <si>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</si>
  <si>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</si>
  <si>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</si>
  <si>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</si>
  <si>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</si>
  <si>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</si>
  <si>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</si>
  <si>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</si>
  <si>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</si>
  <si>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</si>
  <si>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</si>
  <si>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</si>
  <si>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</si>
  <si>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</si>
  <si>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</si>
  <si>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</si>
  <si>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</si>
  <si>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</si>
  <si>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</si>
  <si>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</si>
  <si>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</si>
  <si>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</si>
  <si>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</si>
  <si>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</si>
  <si>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</si>
  <si>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</si>
  <si>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</si>
  <si>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</si>
  <si>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</si>
  <si>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</si>
  <si>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</si>
  <si>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</si>
  <si>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</si>
  <si>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</si>
  <si>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</si>
  <si>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</si>
  <si>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</si>
  <si>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</si>
  <si>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</si>
  <si>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</si>
  <si>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</si>
  <si>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</si>
  <si>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</si>
  <si>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</si>
  <si>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</si>
  <si>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</si>
  <si>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</si>
  <si>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</si>
  <si>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</si>
  <si>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</si>
  <si>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</si>
  <si>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</si>
  <si>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</si>
  <si>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</si>
  <si>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</si>
  <si>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</si>
  <si>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</si>
  <si>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</si>
  <si>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</si>
  <si>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</si>
  <si>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</si>
  <si>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</si>
  <si>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</si>
  <si>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</si>
  <si>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</si>
  <si>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</si>
  <si>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</si>
  <si>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</si>
  <si>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</si>
  <si>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</si>
  <si>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</si>
  <si>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</si>
  <si>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</si>
  <si>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</si>
  <si>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</si>
  <si>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</si>
  <si>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</si>
  <si>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</si>
  <si>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</si>
  <si>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</si>
  <si>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</si>
  <si>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</si>
  <si>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</si>
  <si>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</si>
  <si>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</si>
  <si>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</si>
  <si>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</si>
  <si>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</si>
  <si>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</si>
  <si>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</si>
  <si>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</si>
  <si>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</si>
  <si>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</si>
  <si>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</si>
  <si>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</si>
  <si>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</si>
  <si>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</si>
  <si>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</si>
  <si>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</si>
  <si>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</si>
  <si>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</si>
  <si>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</si>
  <si>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</si>
  <si>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</si>
  <si>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</si>
  <si>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</si>
  <si>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</si>
  <si>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</si>
  <si>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</si>
  <si>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</si>
  <si>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</si>
  <si>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</si>
  <si>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</si>
  <si>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</si>
  <si>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</si>
  <si>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</si>
  <si>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</si>
  <si>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</si>
  <si>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</si>
  <si>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</si>
  <si>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</si>
  <si>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</si>
  <si>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</si>
  <si>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</si>
  <si>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</si>
  <si>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</si>
  <si>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</si>
  <si>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</si>
  <si>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</si>
  <si>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</si>
  <si>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</si>
  <si>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</si>
  <si>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</si>
  <si>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</si>
  <si>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</si>
  <si>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</si>
  <si>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</si>
  <si>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</si>
  <si>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</si>
  <si>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</si>
  <si>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</si>
  <si>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</si>
  <si>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</si>
  <si>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</si>
  <si>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</si>
  <si>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</si>
  <si>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</si>
  <si>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</si>
  <si>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</si>
  <si>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</si>
  <si>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</si>
  <si>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</si>
  <si>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</si>
  <si>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</si>
  <si>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</si>
  <si>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</si>
  <si>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</si>
  <si>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</si>
  <si>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</si>
  <si>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</si>
  <si>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</si>
  <si>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</si>
  <si>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</si>
  <si>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</si>
  <si>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</si>
  <si>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</si>
  <si>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</si>
  <si>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</si>
  <si>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</si>
  <si>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</si>
  <si>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</si>
  <si>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</si>
  <si>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</si>
  <si>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</si>
  <si>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</si>
  <si>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</si>
  <si>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</si>
  <si>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</si>
  <si>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</si>
  <si>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</si>
  <si>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</si>
  <si>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</si>
  <si>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</si>
  <si>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</si>
  <si>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</si>
  <si>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</si>
  <si>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</si>
  <si>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</si>
  <si>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</si>
  <si>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</si>
  <si>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</si>
  <si>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</si>
  <si>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</si>
  <si>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</si>
  <si>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</si>
  <si>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</si>
  <si>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</si>
  <si>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</si>
  <si>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</si>
  <si>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</si>
  <si>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</si>
  <si>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</si>
  <si>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</si>
  <si>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</si>
  <si>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</si>
  <si>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</si>
  <si>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</si>
  <si>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</si>
  <si>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</si>
  <si>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</si>
  <si>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</si>
  <si>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</si>
  <si>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</si>
  <si>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</si>
  <si>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</si>
  <si>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</si>
  <si>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</si>
  <si>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</si>
  <si>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</si>
  <si>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</si>
  <si>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</si>
  <si>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</si>
  <si>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</si>
  <si>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</si>
  <si>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</si>
  <si>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</si>
  <si>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</si>
  <si>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</si>
  <si>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</si>
  <si>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</si>
  <si>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</si>
  <si>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</si>
  <si>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</si>
  <si>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</si>
  <si>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</si>
  <si>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</si>
  <si>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</si>
  <si>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</si>
  <si>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</si>
  <si>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</si>
  <si>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</si>
  <si>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</si>
  <si>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</si>
  <si>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</si>
  <si>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</si>
  <si>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</si>
  <si>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</si>
  <si>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</si>
  <si>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</si>
  <si>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</si>
  <si>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</si>
  <si>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</si>
  <si>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</si>
  <si>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</si>
  <si>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</si>
  <si>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</si>
  <si>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</si>
  <si>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</si>
  <si>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</si>
  <si>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</si>
  <si>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</si>
  <si>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</si>
  <si>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</si>
  <si>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</si>
  <si>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</si>
  <si>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</si>
  <si>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</si>
  <si>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</si>
  <si>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</si>
  <si>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</si>
  <si>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</si>
  <si>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</si>
  <si>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</si>
  <si>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</si>
  <si>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</si>
  <si>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</si>
  <si>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</si>
  <si>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</si>
  <si>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</si>
  <si>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</si>
  <si>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</si>
  <si>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</si>
  <si>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</si>
  <si>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</si>
  <si>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</si>
  <si>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</si>
  <si>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</si>
  <si>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</si>
  <si>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</si>
  <si>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</si>
  <si>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</si>
  <si>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</si>
  <si>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</si>
  <si>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</si>
  <si>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</si>
  <si>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</si>
  <si>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</si>
  <si>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</si>
  <si>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</si>
  <si>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</si>
  <si>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</si>
  <si>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</si>
  <si>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</si>
  <si>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</si>
  <si>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</si>
  <si>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</si>
  <si>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</si>
  <si>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</si>
  <si>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</si>
  <si>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</si>
  <si>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</si>
  <si>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</si>
  <si>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</si>
  <si>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</si>
  <si>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</si>
  <si>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</si>
  <si>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</si>
  <si>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</si>
  <si>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</si>
  <si>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</si>
  <si>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</si>
  <si>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</si>
  <si>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</si>
  <si>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</si>
  <si>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</si>
  <si>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</si>
  <si>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</si>
  <si>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</si>
  <si>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</si>
  <si>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</si>
  <si>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</si>
  <si>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</si>
  <si>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</si>
  <si>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</si>
  <si>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</si>
  <si>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</si>
  <si>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</si>
  <si>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</si>
  <si>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</si>
  <si>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személyhez nem köthető repr.</t>
  </si>
  <si>
    <t>- Szállásdíj</t>
  </si>
  <si>
    <t xml:space="preserve">ZALASZOMBATFA KÖZSÉG ÖNKORMÁNYZATA </t>
  </si>
  <si>
    <r>
      <t xml:space="preserve">ZALASZOMBATFA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</si>
  <si>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ZALASZOMBATFA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</si>
  <si>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Szabó Zoltán polgármester</t>
    </r>
  </si>
  <si>
    <t>(: Szabó Zoltán :)</t>
  </si>
  <si>
    <t>- Rendezvénytér kialakítása</t>
  </si>
  <si>
    <t xml:space="preserve">     - Közmű hozzájárulás</t>
  </si>
  <si>
    <t xml:space="preserve"> -Háztartásoktól</t>
  </si>
  <si>
    <t xml:space="preserve">   -  Közvilágítás elszámolása</t>
  </si>
  <si>
    <t xml:space="preserve">   - Dr. Hetés Ferenc Rendelőintézet Lenti</t>
  </si>
  <si>
    <t>Tény 09.30.</t>
  </si>
  <si>
    <t>- szárzúzó értékesítés</t>
  </si>
  <si>
    <t>- fém ágyak értékesítése</t>
  </si>
  <si>
    <t xml:space="preserve"> - Önkormányzatnak átadás  gép vásárlására pályázat</t>
  </si>
  <si>
    <t xml:space="preserve">   - fogorvosi hozzájárulás 2017.</t>
  </si>
  <si>
    <t xml:space="preserve">   - háziorvosi hozzájárulás 2017.</t>
  </si>
  <si>
    <t xml:space="preserve">   - településüzemeltetési feladatok ellátása 2017.</t>
  </si>
  <si>
    <t xml:space="preserve">   Lenti és Térsége Vidékfejlesztése Egyes.</t>
  </si>
  <si>
    <t>011130 Önkormányzatok és önkormányzati hivatalok jogalkotó és általános igazgatási tevékenysége cafetéria</t>
  </si>
  <si>
    <t xml:space="preserve">   - fogorvosi hozzájárulás 2016.</t>
  </si>
  <si>
    <t xml:space="preserve">   - háziorvosi hozzájárulás 2016.</t>
  </si>
  <si>
    <t>2017. terv</t>
  </si>
  <si>
    <t>2020.</t>
  </si>
  <si>
    <t>- Közös Önkormányzati Hivatal felhalmozási kiadásaihoz átadás önkormányzatnak</t>
  </si>
  <si>
    <t>(: Balláné Kulcsár Mária :)</t>
  </si>
  <si>
    <t>jegyző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</si>
  <si>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</si>
  <si>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</si>
  <si>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</si>
  <si>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</si>
  <si>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Zalaszombatfa Község Önkormányzata</t>
  </si>
  <si>
    <t>Polgármesteri hatáskörben történt módosítás</t>
  </si>
  <si>
    <t xml:space="preserve">adatok Ft-ban </t>
  </si>
  <si>
    <t>Bevétel:</t>
  </si>
  <si>
    <t>Kiadás:</t>
  </si>
  <si>
    <t>Belső átcsoportosítás:</t>
  </si>
  <si>
    <t>Terhelendő</t>
  </si>
  <si>
    <t>Jóváirandó</t>
  </si>
  <si>
    <t>Tartalék</t>
  </si>
  <si>
    <t>(:Szabó Zoltán:)</t>
  </si>
  <si>
    <t>Összesen:</t>
  </si>
  <si>
    <t>Hosszabb időtartamú közfoglalkoztatás</t>
  </si>
  <si>
    <t>dologi kiadás</t>
  </si>
  <si>
    <t>dologi kiadás áfa</t>
  </si>
  <si>
    <t>fűtési támogatás (pénzbeli)</t>
  </si>
  <si>
    <t>személyi juttatás</t>
  </si>
  <si>
    <t>mukált.terhelő járulék</t>
  </si>
  <si>
    <t xml:space="preserve">Összesen: </t>
  </si>
  <si>
    <t xml:space="preserve">dologi </t>
  </si>
  <si>
    <t>dologi áfa</t>
  </si>
  <si>
    <t>Közutak üz. fenntartása</t>
  </si>
  <si>
    <t>Beruházás</t>
  </si>
  <si>
    <t>- Medicopter Alapítvány támogatása</t>
  </si>
  <si>
    <t>22a</t>
  </si>
  <si>
    <t xml:space="preserve"> - Rédicsi Iskolakörzet Gyermekeiért Alapítvány</t>
  </si>
  <si>
    <t>Mük.célú költségvet.tám.polgármesteri illetmény különb.</t>
  </si>
  <si>
    <t>- Polgármesteri illetmény és tiszteletdíj különbözete</t>
  </si>
  <si>
    <t>Települési támogatás</t>
  </si>
  <si>
    <t>szociális étkeztetés</t>
  </si>
  <si>
    <t xml:space="preserve">Beruházás </t>
  </si>
  <si>
    <t>Fűkasza vásárlás</t>
  </si>
  <si>
    <t>Fűnyíró vásárlás</t>
  </si>
  <si>
    <t>Beruházás áfa</t>
  </si>
  <si>
    <t>Zalaszombatfa Község Önkormányzata 2017. évi költségvetésének módosítása 2017. július 13-tól</t>
  </si>
  <si>
    <t>Rédics, 2017. július 3.</t>
  </si>
  <si>
    <t xml:space="preserve">   - kerekítési különbözet</t>
  </si>
  <si>
    <t>2017. augusztus 31</t>
  </si>
  <si>
    <t>Egyéb működési célú támogatások államháztartáson belülről</t>
  </si>
  <si>
    <t xml:space="preserve"> - Fejezettől átvét. Erzsébet utalvány</t>
  </si>
  <si>
    <t>Ellátottak pénzbeni juttatásai</t>
  </si>
  <si>
    <t>Rendszeres GYVT természetbeni tám. Erzsébet utalvány</t>
  </si>
  <si>
    <t>Rédics, 2017. augusztus 31.</t>
  </si>
  <si>
    <t>Egyéb müködési bevételek (áramdíj, kerekítés)</t>
  </si>
  <si>
    <t>Önkorm.átvét.előző évi eü. Elszámolás (fogorvos)</t>
  </si>
  <si>
    <t>Állandó jelleggel végzett iparűzési tev.után fizetett helyi iparűzési adó</t>
  </si>
  <si>
    <t>Müködési célú költségvetési tám.és kieg.támog.</t>
  </si>
  <si>
    <t>Rendkívűli szociális támogatás</t>
  </si>
  <si>
    <t>Rendkívűli szociális tüzifa</t>
  </si>
  <si>
    <t xml:space="preserve">Ellátottak pénzbeni jutt. </t>
  </si>
  <si>
    <t>Szociális célú tüzifa</t>
  </si>
  <si>
    <t>Könyvtári szolgáltatások</t>
  </si>
  <si>
    <t>személyi kiadás</t>
  </si>
  <si>
    <t>munkált.terhelő járulék</t>
  </si>
  <si>
    <t>Intézményen kivüli gyermekétkeztetés</t>
  </si>
  <si>
    <t>Rédics, 2017. október 18.</t>
  </si>
  <si>
    <t>Önk.és önk.hivatalok jogalk.ált.igazg.tev.</t>
  </si>
  <si>
    <t>dologi kiadás (szállítás ktg)</t>
  </si>
  <si>
    <t>Zalaszombatfa Község Önkormányzata 2017. évi költségvetésének módosítása 2017. november     -tól</t>
  </si>
  <si>
    <t xml:space="preserve"> - Rendkívűli szociális támogatás:</t>
  </si>
  <si>
    <t>Fűtési támogatás (természetbeni)</t>
  </si>
  <si>
    <t>Fűtési támogatás (pénzbeli)</t>
  </si>
  <si>
    <t>Hosszabb időtartamú közfogl.</t>
  </si>
  <si>
    <t>Jóváírandó</t>
  </si>
  <si>
    <t>- Polgármesteri illetmény támogatás</t>
  </si>
  <si>
    <t xml:space="preserve">   - Munkaerőpiaci Alap (közfoglalkoztatás)  2017-ról áthúzódó</t>
  </si>
  <si>
    <t>041233 Hosszabb időtartamú közfoglalkoztatás 2017-ról áthúzódó</t>
  </si>
  <si>
    <t xml:space="preserve">   - védőnői hozzájárulás 2017.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</si>
  <si>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</si>
  <si>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</si>
  <si>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</si>
  <si>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településüzemeltetési feladatok ellátása 2018.</t>
  </si>
  <si>
    <t xml:space="preserve">   - településüzemeltetési feladatok ellátása 2018. pályázathoz</t>
  </si>
  <si>
    <t xml:space="preserve">   - falugondnok 2018.</t>
  </si>
  <si>
    <t xml:space="preserve">   - óvodai hozzájárulás 2018.</t>
  </si>
  <si>
    <t xml:space="preserve">   - konyha müköd.étkeztetéshez hozzájárulás 2018.</t>
  </si>
  <si>
    <t xml:space="preserve"> - I.világháborús emlékmű felújítása</t>
  </si>
  <si>
    <t>- Mentőszolgálat Alapítvány támogatása</t>
  </si>
  <si>
    <t>082091 Közművelődés -hagyományos közösségi kulturális értékek gondozása (kiálltóhely)</t>
  </si>
  <si>
    <t>ZALASZOMBATFA KÖZSÉG ÖNKORMÁNYZATA 2018. ÉVI KÖLTSÉGVETÉSÉNEK</t>
  </si>
  <si>
    <t xml:space="preserve">- Fűnyiró traktor vásárlás </t>
  </si>
  <si>
    <t xml:space="preserve">  - Útfelújítás</t>
  </si>
  <si>
    <r>
      <t>ZALASZOMBATFA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</si>
  <si>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</si>
  <si>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2018. ÉVI SAJÁT BEVÉTELEI, TOVÁBBÁ ADÓSSÁGOT KELETKEZTETŐ 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</si>
  <si>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</si>
  <si>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- Kistérségi Társulás Központi ügyelet gépkocsi vásárláshoz</t>
  </si>
  <si>
    <r>
      <t>Zalaszombatfa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</si>
  <si>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</si>
  <si>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Zalaszombatfa Község Önkormányzata Képviselő-testületének  16/2018.(III.8.)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</si>
  <si>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</si>
  <si>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</si>
  <si>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Zalaszombatfa Község Önkormányzata 2018. évi közvetett támogatásai </t>
    </r>
    <r>
      <rPr>
        <i/>
        <sz val="12"/>
        <rFont val="Times New Roman"/>
        <family val="1"/>
      </rPr>
      <t>(adatok Ft-ban)</t>
    </r>
  </si>
  <si>
    <r>
      <t xml:space="preserve">ZALASZOMBATFA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</si>
  <si>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>ZALASZOMBATFA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</si>
  <si>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</si>
  <si>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2016. Tény </t>
  </si>
  <si>
    <t>2017. várható tény</t>
  </si>
  <si>
    <t>2018. terv</t>
  </si>
  <si>
    <t>2018. március 31.</t>
  </si>
  <si>
    <t xml:space="preserve">Munkaerőpiaci Alap (hosszabb időtartamú közfoglalkoztatás) </t>
  </si>
  <si>
    <t>Biztosító által fizetett kártérítés</t>
  </si>
  <si>
    <t>Üdülői szálláshely-szolgáltatás és étkeztetés</t>
  </si>
  <si>
    <t>dologi kiadás ( karbantartás)</t>
  </si>
  <si>
    <t>106020 Lakásfenntarással, lakhatással összefűggő kiadások</t>
  </si>
  <si>
    <t>A helyi önk.előző évi elsz. származó kiad.</t>
  </si>
  <si>
    <t>Rédics, 2018. március 31.</t>
  </si>
  <si>
    <t>Mg-i gép tereprendező vonólap</t>
  </si>
  <si>
    <t>Mg-i gép tereprendező vonólap Áfa</t>
  </si>
  <si>
    <t>Ellátottak p.ell. Lakásfenntart., lakhatással összefűggő kiadások</t>
  </si>
  <si>
    <t>Felh.c.átad.államh.belül</t>
  </si>
  <si>
    <t>Önk.nak gépvásárlásra</t>
  </si>
  <si>
    <t>Fejezeti kezelésű elői.EU-s programok és azon hazai társfin.</t>
  </si>
  <si>
    <t>Felújítás</t>
  </si>
  <si>
    <t>Útfelújítás nettó</t>
  </si>
  <si>
    <t>Útfelújítás áfa</t>
  </si>
  <si>
    <t>Rédics, 2018. május 14.</t>
  </si>
  <si>
    <t>Mód. 05.</t>
  </si>
  <si>
    <t>K5021. A helyi önkormányzatok előző évi elszámolásából származó kiadások 2017.év</t>
  </si>
  <si>
    <t>- Mezőgazdasági gép tereprendező vonólap</t>
  </si>
  <si>
    <t>3a</t>
  </si>
  <si>
    <t>Mód. 05.26.</t>
  </si>
  <si>
    <t>O</t>
  </si>
  <si>
    <t>P</t>
  </si>
  <si>
    <t>Q</t>
  </si>
  <si>
    <t>R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</si>
  <si>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</si>
  <si>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</si>
  <si>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</si>
  <si>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</si>
  <si>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</si>
  <si>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</si>
  <si>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Mód. 2018. 05.26.</t>
  </si>
  <si>
    <t>- Munkagépek beszerzése</t>
  </si>
  <si>
    <t>"</t>
  </si>
  <si>
    <t>Zalaszombatfa Község Önkormányzata 2017. évi költségvetésének módosítása 2018. május 26-tól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</si>
</sst>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64" applyFont="1" applyAlignment="1">
      <alignment wrapText="1"/>
      <protection/>
    </xf>
    <xf numFmtId="0" fontId="86" fillId="0" borderId="0" xfId="64" applyFont="1">
      <alignment/>
      <protection/>
    </xf>
    <xf numFmtId="0" fontId="87" fillId="0" borderId="0" xfId="64" applyFont="1">
      <alignment/>
      <protection/>
    </xf>
    <xf numFmtId="3" fontId="88" fillId="0" borderId="0" xfId="64" applyNumberFormat="1" applyFont="1" applyAlignment="1">
      <alignment vertical="center"/>
      <protection/>
    </xf>
    <xf numFmtId="3" fontId="89" fillId="0" borderId="11" xfId="64" applyNumberFormat="1" applyFont="1" applyBorder="1" applyAlignment="1">
      <alignment horizontal="left" vertical="center" wrapText="1"/>
      <protection/>
    </xf>
    <xf numFmtId="3" fontId="90" fillId="0" borderId="10" xfId="64" applyNumberFormat="1" applyFont="1" applyBorder="1" applyAlignment="1">
      <alignment horizontal="center" vertical="center" wrapText="1"/>
      <protection/>
    </xf>
    <xf numFmtId="3" fontId="85" fillId="0" borderId="0" xfId="64" applyNumberFormat="1" applyFont="1" applyAlignment="1">
      <alignment wrapText="1"/>
      <protection/>
    </xf>
    <xf numFmtId="3" fontId="85" fillId="0" borderId="0" xfId="64" applyNumberFormat="1" applyFont="1">
      <alignment/>
      <protection/>
    </xf>
    <xf numFmtId="3" fontId="85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90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6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7" fillId="0" borderId="10" xfId="64" applyFont="1" applyBorder="1" applyAlignment="1">
      <alignment wrapText="1"/>
      <protection/>
    </xf>
    <xf numFmtId="0" fontId="87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6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0" fillId="0" borderId="0" xfId="64" applyNumberFormat="1" applyFont="1" applyBorder="1" applyAlignment="1">
      <alignment vertical="center" wrapText="1"/>
      <protection/>
    </xf>
    <xf numFmtId="3" fontId="87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1" fillId="0" borderId="10" xfId="70" applyFont="1" applyFill="1" applyBorder="1" applyAlignment="1" quotePrefix="1">
      <alignment wrapText="1"/>
      <protection/>
    </xf>
    <xf numFmtId="0" fontId="91" fillId="0" borderId="10" xfId="70" applyFont="1" applyFill="1" applyBorder="1" applyAlignment="1">
      <alignment wrapText="1"/>
      <protection/>
    </xf>
    <xf numFmtId="0" fontId="91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0" fillId="0" borderId="14" xfId="64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9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9" fillId="0" borderId="0" xfId="64" applyNumberFormat="1" applyFont="1" applyBorder="1" applyAlignment="1">
      <alignment horizontal="left" vertical="center" wrapText="1"/>
      <protection/>
    </xf>
    <xf numFmtId="3" fontId="93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84" fillId="0" borderId="0" xfId="0" applyFont="1" applyAlignment="1">
      <alignment horizontal="center"/>
    </xf>
    <xf numFmtId="0" fontId="86" fillId="0" borderId="0" xfId="64" applyFont="1" applyAlignment="1">
      <alignment horizontal="right"/>
      <protection/>
    </xf>
    <xf numFmtId="0" fontId="79" fillId="0" borderId="0" xfId="0" applyFont="1" applyFill="1" applyAlignment="1">
      <alignment/>
    </xf>
    <xf numFmtId="3" fontId="79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94" fillId="0" borderId="0" xfId="0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29" fillId="0" borderId="0" xfId="69" applyFont="1">
      <alignment/>
      <protection/>
    </xf>
    <xf numFmtId="0" fontId="22" fillId="0" borderId="0" xfId="69" applyFont="1" applyBorder="1">
      <alignment/>
      <protection/>
    </xf>
    <xf numFmtId="0" fontId="29" fillId="0" borderId="0" xfId="69" applyFont="1" applyBorder="1">
      <alignment/>
      <protection/>
    </xf>
    <xf numFmtId="3" fontId="29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9" fillId="0" borderId="0" xfId="69" applyNumberFormat="1" applyFont="1" applyBorder="1" applyAlignment="1">
      <alignment/>
      <protection/>
    </xf>
    <xf numFmtId="0" fontId="30" fillId="0" borderId="0" xfId="69" applyFont="1" applyBorder="1" applyAlignment="1">
      <alignment horizontal="center"/>
      <protection/>
    </xf>
    <xf numFmtId="0" fontId="31" fillId="0" borderId="0" xfId="69" applyFont="1" applyAlignment="1">
      <alignment horizontal="center" vertical="center" wrapText="1"/>
      <protection/>
    </xf>
    <xf numFmtId="0" fontId="29" fillId="0" borderId="0" xfId="69" applyFont="1" applyFill="1">
      <alignment/>
      <protection/>
    </xf>
    <xf numFmtId="0" fontId="84" fillId="0" borderId="0" xfId="0" applyFont="1" applyFill="1" applyAlignment="1">
      <alignment horizontal="right"/>
    </xf>
    <xf numFmtId="0" fontId="29" fillId="0" borderId="0" xfId="69" applyFont="1" applyFill="1" applyBorder="1">
      <alignment/>
      <protection/>
    </xf>
    <xf numFmtId="0" fontId="97" fillId="0" borderId="0" xfId="0" applyFont="1" applyAlignment="1">
      <alignment/>
    </xf>
    <xf numFmtId="0" fontId="30" fillId="0" borderId="0" xfId="69" applyFont="1" applyBorder="1" applyAlignment="1">
      <alignment/>
      <protection/>
    </xf>
    <xf numFmtId="0" fontId="4" fillId="0" borderId="0" xfId="69" applyFont="1" applyFill="1" applyBorder="1">
      <alignment/>
      <protection/>
    </xf>
    <xf numFmtId="3" fontId="84" fillId="0" borderId="0" xfId="0" applyNumberFormat="1" applyFont="1" applyBorder="1" applyAlignment="1">
      <alignment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3" fontId="4" fillId="0" borderId="0" xfId="69" applyNumberFormat="1" applyFont="1">
      <alignment/>
      <protection/>
    </xf>
    <xf numFmtId="0" fontId="84" fillId="0" borderId="0" xfId="0" applyFont="1" applyBorder="1" applyAlignment="1">
      <alignment/>
    </xf>
    <xf numFmtId="3" fontId="98" fillId="0" borderId="0" xfId="0" applyNumberFormat="1" applyFont="1" applyBorder="1" applyAlignment="1">
      <alignment/>
    </xf>
    <xf numFmtId="0" fontId="4" fillId="0" borderId="11" xfId="69" applyFont="1" applyFill="1" applyBorder="1">
      <alignment/>
      <protection/>
    </xf>
    <xf numFmtId="0" fontId="99" fillId="0" borderId="11" xfId="0" applyFont="1" applyBorder="1" applyAlignment="1">
      <alignment/>
    </xf>
    <xf numFmtId="3" fontId="4" fillId="0" borderId="11" xfId="69" applyNumberFormat="1" applyFont="1" applyFill="1" applyBorder="1">
      <alignment/>
      <protection/>
    </xf>
    <xf numFmtId="0" fontId="99" fillId="0" borderId="0" xfId="0" applyFont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98" fillId="0" borderId="0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3" fontId="84" fillId="0" borderId="11" xfId="0" applyNumberFormat="1" applyFont="1" applyBorder="1" applyAlignment="1">
      <alignment/>
    </xf>
    <xf numFmtId="0" fontId="100" fillId="0" borderId="0" xfId="0" applyFont="1" applyAlignment="1">
      <alignment/>
    </xf>
    <xf numFmtId="0" fontId="84" fillId="0" borderId="11" xfId="0" applyFont="1" applyBorder="1" applyAlignment="1">
      <alignment/>
    </xf>
    <xf numFmtId="3" fontId="84" fillId="0" borderId="0" xfId="0" applyNumberFormat="1" applyFont="1" applyAlignment="1">
      <alignment/>
    </xf>
    <xf numFmtId="3" fontId="4" fillId="0" borderId="0" xfId="69" applyNumberFormat="1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101" fillId="0" borderId="0" xfId="0" applyFont="1" applyAlignment="1">
      <alignment/>
    </xf>
    <xf numFmtId="3" fontId="4" fillId="0" borderId="15" xfId="69" applyNumberFormat="1" applyFont="1" applyFill="1" applyBorder="1">
      <alignment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4" fillId="0" borderId="15" xfId="0" applyFont="1" applyBorder="1" applyAlignment="1">
      <alignment/>
    </xf>
    <xf numFmtId="0" fontId="84" fillId="0" borderId="0" xfId="0" applyFont="1" applyAlignment="1">
      <alignment/>
    </xf>
    <xf numFmtId="0" fontId="4" fillId="0" borderId="0" xfId="69" applyFont="1">
      <alignment/>
      <protection/>
    </xf>
    <xf numFmtId="0" fontId="4" fillId="0" borderId="0" xfId="69" applyFont="1" applyBorder="1">
      <alignment/>
      <protection/>
    </xf>
    <xf numFmtId="3" fontId="4" fillId="0" borderId="0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88" fillId="0" borderId="0" xfId="0" applyFont="1" applyBorder="1" applyAlignment="1">
      <alignment/>
    </xf>
    <xf numFmtId="3" fontId="3" fillId="0" borderId="0" xfId="69" applyNumberFormat="1" applyFont="1" applyFill="1" applyBorder="1" applyAlignment="1">
      <alignment horizontal="right" wrapText="1"/>
      <protection/>
    </xf>
    <xf numFmtId="3" fontId="84" fillId="0" borderId="15" xfId="0" applyNumberFormat="1" applyFont="1" applyBorder="1" applyAlignment="1">
      <alignment/>
    </xf>
    <xf numFmtId="3" fontId="88" fillId="0" borderId="0" xfId="0" applyNumberFormat="1" applyFont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3" fontId="4" fillId="0" borderId="15" xfId="69" applyNumberFormat="1" applyFont="1" applyBorder="1" applyAlignment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Border="1" applyAlignment="1">
      <alignment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3" fontId="4" fillId="33" borderId="11" xfId="70" applyNumberFormat="1" applyFont="1" applyFill="1" applyBorder="1" applyAlignment="1">
      <alignment horizontal="right"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3" fontId="94" fillId="0" borderId="0" xfId="0" applyNumberFormat="1" applyFont="1" applyBorder="1" applyAlignment="1">
      <alignment/>
    </xf>
    <xf numFmtId="0" fontId="84" fillId="0" borderId="0" xfId="0" applyFont="1" applyFill="1" applyBorder="1" applyAlignment="1">
      <alignment horizontal="left"/>
    </xf>
    <xf numFmtId="0" fontId="95" fillId="0" borderId="0" xfId="0" applyFont="1" applyBorder="1" applyAlignment="1">
      <alignment/>
    </xf>
    <xf numFmtId="3" fontId="95" fillId="0" borderId="0" xfId="0" applyNumberFormat="1" applyFont="1" applyBorder="1" applyAlignment="1">
      <alignment/>
    </xf>
    <xf numFmtId="0" fontId="84" fillId="0" borderId="11" xfId="0" applyFont="1" applyFill="1" applyBorder="1" applyAlignment="1">
      <alignment horizontal="left"/>
    </xf>
    <xf numFmtId="0" fontId="79" fillId="0" borderId="11" xfId="0" applyFont="1" applyBorder="1" applyAlignment="1">
      <alignment/>
    </xf>
    <xf numFmtId="3" fontId="79" fillId="0" borderId="11" xfId="0" applyNumberFormat="1" applyFont="1" applyBorder="1" applyAlignment="1">
      <alignment/>
    </xf>
    <xf numFmtId="0" fontId="4" fillId="0" borderId="0" xfId="69" applyFont="1" applyFill="1" applyBorder="1" applyAlignment="1">
      <alignment horizontal="left" vertical="center" wrapText="1"/>
      <protection/>
    </xf>
    <xf numFmtId="0" fontId="84" fillId="0" borderId="0" xfId="0" applyFont="1" applyFill="1" applyAlignment="1">
      <alignment horizontal="left"/>
    </xf>
    <xf numFmtId="3" fontId="84" fillId="0" borderId="0" xfId="0" applyNumberFormat="1" applyFont="1" applyFill="1" applyBorder="1" applyAlignment="1">
      <alignment horizontal="right"/>
    </xf>
    <xf numFmtId="0" fontId="29" fillId="0" borderId="0" xfId="69" applyFont="1" applyBorder="1" applyAlignment="1">
      <alignment horizontal="right"/>
      <protection/>
    </xf>
    <xf numFmtId="0" fontId="84" fillId="0" borderId="0" xfId="0" applyFont="1" applyFill="1" applyAlignment="1">
      <alignment horizontal="center"/>
    </xf>
    <xf numFmtId="3" fontId="84" fillId="0" borderId="11" xfId="0" applyNumberFormat="1" applyFont="1" applyFill="1" applyBorder="1" applyAlignment="1">
      <alignment horizontal="right"/>
    </xf>
    <xf numFmtId="0" fontId="29" fillId="0" borderId="0" xfId="69" applyFont="1" applyAlignment="1">
      <alignment horizontal="right"/>
      <protection/>
    </xf>
    <xf numFmtId="0" fontId="94" fillId="0" borderId="0" xfId="0" applyFont="1" applyFill="1" applyAlignment="1">
      <alignment/>
    </xf>
    <xf numFmtId="0" fontId="86" fillId="0" borderId="15" xfId="0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86" fillId="0" borderId="11" xfId="0" applyFont="1" applyFill="1" applyBorder="1" applyAlignment="1">
      <alignment horizontal="left"/>
    </xf>
    <xf numFmtId="0" fontId="4" fillId="0" borderId="0" xfId="69" applyFont="1" applyFill="1" applyBorder="1" applyAlignment="1">
      <alignment vertical="center"/>
      <protection/>
    </xf>
    <xf numFmtId="0" fontId="84" fillId="0" borderId="0" xfId="0" applyFont="1" applyBorder="1" applyAlignment="1">
      <alignment vertical="center"/>
    </xf>
    <xf numFmtId="0" fontId="84" fillId="0" borderId="11" xfId="0" applyFont="1" applyBorder="1" applyAlignment="1">
      <alignment/>
    </xf>
    <xf numFmtId="3" fontId="84" fillId="0" borderId="0" xfId="0" applyNumberFormat="1" applyFont="1" applyBorder="1" applyAlignment="1">
      <alignment vertical="center"/>
    </xf>
    <xf numFmtId="3" fontId="84" fillId="0" borderId="11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84" fillId="0" borderId="0" xfId="0" applyNumberFormat="1" applyFont="1" applyAlignment="1">
      <alignment horizontal="right"/>
    </xf>
    <xf numFmtId="0" fontId="4" fillId="0" borderId="10" xfId="70" applyFont="1" applyFill="1" applyBorder="1" applyAlignment="1" quotePrefix="1">
      <alignment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84" fillId="0" borderId="0" xfId="0" applyFont="1" applyFill="1" applyBorder="1" applyAlignment="1">
      <alignment/>
    </xf>
    <xf numFmtId="0" fontId="4" fillId="0" borderId="16" xfId="69" applyFont="1" applyBorder="1">
      <alignment/>
      <protection/>
    </xf>
    <xf numFmtId="3" fontId="4" fillId="0" borderId="16" xfId="69" applyNumberFormat="1" applyFont="1" applyBorder="1" applyAlignment="1">
      <alignment/>
      <protection/>
    </xf>
    <xf numFmtId="3" fontId="84" fillId="0" borderId="16" xfId="0" applyNumberFormat="1" applyFont="1" applyBorder="1" applyAlignment="1">
      <alignment/>
    </xf>
    <xf numFmtId="0" fontId="4" fillId="0" borderId="0" xfId="69" applyNumberFormat="1" applyFont="1" applyFill="1" applyBorder="1" applyAlignment="1">
      <alignment horizontal="left"/>
      <protection/>
    </xf>
    <xf numFmtId="0" fontId="22" fillId="0" borderId="0" xfId="69" applyFont="1">
      <alignment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4" fillId="0" borderId="0" xfId="0" applyFont="1" applyAlignment="1">
      <alignment horizontal="right"/>
    </xf>
    <xf numFmtId="3" fontId="5" fillId="0" borderId="10" xfId="70" applyNumberFormat="1" applyFont="1" applyFill="1" applyBorder="1" applyAlignment="1">
      <alignment wrapText="1"/>
      <protection/>
    </xf>
    <xf numFmtId="0" fontId="3" fillId="0" borderId="0" xfId="69" applyFont="1" applyBorder="1" applyAlignment="1">
      <alignment horizontal="center"/>
      <protection/>
    </xf>
    <xf numFmtId="0" fontId="30" fillId="0" borderId="0" xfId="69" applyFont="1" applyAlignment="1">
      <alignment horizontal="center"/>
      <protection/>
    </xf>
    <xf numFmtId="0" fontId="94" fillId="0" borderId="0" xfId="0" applyFont="1" applyFill="1" applyAlignment="1">
      <alignment horizontal="center"/>
    </xf>
    <xf numFmtId="0" fontId="31" fillId="0" borderId="0" xfId="69" applyFont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left" wrapText="1"/>
      <protection/>
    </xf>
    <xf numFmtId="0" fontId="30" fillId="0" borderId="0" xfId="69" applyFont="1" applyBorder="1" applyAlignment="1">
      <alignment horizontal="center"/>
      <protection/>
    </xf>
    <xf numFmtId="0" fontId="102" fillId="0" borderId="0" xfId="0" applyFont="1" applyFill="1" applyAlignment="1">
      <alignment horizontal="center"/>
    </xf>
    <xf numFmtId="0" fontId="84" fillId="0" borderId="11" xfId="0" applyFont="1" applyBorder="1" applyAlignment="1">
      <alignment horizontal="center" vertical="center" wrapText="1"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10" fillId="0" borderId="10" xfId="70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88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3" fontId="4" fillId="33" borderId="18" xfId="70" applyNumberFormat="1" applyFont="1" applyFill="1" applyBorder="1" applyAlignment="1">
      <alignment horizontal="center"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88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9" fillId="0" borderId="11" xfId="64" applyNumberFormat="1" applyFont="1" applyBorder="1" applyAlignment="1">
      <alignment horizontal="justify" vertical="center" wrapText="1"/>
      <protection/>
    </xf>
    <xf numFmtId="3" fontId="89" fillId="0" borderId="0" xfId="64" applyNumberFormat="1" applyFont="1" applyBorder="1" applyAlignment="1">
      <alignment horizontal="justify" vertical="center" wrapText="1"/>
      <protection/>
    </xf>
    <xf numFmtId="3" fontId="103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J40" sqref="J40:J4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8.8515625" style="0" customWidth="1"/>
    <col min="4" max="4" width="4.28125" style="0" customWidth="1"/>
    <col min="5" max="5" width="8.8515625" style="0" customWidth="1"/>
    <col min="6" max="6" width="4.57421875" style="0" customWidth="1"/>
    <col min="7" max="7" width="6.140625" style="39" customWidth="1"/>
    <col min="8" max="8" width="18.140625" style="0" customWidth="1"/>
    <col min="9" max="9" width="12.8515625" style="0" customWidth="1"/>
    <col min="10" max="10" width="10.140625" style="0" bestFit="1" customWidth="1"/>
  </cols>
  <sheetData>
    <row r="1" spans="1:10" s="143" customFormat="1" ht="40.5" customHeight="1">
      <c r="A1" s="249" t="s">
        <v>590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143" customFormat="1" ht="18.75" customHeight="1">
      <c r="A2" s="150"/>
      <c r="B2" s="150"/>
      <c r="C2" s="150"/>
      <c r="D2" s="150"/>
      <c r="G2" s="150"/>
      <c r="H2" s="151"/>
      <c r="I2" s="152" t="s">
        <v>535</v>
      </c>
      <c r="J2" s="151"/>
    </row>
    <row r="3" spans="1:10" s="143" customFormat="1" ht="18.75" customHeight="1">
      <c r="A3" s="150"/>
      <c r="B3" s="150"/>
      <c r="C3" s="150"/>
      <c r="D3" s="150"/>
      <c r="E3" s="150"/>
      <c r="F3" s="152"/>
      <c r="G3" s="150"/>
      <c r="H3" s="151"/>
      <c r="I3" s="151"/>
      <c r="J3" s="151"/>
    </row>
    <row r="4" spans="1:12" s="154" customFormat="1" ht="15.75">
      <c r="A4" s="160" t="s">
        <v>536</v>
      </c>
      <c r="B4" s="160"/>
      <c r="C4" s="160"/>
      <c r="D4" s="160"/>
      <c r="E4" s="160"/>
      <c r="F4" s="161"/>
      <c r="G4" s="160"/>
      <c r="H4" s="160"/>
      <c r="I4" s="160"/>
      <c r="J4" s="161"/>
      <c r="K4" s="173"/>
      <c r="L4" s="173"/>
    </row>
    <row r="5" spans="1:12" ht="15.75">
      <c r="A5" s="2"/>
      <c r="B5" s="174" t="s">
        <v>575</v>
      </c>
      <c r="C5" s="174"/>
      <c r="D5" s="174"/>
      <c r="E5" s="174"/>
      <c r="F5" s="172"/>
      <c r="G5" s="172"/>
      <c r="H5" s="172"/>
      <c r="I5" s="172">
        <v>80000</v>
      </c>
      <c r="J5" s="175"/>
      <c r="K5" s="168"/>
      <c r="L5" s="168"/>
    </row>
    <row r="6" spans="1:12" ht="15.75">
      <c r="A6" s="2"/>
      <c r="B6" s="163" t="s">
        <v>578</v>
      </c>
      <c r="C6" s="163"/>
      <c r="D6" s="163"/>
      <c r="E6" s="163"/>
      <c r="F6" s="157"/>
      <c r="G6" s="157"/>
      <c r="H6" s="157"/>
      <c r="I6" s="157"/>
      <c r="J6" s="175"/>
      <c r="K6" s="168"/>
      <c r="L6" s="168"/>
    </row>
    <row r="7" spans="1:12" ht="15.75">
      <c r="A7" s="2"/>
      <c r="B7" s="158"/>
      <c r="C7" s="220" t="s">
        <v>579</v>
      </c>
      <c r="D7" s="174"/>
      <c r="E7" s="174"/>
      <c r="F7" s="172"/>
      <c r="G7" s="172"/>
      <c r="H7" s="172"/>
      <c r="I7" s="172">
        <v>194000</v>
      </c>
      <c r="J7" s="175"/>
      <c r="K7" s="168"/>
      <c r="L7" s="168"/>
    </row>
    <row r="8" spans="1:12" ht="15.75">
      <c r="A8" s="2"/>
      <c r="B8" s="174"/>
      <c r="C8" s="220" t="s">
        <v>580</v>
      </c>
      <c r="D8" s="174"/>
      <c r="E8" s="174"/>
      <c r="F8" s="172"/>
      <c r="G8" s="172"/>
      <c r="H8" s="172"/>
      <c r="I8" s="172">
        <v>284480</v>
      </c>
      <c r="J8" s="175"/>
      <c r="K8" s="168"/>
      <c r="L8" s="168"/>
    </row>
    <row r="9" spans="1:12" ht="15.75">
      <c r="A9" s="2"/>
      <c r="B9" s="185" t="s">
        <v>576</v>
      </c>
      <c r="C9" s="185"/>
      <c r="D9" s="185"/>
      <c r="E9" s="185"/>
      <c r="F9" s="194"/>
      <c r="G9" s="194"/>
      <c r="H9" s="194"/>
      <c r="I9" s="194">
        <v>-3536</v>
      </c>
      <c r="J9" s="175"/>
      <c r="K9" s="168"/>
      <c r="L9" s="168"/>
    </row>
    <row r="10" spans="1:12" ht="15.75">
      <c r="A10" s="2"/>
      <c r="B10" s="185" t="s">
        <v>577</v>
      </c>
      <c r="C10" s="185"/>
      <c r="D10" s="185"/>
      <c r="E10" s="185"/>
      <c r="F10" s="194"/>
      <c r="G10" s="194"/>
      <c r="H10" s="194"/>
      <c r="I10" s="194">
        <v>45300</v>
      </c>
      <c r="J10" s="175"/>
      <c r="K10" s="168"/>
      <c r="L10" s="168"/>
    </row>
    <row r="11" spans="1:12" ht="15.75">
      <c r="A11" s="2"/>
      <c r="B11" s="163"/>
      <c r="C11" s="192" t="s">
        <v>550</v>
      </c>
      <c r="D11" s="163"/>
      <c r="E11" s="163"/>
      <c r="F11" s="157"/>
      <c r="G11" s="157"/>
      <c r="H11" s="157"/>
      <c r="I11" s="195">
        <f>SUM(I5:I10)</f>
        <v>600244</v>
      </c>
      <c r="J11" s="175"/>
      <c r="K11" s="168"/>
      <c r="L11" s="168"/>
    </row>
    <row r="12" spans="1:18" s="136" customFormat="1" ht="18.75">
      <c r="A12" s="156"/>
      <c r="B12" s="163"/>
      <c r="C12" s="163"/>
      <c r="D12" s="163"/>
      <c r="E12" s="163"/>
      <c r="F12" s="171"/>
      <c r="G12" s="176"/>
      <c r="H12" s="2"/>
      <c r="I12" s="2"/>
      <c r="J12" s="157"/>
      <c r="K12" s="2"/>
      <c r="L12" s="2"/>
      <c r="N12"/>
      <c r="O12"/>
      <c r="P12"/>
      <c r="Q12"/>
      <c r="R12"/>
    </row>
    <row r="13" spans="1:18" s="141" customFormat="1" ht="19.5">
      <c r="A13" s="177" t="s">
        <v>537</v>
      </c>
      <c r="B13" s="170"/>
      <c r="C13" s="170"/>
      <c r="D13" s="170"/>
      <c r="E13" s="170"/>
      <c r="F13" s="178"/>
      <c r="G13" s="179"/>
      <c r="H13" s="160"/>
      <c r="I13" s="160"/>
      <c r="J13" s="164"/>
      <c r="K13" s="160"/>
      <c r="L13" s="160"/>
      <c r="N13"/>
      <c r="O13"/>
      <c r="P13"/>
      <c r="Q13"/>
      <c r="R13"/>
    </row>
    <row r="14" spans="1:12" s="136" customFormat="1" ht="18.75">
      <c r="A14" s="2"/>
      <c r="B14" s="156" t="s">
        <v>561</v>
      </c>
      <c r="C14" s="163"/>
      <c r="D14" s="163"/>
      <c r="E14" s="163"/>
      <c r="F14" s="171"/>
      <c r="G14" s="181"/>
      <c r="H14" s="181"/>
      <c r="I14" s="181"/>
      <c r="J14" s="157"/>
      <c r="K14" s="2"/>
      <c r="L14" s="2"/>
    </row>
    <row r="15" spans="1:12" s="136" customFormat="1" ht="18.75">
      <c r="A15" s="2"/>
      <c r="B15" s="156"/>
      <c r="C15" s="174" t="s">
        <v>545</v>
      </c>
      <c r="D15" s="174"/>
      <c r="E15" s="174"/>
      <c r="F15" s="167"/>
      <c r="G15" s="180"/>
      <c r="H15" s="180"/>
      <c r="I15" s="180">
        <v>90000</v>
      </c>
      <c r="J15" s="157"/>
      <c r="K15" s="2"/>
      <c r="L15" s="2"/>
    </row>
    <row r="16" spans="1:12" s="136" customFormat="1" ht="18.75">
      <c r="A16" s="2"/>
      <c r="B16" s="156"/>
      <c r="C16" s="185" t="s">
        <v>546</v>
      </c>
      <c r="D16" s="185"/>
      <c r="E16" s="185"/>
      <c r="F16" s="183"/>
      <c r="G16" s="184"/>
      <c r="H16" s="184"/>
      <c r="I16" s="184">
        <v>24300</v>
      </c>
      <c r="J16" s="157"/>
      <c r="K16" s="2"/>
      <c r="L16" s="2"/>
    </row>
    <row r="17" spans="1:12" s="136" customFormat="1" ht="18.75">
      <c r="A17" s="2"/>
      <c r="B17" s="156" t="s">
        <v>586</v>
      </c>
      <c r="C17" s="163"/>
      <c r="D17" s="163"/>
      <c r="E17" s="163"/>
      <c r="F17" s="171"/>
      <c r="G17" s="181"/>
      <c r="H17" s="181"/>
      <c r="I17" s="181"/>
      <c r="J17" s="157"/>
      <c r="K17" s="2"/>
      <c r="L17" s="2"/>
    </row>
    <row r="18" spans="1:12" s="136" customFormat="1" ht="18.75">
      <c r="A18" s="2"/>
      <c r="B18" s="156"/>
      <c r="C18" s="174" t="s">
        <v>545</v>
      </c>
      <c r="D18" s="174"/>
      <c r="E18" s="174"/>
      <c r="F18" s="167"/>
      <c r="G18" s="180"/>
      <c r="H18" s="180"/>
      <c r="I18" s="180">
        <v>35000</v>
      </c>
      <c r="J18" s="157"/>
      <c r="K18" s="2"/>
      <c r="L18" s="2"/>
    </row>
    <row r="19" spans="1:12" s="136" customFormat="1" ht="18.75">
      <c r="A19" s="2"/>
      <c r="B19" s="156"/>
      <c r="C19" s="185" t="s">
        <v>546</v>
      </c>
      <c r="D19" s="185"/>
      <c r="E19" s="185"/>
      <c r="F19" s="183"/>
      <c r="G19" s="184"/>
      <c r="H19" s="184"/>
      <c r="I19" s="184">
        <v>9450</v>
      </c>
      <c r="J19" s="157"/>
      <c r="K19" s="2"/>
      <c r="L19" s="2"/>
    </row>
    <row r="20" spans="1:12" s="136" customFormat="1" ht="18.75">
      <c r="A20" s="2"/>
      <c r="B20" s="156" t="s">
        <v>583</v>
      </c>
      <c r="C20" s="163"/>
      <c r="D20" s="163"/>
      <c r="E20" s="163"/>
      <c r="F20" s="171"/>
      <c r="G20" s="181"/>
      <c r="H20" s="181"/>
      <c r="I20" s="181"/>
      <c r="J20" s="157"/>
      <c r="K20" s="2"/>
      <c r="L20" s="2"/>
    </row>
    <row r="21" spans="1:12" s="136" customFormat="1" ht="18.75">
      <c r="A21" s="2"/>
      <c r="B21" s="156"/>
      <c r="C21" s="174" t="s">
        <v>584</v>
      </c>
      <c r="D21" s="174"/>
      <c r="E21" s="174"/>
      <c r="F21" s="167"/>
      <c r="G21" s="180"/>
      <c r="H21" s="180"/>
      <c r="I21" s="180">
        <v>10000</v>
      </c>
      <c r="J21" s="157"/>
      <c r="K21" s="2"/>
      <c r="L21" s="2"/>
    </row>
    <row r="22" spans="1:12" s="136" customFormat="1" ht="18.75">
      <c r="A22" s="2"/>
      <c r="B22" s="156"/>
      <c r="C22" s="185" t="s">
        <v>585</v>
      </c>
      <c r="D22" s="185"/>
      <c r="E22" s="185"/>
      <c r="F22" s="183"/>
      <c r="G22" s="184"/>
      <c r="H22" s="184"/>
      <c r="I22" s="184">
        <v>2200</v>
      </c>
      <c r="J22" s="157"/>
      <c r="K22" s="2"/>
      <c r="L22" s="2"/>
    </row>
    <row r="23" spans="1:12" s="136" customFormat="1" ht="18.75">
      <c r="A23" s="2"/>
      <c r="B23" s="221" t="s">
        <v>581</v>
      </c>
      <c r="C23" s="221"/>
      <c r="D23" s="163"/>
      <c r="E23" s="163"/>
      <c r="F23" s="171"/>
      <c r="G23" s="181"/>
      <c r="H23" s="181"/>
      <c r="I23" s="181"/>
      <c r="J23" s="157"/>
      <c r="K23" s="2"/>
      <c r="L23" s="2"/>
    </row>
    <row r="24" spans="1:12" s="136" customFormat="1" ht="14.25" customHeight="1">
      <c r="A24" s="2"/>
      <c r="B24" s="222"/>
      <c r="C24" s="223" t="s">
        <v>582</v>
      </c>
      <c r="D24" s="174"/>
      <c r="E24" s="174"/>
      <c r="F24" s="167"/>
      <c r="G24" s="180"/>
      <c r="H24" s="180"/>
      <c r="I24" s="180">
        <v>304800</v>
      </c>
      <c r="J24" s="157"/>
      <c r="K24" s="2"/>
      <c r="L24" s="2"/>
    </row>
    <row r="25" spans="1:12" s="136" customFormat="1" ht="18" customHeight="1">
      <c r="A25" s="2"/>
      <c r="B25" s="156" t="s">
        <v>588</v>
      </c>
      <c r="C25" s="163"/>
      <c r="D25" s="163"/>
      <c r="E25" s="163"/>
      <c r="F25" s="171"/>
      <c r="G25" s="181"/>
      <c r="H25" s="181"/>
      <c r="I25" s="181"/>
      <c r="J25" s="157"/>
      <c r="K25" s="2"/>
      <c r="L25" s="2"/>
    </row>
    <row r="26" spans="1:12" s="136" customFormat="1" ht="18" customHeight="1">
      <c r="A26" s="2"/>
      <c r="B26" s="156"/>
      <c r="C26" s="174" t="s">
        <v>589</v>
      </c>
      <c r="D26" s="174"/>
      <c r="E26" s="174"/>
      <c r="F26" s="167"/>
      <c r="G26" s="180"/>
      <c r="H26" s="180"/>
      <c r="I26" s="180">
        <v>70000</v>
      </c>
      <c r="J26" s="157"/>
      <c r="K26" s="2"/>
      <c r="L26" s="2"/>
    </row>
    <row r="27" spans="1:12" s="136" customFormat="1" ht="18" customHeight="1">
      <c r="A27" s="2"/>
      <c r="B27" s="186" t="s">
        <v>594</v>
      </c>
      <c r="C27" s="186"/>
      <c r="D27" s="163"/>
      <c r="E27" s="163"/>
      <c r="F27" s="171"/>
      <c r="G27" s="181"/>
      <c r="H27" s="181"/>
      <c r="I27" s="181"/>
      <c r="J27" s="157"/>
      <c r="K27" s="2"/>
      <c r="L27" s="2"/>
    </row>
    <row r="28" spans="1:12" s="136" customFormat="1" ht="18" customHeight="1">
      <c r="A28" s="2"/>
      <c r="B28" s="181"/>
      <c r="C28" s="196" t="s">
        <v>551</v>
      </c>
      <c r="D28" s="174"/>
      <c r="E28" s="174"/>
      <c r="F28" s="167"/>
      <c r="G28" s="180"/>
      <c r="H28" s="180"/>
      <c r="I28" s="180">
        <v>20000</v>
      </c>
      <c r="J28" s="157"/>
      <c r="K28" s="2"/>
      <c r="L28" s="2"/>
    </row>
    <row r="29" spans="1:12" s="136" customFormat="1" ht="18" customHeight="1">
      <c r="A29" s="2"/>
      <c r="B29" s="188"/>
      <c r="C29" s="197" t="s">
        <v>552</v>
      </c>
      <c r="D29" s="185"/>
      <c r="E29" s="185"/>
      <c r="F29" s="183"/>
      <c r="G29" s="184"/>
      <c r="H29" s="184"/>
      <c r="I29" s="184">
        <v>5400</v>
      </c>
      <c r="J29" s="157"/>
      <c r="K29" s="2"/>
      <c r="L29" s="2"/>
    </row>
    <row r="30" spans="1:12" s="136" customFormat="1" ht="18" customHeight="1">
      <c r="A30" s="2"/>
      <c r="B30" s="186" t="s">
        <v>553</v>
      </c>
      <c r="C30" s="186"/>
      <c r="D30" s="163"/>
      <c r="E30" s="163"/>
      <c r="F30" s="171"/>
      <c r="G30" s="181"/>
      <c r="H30" s="181"/>
      <c r="I30" s="181"/>
      <c r="J30" s="157"/>
      <c r="K30" s="2"/>
      <c r="L30" s="2"/>
    </row>
    <row r="31" spans="1:12" s="136" customFormat="1" ht="18" customHeight="1">
      <c r="A31" s="2"/>
      <c r="B31" s="181"/>
      <c r="C31" s="196" t="s">
        <v>551</v>
      </c>
      <c r="D31" s="174"/>
      <c r="E31" s="174"/>
      <c r="F31" s="167"/>
      <c r="G31" s="180"/>
      <c r="H31" s="180"/>
      <c r="I31" s="180">
        <v>22909</v>
      </c>
      <c r="J31" s="157"/>
      <c r="K31" s="2"/>
      <c r="L31" s="2"/>
    </row>
    <row r="32" spans="1:12" s="136" customFormat="1" ht="18" customHeight="1">
      <c r="A32" s="2"/>
      <c r="B32" s="188"/>
      <c r="C32" s="197" t="s">
        <v>552</v>
      </c>
      <c r="D32" s="185"/>
      <c r="E32" s="185"/>
      <c r="F32" s="183"/>
      <c r="G32" s="184"/>
      <c r="H32" s="184"/>
      <c r="I32" s="184">
        <v>6185</v>
      </c>
      <c r="J32" s="157"/>
      <c r="K32" s="2"/>
      <c r="L32" s="2"/>
    </row>
    <row r="33" spans="1:12" s="136" customFormat="1" ht="18.75">
      <c r="A33" s="2"/>
      <c r="B33" s="156"/>
      <c r="C33" s="192" t="s">
        <v>543</v>
      </c>
      <c r="D33" s="163"/>
      <c r="E33" s="163"/>
      <c r="F33" s="171"/>
      <c r="G33" s="181"/>
      <c r="H33" s="181"/>
      <c r="I33" s="193">
        <f>SUM(I14:I32)</f>
        <v>600244</v>
      </c>
      <c r="J33" s="157"/>
      <c r="K33" s="2"/>
      <c r="L33" s="2"/>
    </row>
    <row r="34" spans="1:12" s="136" customFormat="1" ht="18.75">
      <c r="A34" s="158" t="s">
        <v>538</v>
      </c>
      <c r="B34" s="158"/>
      <c r="C34" s="158"/>
      <c r="D34" s="158"/>
      <c r="E34" s="158"/>
      <c r="F34" s="159"/>
      <c r="G34" s="158"/>
      <c r="H34" s="158"/>
      <c r="I34" s="158"/>
      <c r="J34" s="159"/>
      <c r="K34" s="2"/>
      <c r="L34" s="2"/>
    </row>
    <row r="35" spans="1:12" s="136" customFormat="1" ht="18.75">
      <c r="A35" s="160" t="s">
        <v>539</v>
      </c>
      <c r="B35" s="160"/>
      <c r="C35" s="160"/>
      <c r="D35" s="160"/>
      <c r="E35" s="160"/>
      <c r="F35" s="161"/>
      <c r="G35" s="160" t="s">
        <v>595</v>
      </c>
      <c r="H35" s="160"/>
      <c r="I35" s="160"/>
      <c r="J35" s="161"/>
      <c r="K35" s="2"/>
      <c r="L35" s="2"/>
    </row>
    <row r="36" spans="1:12" s="136" customFormat="1" ht="18.75">
      <c r="A36" s="182" t="s">
        <v>537</v>
      </c>
      <c r="B36" s="160"/>
      <c r="C36" s="160"/>
      <c r="D36" s="160"/>
      <c r="E36" s="160"/>
      <c r="F36" s="162"/>
      <c r="G36" s="163"/>
      <c r="H36" s="163"/>
      <c r="I36" s="163"/>
      <c r="J36" s="164"/>
      <c r="K36" s="2"/>
      <c r="L36" s="2"/>
    </row>
    <row r="37" spans="1:12" s="136" customFormat="1" ht="18.75" customHeight="1">
      <c r="A37" s="163"/>
      <c r="B37" s="224" t="s">
        <v>560</v>
      </c>
      <c r="C37" s="225"/>
      <c r="D37" s="225"/>
      <c r="E37" s="201"/>
      <c r="F37" s="157"/>
      <c r="G37" s="224" t="s">
        <v>560</v>
      </c>
      <c r="H37" s="204"/>
      <c r="I37" s="204"/>
      <c r="J37" s="227"/>
      <c r="K37" s="2"/>
      <c r="L37" s="2"/>
    </row>
    <row r="38" spans="1:12" s="136" customFormat="1" ht="18.75">
      <c r="A38" s="186"/>
      <c r="B38" s="223" t="s">
        <v>593</v>
      </c>
      <c r="C38" s="226"/>
      <c r="D38" s="226"/>
      <c r="E38" s="228">
        <v>217906</v>
      </c>
      <c r="F38" s="186"/>
      <c r="G38" s="223" t="s">
        <v>592</v>
      </c>
      <c r="H38" s="226"/>
      <c r="I38" s="226"/>
      <c r="J38" s="228">
        <v>120000</v>
      </c>
      <c r="K38" s="2"/>
      <c r="L38" s="2"/>
    </row>
    <row r="39" spans="2:12" s="136" customFormat="1" ht="18.75">
      <c r="B39" s="188"/>
      <c r="C39" s="188"/>
      <c r="D39" s="188"/>
      <c r="E39" s="188"/>
      <c r="F39" s="189"/>
      <c r="G39" s="186" t="s">
        <v>553</v>
      </c>
      <c r="H39" s="186"/>
      <c r="I39" s="186"/>
      <c r="J39" s="186"/>
      <c r="K39" s="2"/>
      <c r="L39" s="2"/>
    </row>
    <row r="40" spans="2:12" s="136" customFormat="1" ht="18.75">
      <c r="B40" s="186"/>
      <c r="C40" s="186"/>
      <c r="D40" s="186"/>
      <c r="E40" s="186"/>
      <c r="F40" s="189"/>
      <c r="G40" s="181"/>
      <c r="H40" s="196" t="s">
        <v>551</v>
      </c>
      <c r="I40" s="180"/>
      <c r="J40" s="172">
        <v>77091</v>
      </c>
      <c r="K40" s="2"/>
      <c r="L40" s="2"/>
    </row>
    <row r="41" spans="2:12" s="136" customFormat="1" ht="18.75">
      <c r="B41" s="181"/>
      <c r="C41" s="186"/>
      <c r="D41" s="186"/>
      <c r="E41" s="186"/>
      <c r="F41" s="189"/>
      <c r="G41" s="188"/>
      <c r="H41" s="197" t="s">
        <v>552</v>
      </c>
      <c r="I41" s="198"/>
      <c r="J41" s="194">
        <v>20815</v>
      </c>
      <c r="K41" s="2"/>
      <c r="L41" s="2"/>
    </row>
    <row r="42" spans="1:10" s="136" customFormat="1" ht="18.75">
      <c r="A42" s="187" t="s">
        <v>587</v>
      </c>
      <c r="B42" s="188"/>
      <c r="C42" s="188"/>
      <c r="D42" s="188"/>
      <c r="E42" s="188"/>
      <c r="F42" s="189"/>
      <c r="G42" s="188"/>
      <c r="H42" s="190"/>
      <c r="I42" s="191"/>
      <c r="J42" s="157"/>
    </row>
    <row r="43" spans="6:10" ht="15">
      <c r="F43" s="39"/>
      <c r="G43"/>
      <c r="J43" s="39"/>
    </row>
    <row r="44" spans="1:10" ht="18.75">
      <c r="A44" s="143"/>
      <c r="B44" s="144"/>
      <c r="C44" s="145"/>
      <c r="D44" s="145"/>
      <c r="E44" s="145"/>
      <c r="F44" s="146"/>
      <c r="G44" s="155"/>
      <c r="H44" s="246" t="s">
        <v>542</v>
      </c>
      <c r="I44" s="246"/>
      <c r="J44" s="155"/>
    </row>
    <row r="45" spans="1:10" ht="18.75">
      <c r="A45" s="143"/>
      <c r="B45" s="144"/>
      <c r="C45" s="145"/>
      <c r="D45" s="145"/>
      <c r="E45" s="145"/>
      <c r="F45" s="146"/>
      <c r="G45" s="144"/>
      <c r="H45" s="246" t="s">
        <v>78</v>
      </c>
      <c r="I45" s="246"/>
      <c r="J45" s="39"/>
    </row>
    <row r="46" spans="1:10" ht="18.75">
      <c r="A46" s="143"/>
      <c r="B46" s="144"/>
      <c r="C46" s="145"/>
      <c r="D46" s="145"/>
      <c r="E46" s="145"/>
      <c r="F46" s="146"/>
      <c r="G46" s="144"/>
      <c r="H46" s="147"/>
      <c r="I46" s="148"/>
      <c r="J46" s="39"/>
    </row>
    <row r="47" spans="1:10" ht="18.75">
      <c r="A47" s="247" t="s">
        <v>533</v>
      </c>
      <c r="B47" s="247"/>
      <c r="C47" s="247"/>
      <c r="D47" s="247"/>
      <c r="E47" s="247"/>
      <c r="F47" s="247"/>
      <c r="G47" s="247"/>
      <c r="H47" s="247"/>
      <c r="I47" s="247"/>
      <c r="J47" s="39"/>
    </row>
    <row r="48" spans="1:11" ht="18.75">
      <c r="A48" s="248" t="s">
        <v>534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19"/>
    </row>
    <row r="49" spans="1:11" ht="18.75">
      <c r="A49" s="248" t="s">
        <v>569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19"/>
    </row>
    <row r="50" spans="1:9" ht="18.75">
      <c r="A50" s="133"/>
      <c r="B50" s="133"/>
      <c r="C50" s="133"/>
      <c r="D50" s="133"/>
      <c r="E50" s="133"/>
      <c r="F50" s="133"/>
      <c r="H50" s="152" t="s">
        <v>535</v>
      </c>
      <c r="I50" s="134"/>
    </row>
    <row r="51" spans="1:11" ht="18.75">
      <c r="A51" s="158" t="s">
        <v>536</v>
      </c>
      <c r="B51" s="158"/>
      <c r="C51" s="158"/>
      <c r="D51" s="158"/>
      <c r="E51" s="158"/>
      <c r="F51" s="159"/>
      <c r="G51" s="158"/>
      <c r="H51" s="158"/>
      <c r="I51" s="158"/>
      <c r="J51" s="205"/>
      <c r="K51" s="139"/>
    </row>
    <row r="52" spans="1:11" ht="19.5">
      <c r="A52" s="2" t="s">
        <v>570</v>
      </c>
      <c r="B52" s="206"/>
      <c r="C52" s="139"/>
      <c r="D52" s="139"/>
      <c r="E52" s="139"/>
      <c r="F52" s="140"/>
      <c r="G52" s="139"/>
      <c r="H52" s="139"/>
      <c r="I52" s="157"/>
      <c r="J52" s="207"/>
      <c r="K52" s="208"/>
    </row>
    <row r="53" spans="2:11" ht="18.75">
      <c r="B53" s="209" t="s">
        <v>571</v>
      </c>
      <c r="C53" s="210"/>
      <c r="D53" s="210"/>
      <c r="E53" s="210"/>
      <c r="F53" s="211"/>
      <c r="G53" s="210"/>
      <c r="H53" s="210"/>
      <c r="I53" s="172">
        <v>6500</v>
      </c>
      <c r="J53" s="204"/>
      <c r="K53" s="157"/>
    </row>
    <row r="54" spans="1:11" ht="15.75">
      <c r="A54" s="158" t="s">
        <v>537</v>
      </c>
      <c r="B54" s="158"/>
      <c r="C54" s="158"/>
      <c r="D54" s="158"/>
      <c r="E54" s="158"/>
      <c r="F54" s="159"/>
      <c r="G54" s="158"/>
      <c r="H54" s="158"/>
      <c r="I54" s="159"/>
      <c r="J54" s="212"/>
      <c r="K54" s="157"/>
    </row>
    <row r="55" spans="1:11" ht="18.75">
      <c r="A55" s="213" t="s">
        <v>572</v>
      </c>
      <c r="B55" s="206"/>
      <c r="C55" s="206"/>
      <c r="D55" s="206"/>
      <c r="E55" s="206"/>
      <c r="F55" s="206"/>
      <c r="G55" s="206"/>
      <c r="H55" s="206"/>
      <c r="I55" s="214"/>
      <c r="J55" s="215"/>
      <c r="K55" s="153"/>
    </row>
    <row r="56" spans="1:11" ht="18.75">
      <c r="A56" s="216"/>
      <c r="B56" s="209" t="s">
        <v>573</v>
      </c>
      <c r="C56" s="209"/>
      <c r="D56" s="209"/>
      <c r="E56" s="209"/>
      <c r="F56" s="209"/>
      <c r="G56" s="209"/>
      <c r="H56" s="209"/>
      <c r="I56" s="217">
        <v>6500</v>
      </c>
      <c r="J56" s="215"/>
      <c r="K56" s="153"/>
    </row>
    <row r="57" spans="1:11" ht="18.75">
      <c r="A57" s="216"/>
      <c r="B57" s="206"/>
      <c r="C57" s="206"/>
      <c r="D57" s="206"/>
      <c r="E57" s="206"/>
      <c r="F57" s="206"/>
      <c r="G57" s="206"/>
      <c r="H57" s="206"/>
      <c r="I57" s="214"/>
      <c r="J57" s="215"/>
      <c r="K57" s="153"/>
    </row>
    <row r="58" spans="1:11" ht="18.75">
      <c r="A58" s="187" t="s">
        <v>574</v>
      </c>
      <c r="B58" s="206"/>
      <c r="C58" s="206"/>
      <c r="D58" s="206"/>
      <c r="E58" s="206"/>
      <c r="F58" s="206"/>
      <c r="G58" s="206"/>
      <c r="H58" s="206"/>
      <c r="I58" s="214"/>
      <c r="J58" s="215"/>
      <c r="K58" s="153"/>
    </row>
    <row r="59" spans="1:11" ht="18.75">
      <c r="A59" s="143"/>
      <c r="B59" s="144"/>
      <c r="C59" s="145"/>
      <c r="D59" s="145"/>
      <c r="E59" s="145"/>
      <c r="F59" s="146"/>
      <c r="G59" s="246" t="s">
        <v>542</v>
      </c>
      <c r="H59" s="246"/>
      <c r="I59" s="246"/>
      <c r="J59" s="218"/>
      <c r="K59" s="151"/>
    </row>
    <row r="60" spans="1:11" ht="18.75">
      <c r="A60" s="143"/>
      <c r="B60" s="144"/>
      <c r="C60" s="145"/>
      <c r="D60" s="145"/>
      <c r="E60" s="145"/>
      <c r="F60" s="146"/>
      <c r="G60" s="246" t="s">
        <v>78</v>
      </c>
      <c r="H60" s="246"/>
      <c r="I60" s="246"/>
      <c r="J60" s="218"/>
      <c r="K60" s="151"/>
    </row>
  </sheetData>
  <sheetProtection/>
  <mergeCells count="8">
    <mergeCell ref="G59:I59"/>
    <mergeCell ref="G60:I60"/>
    <mergeCell ref="A47:I47"/>
    <mergeCell ref="A48:J48"/>
    <mergeCell ref="A49:J49"/>
    <mergeCell ref="A1:J1"/>
    <mergeCell ref="H44:I44"/>
    <mergeCell ref="H45:I45"/>
  </mergeCells>
  <printOptions horizontalCentered="1"/>
  <pageMargins left="0.48" right="0.52" top="0.33" bottom="0.28" header="0.18" footer="0.18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C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5" width="9.8515625" style="71" customWidth="1"/>
    <col min="6" max="6" width="11.00390625" style="71" customWidth="1"/>
    <col min="7" max="8" width="10.7109375" style="71" customWidth="1"/>
    <col min="9" max="14" width="9.8515625" style="71" customWidth="1"/>
    <col min="15" max="15" width="11.421875" style="71" customWidth="1"/>
    <col min="16" max="17" width="9.140625" style="129" hidden="1" customWidth="1"/>
    <col min="18" max="18" width="11.28125" style="71" bestFit="1" customWidth="1"/>
    <col min="19" max="19" width="12.140625" style="71" customWidth="1"/>
    <col min="20" max="16384" width="9.140625" style="71" customWidth="1"/>
  </cols>
  <sheetData>
    <row r="1" spans="1:17" s="16" customFormat="1" ht="15.75">
      <c r="A1" s="279" t="s">
        <v>625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126"/>
      <c r="Q1" s="126"/>
    </row>
    <row r="2" spans="16:17" s="16" customFormat="1" ht="15.75">
      <c r="P2" s="126"/>
      <c r="Q2" s="12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27"/>
      <c r="Q3" s="127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27"/>
      <c r="Q4" s="127"/>
    </row>
    <row r="5" spans="1:19" s="10" customFormat="1" ht="25.5">
      <c r="A5" s="1">
        <v>2</v>
      </c>
      <c r="B5" s="116" t="s">
        <v>287</v>
      </c>
      <c r="C5" s="5">
        <v>1077647</v>
      </c>
      <c r="D5" s="5">
        <v>1077647</v>
      </c>
      <c r="E5" s="5">
        <v>1077647</v>
      </c>
      <c r="F5" s="5">
        <v>998495</v>
      </c>
      <c r="G5" s="5">
        <v>957662</v>
      </c>
      <c r="H5" s="5">
        <v>957662</v>
      </c>
      <c r="I5" s="5">
        <v>957662</v>
      </c>
      <c r="J5" s="5">
        <v>957662</v>
      </c>
      <c r="K5" s="5">
        <v>957662</v>
      </c>
      <c r="L5" s="5">
        <v>957662</v>
      </c>
      <c r="M5" s="5">
        <v>957662</v>
      </c>
      <c r="N5" s="5">
        <v>957660</v>
      </c>
      <c r="O5" s="14">
        <f>SUM(C5:N5)</f>
        <v>11892730</v>
      </c>
      <c r="P5" s="128" t="e">
        <f>Összesen!#REF!</f>
        <v>#REF!</v>
      </c>
      <c r="Q5" s="128" t="e">
        <f>O5-P5</f>
        <v>#REF!</v>
      </c>
      <c r="R5" s="12">
        <f>Összesen!I7</f>
        <v>11892730</v>
      </c>
      <c r="S5" s="12">
        <f>R5-O5</f>
        <v>0</v>
      </c>
    </row>
    <row r="6" spans="1:19" s="10" customFormat="1" ht="25.5">
      <c r="A6" s="1">
        <v>3</v>
      </c>
      <c r="B6" s="116" t="s">
        <v>296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8" t="e">
        <f>Összesen!#REF!</f>
        <v>#REF!</v>
      </c>
      <c r="Q6" s="128" t="e">
        <f aca="true" t="shared" si="0" ref="Q6:Q27">O6-P6</f>
        <v>#REF!</v>
      </c>
      <c r="R6" s="12">
        <f>Összesen!I18</f>
        <v>0</v>
      </c>
      <c r="S6" s="12">
        <f aca="true" t="shared" si="1" ref="S6:S27">R6-O6</f>
        <v>0</v>
      </c>
    </row>
    <row r="7" spans="1:19" s="10" customFormat="1" ht="15.75">
      <c r="A7" s="1">
        <v>4</v>
      </c>
      <c r="B7" s="116" t="s">
        <v>309</v>
      </c>
      <c r="C7" s="5">
        <v>0</v>
      </c>
      <c r="D7" s="5">
        <v>0</v>
      </c>
      <c r="E7" s="5">
        <v>142000</v>
      </c>
      <c r="F7" s="5">
        <v>0</v>
      </c>
      <c r="G7" s="5">
        <v>1400000</v>
      </c>
      <c r="H7" s="5">
        <v>0</v>
      </c>
      <c r="I7" s="5">
        <v>0</v>
      </c>
      <c r="J7" s="5">
        <v>0</v>
      </c>
      <c r="K7" s="5">
        <v>142000</v>
      </c>
      <c r="L7" s="5">
        <v>0</v>
      </c>
      <c r="M7" s="5">
        <v>0</v>
      </c>
      <c r="N7" s="5">
        <v>450000</v>
      </c>
      <c r="O7" s="14">
        <f aca="true" t="shared" si="2" ref="O7:O15">SUM(C7:N7)</f>
        <v>2134000</v>
      </c>
      <c r="P7" s="128" t="e">
        <f>Összesen!#REF!</f>
        <v>#REF!</v>
      </c>
      <c r="Q7" s="128" t="e">
        <f t="shared" si="0"/>
        <v>#REF!</v>
      </c>
      <c r="R7" s="12">
        <f>Összesen!I8</f>
        <v>2134000</v>
      </c>
      <c r="S7" s="12">
        <f t="shared" si="1"/>
        <v>0</v>
      </c>
    </row>
    <row r="8" spans="1:19" s="10" customFormat="1" ht="15.75">
      <c r="A8" s="1">
        <v>5</v>
      </c>
      <c r="B8" s="116" t="s">
        <v>44</v>
      </c>
      <c r="C8" s="5">
        <v>42820</v>
      </c>
      <c r="D8" s="5">
        <v>51830</v>
      </c>
      <c r="E8" s="5">
        <v>67820</v>
      </c>
      <c r="F8" s="5">
        <v>92820</v>
      </c>
      <c r="G8" s="5">
        <v>62820</v>
      </c>
      <c r="H8" s="5">
        <v>87820</v>
      </c>
      <c r="I8" s="5">
        <v>72820</v>
      </c>
      <c r="J8" s="5">
        <v>82820</v>
      </c>
      <c r="K8" s="5">
        <v>67820</v>
      </c>
      <c r="L8" s="5">
        <v>82820</v>
      </c>
      <c r="M8" s="5">
        <v>52820</v>
      </c>
      <c r="N8" s="5">
        <v>57820</v>
      </c>
      <c r="O8" s="14">
        <f t="shared" si="2"/>
        <v>822850</v>
      </c>
      <c r="P8" s="128" t="e">
        <f>Összesen!#REF!</f>
        <v>#REF!</v>
      </c>
      <c r="Q8" s="128" t="e">
        <f t="shared" si="0"/>
        <v>#REF!</v>
      </c>
      <c r="R8" s="12">
        <f>Összesen!I9</f>
        <v>822850</v>
      </c>
      <c r="S8" s="12">
        <f t="shared" si="1"/>
        <v>0</v>
      </c>
    </row>
    <row r="9" spans="1:19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28" t="e">
        <f>Összesen!#REF!</f>
        <v>#REF!</v>
      </c>
      <c r="Q9" s="128" t="e">
        <f t="shared" si="0"/>
        <v>#REF!</v>
      </c>
      <c r="R9" s="12">
        <f>Összesen!I19</f>
        <v>0</v>
      </c>
      <c r="S9" s="12">
        <f t="shared" si="1"/>
        <v>0</v>
      </c>
    </row>
    <row r="10" spans="1:19" s="10" customFormat="1" ht="15.75">
      <c r="A10" s="1">
        <v>7</v>
      </c>
      <c r="B10" s="116" t="s">
        <v>367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28" t="e">
        <f>Összesen!#REF!</f>
        <v>#REF!</v>
      </c>
      <c r="Q10" s="128" t="e">
        <f t="shared" si="0"/>
        <v>#REF!</v>
      </c>
      <c r="R10" s="12">
        <f>Összesen!I10</f>
        <v>0</v>
      </c>
      <c r="S10" s="12">
        <f t="shared" si="1"/>
        <v>0</v>
      </c>
    </row>
    <row r="11" spans="1:19" s="10" customFormat="1" ht="15.75">
      <c r="A11" s="1">
        <v>8</v>
      </c>
      <c r="B11" s="116" t="s">
        <v>368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28" t="e">
        <f>Összesen!#REF!</f>
        <v>#REF!</v>
      </c>
      <c r="Q11" s="128" t="e">
        <f t="shared" si="0"/>
        <v>#REF!</v>
      </c>
      <c r="R11" s="12">
        <f>Összesen!I20</f>
        <v>0</v>
      </c>
      <c r="S11" s="12">
        <f t="shared" si="1"/>
        <v>0</v>
      </c>
    </row>
    <row r="12" spans="1:19" s="10" customFormat="1" ht="15.75">
      <c r="A12" s="1">
        <v>9</v>
      </c>
      <c r="B12" s="116" t="s">
        <v>377</v>
      </c>
      <c r="C12" s="5">
        <v>500000</v>
      </c>
      <c r="D12" s="5">
        <v>0</v>
      </c>
      <c r="E12" s="5">
        <v>500000</v>
      </c>
      <c r="F12" s="5">
        <v>0</v>
      </c>
      <c r="G12" s="5">
        <v>0</v>
      </c>
      <c r="H12" s="5">
        <v>1500000</v>
      </c>
      <c r="I12" s="5">
        <v>2827651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2"/>
        <v>5327651</v>
      </c>
      <c r="P12" s="128" t="e">
        <f>Összesen!#REF!</f>
        <v>#REF!</v>
      </c>
      <c r="Q12" s="128" t="e">
        <f t="shared" si="0"/>
        <v>#REF!</v>
      </c>
      <c r="R12" s="12">
        <f>Összesen!I14</f>
        <v>5327651</v>
      </c>
      <c r="S12" s="12">
        <f t="shared" si="1"/>
        <v>0</v>
      </c>
    </row>
    <row r="13" spans="1:19" s="10" customFormat="1" ht="15.75">
      <c r="A13" s="1">
        <v>10</v>
      </c>
      <c r="B13" s="116" t="s">
        <v>378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28" t="e">
        <f>Összesen!#REF!</f>
        <v>#REF!</v>
      </c>
      <c r="Q13" s="128" t="e">
        <f t="shared" si="0"/>
        <v>#REF!</v>
      </c>
      <c r="R13" s="12">
        <f>Összesen!I23</f>
        <v>0</v>
      </c>
      <c r="S13" s="12">
        <f t="shared" si="1"/>
        <v>0</v>
      </c>
    </row>
    <row r="14" spans="1:19" s="10" customFormat="1" ht="15.75">
      <c r="A14" s="1">
        <v>11</v>
      </c>
      <c r="B14" s="116" t="s">
        <v>375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28" t="e">
        <f>Összesen!#REF!</f>
        <v>#REF!</v>
      </c>
      <c r="Q14" s="128" t="e">
        <f t="shared" si="0"/>
        <v>#REF!</v>
      </c>
      <c r="R14" s="12">
        <f>Összesen!I15</f>
        <v>0</v>
      </c>
      <c r="S14" s="12">
        <f t="shared" si="1"/>
        <v>0</v>
      </c>
    </row>
    <row r="15" spans="1:19" s="10" customFormat="1" ht="15.75">
      <c r="A15" s="1">
        <v>12</v>
      </c>
      <c r="B15" s="116" t="s">
        <v>376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28" t="e">
        <f>Összesen!#REF!</f>
        <v>#REF!</v>
      </c>
      <c r="Q15" s="128" t="e">
        <f t="shared" si="0"/>
        <v>#REF!</v>
      </c>
      <c r="R15" s="12">
        <f>Összesen!I24</f>
        <v>0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1620467</v>
      </c>
      <c r="D16" s="14">
        <f t="shared" si="3"/>
        <v>1129477</v>
      </c>
      <c r="E16" s="14">
        <f t="shared" si="3"/>
        <v>1787467</v>
      </c>
      <c r="F16" s="14">
        <f t="shared" si="3"/>
        <v>1091315</v>
      </c>
      <c r="G16" s="14">
        <f t="shared" si="3"/>
        <v>2420482</v>
      </c>
      <c r="H16" s="14">
        <f t="shared" si="3"/>
        <v>2545482</v>
      </c>
      <c r="I16" s="14">
        <f t="shared" si="3"/>
        <v>3858133</v>
      </c>
      <c r="J16" s="14">
        <f t="shared" si="3"/>
        <v>1040482</v>
      </c>
      <c r="K16" s="14">
        <f t="shared" si="3"/>
        <v>1167482</v>
      </c>
      <c r="L16" s="14">
        <f t="shared" si="3"/>
        <v>1040482</v>
      </c>
      <c r="M16" s="14">
        <f t="shared" si="3"/>
        <v>1010482</v>
      </c>
      <c r="N16" s="14">
        <f t="shared" si="3"/>
        <v>1465480</v>
      </c>
      <c r="O16" s="14">
        <f t="shared" si="3"/>
        <v>20177231</v>
      </c>
      <c r="P16" s="128" t="e">
        <f>Összesen!#REF!</f>
        <v>#REF!</v>
      </c>
      <c r="Q16" s="128" t="e">
        <f t="shared" si="0"/>
        <v>#REF!</v>
      </c>
      <c r="R16" s="12">
        <f>Összesen!I31</f>
        <v>20177231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585704</v>
      </c>
      <c r="D17" s="5">
        <v>585704</v>
      </c>
      <c r="E17" s="5">
        <v>585704</v>
      </c>
      <c r="F17" s="5">
        <v>476997</v>
      </c>
      <c r="G17" s="5">
        <v>576997</v>
      </c>
      <c r="H17" s="5">
        <v>477001</v>
      </c>
      <c r="I17" s="5">
        <v>776997</v>
      </c>
      <c r="J17" s="5">
        <v>476997</v>
      </c>
      <c r="K17" s="5">
        <v>476997</v>
      </c>
      <c r="L17" s="5">
        <v>476997</v>
      </c>
      <c r="M17" s="5">
        <v>476997</v>
      </c>
      <c r="N17" s="5">
        <v>576997</v>
      </c>
      <c r="O17" s="14">
        <f aca="true" t="shared" si="4" ref="O17:O26">SUM(C17:N17)</f>
        <v>6550089</v>
      </c>
      <c r="P17" s="128" t="e">
        <f>Összesen!#REF!</f>
        <v>#REF!</v>
      </c>
      <c r="Q17" s="128" t="e">
        <f t="shared" si="0"/>
        <v>#REF!</v>
      </c>
      <c r="R17" s="12">
        <f>Összesen!R7</f>
        <v>6550089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122897</v>
      </c>
      <c r="D18" s="5">
        <v>105614</v>
      </c>
      <c r="E18" s="5">
        <v>105614</v>
      </c>
      <c r="F18" s="5">
        <v>94100</v>
      </c>
      <c r="G18" s="5">
        <v>94100</v>
      </c>
      <c r="H18" s="5">
        <v>101115</v>
      </c>
      <c r="I18" s="5">
        <v>114617</v>
      </c>
      <c r="J18" s="5">
        <v>94100</v>
      </c>
      <c r="K18" s="5">
        <v>94100</v>
      </c>
      <c r="L18" s="5">
        <v>94100</v>
      </c>
      <c r="M18" s="5">
        <v>94100</v>
      </c>
      <c r="N18" s="5">
        <v>94100</v>
      </c>
      <c r="O18" s="14">
        <f t="shared" si="4"/>
        <v>1208557</v>
      </c>
      <c r="P18" s="128" t="e">
        <f>Összesen!#REF!</f>
        <v>#REF!</v>
      </c>
      <c r="Q18" s="128" t="e">
        <f t="shared" si="0"/>
        <v>#REF!</v>
      </c>
      <c r="R18" s="12">
        <f>Összesen!R8</f>
        <v>1208557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348650</v>
      </c>
      <c r="D19" s="5">
        <v>351580</v>
      </c>
      <c r="E19" s="5">
        <v>375900</v>
      </c>
      <c r="F19" s="5">
        <v>390890</v>
      </c>
      <c r="G19" s="5">
        <v>342050</v>
      </c>
      <c r="H19" s="5">
        <v>378950</v>
      </c>
      <c r="I19" s="5">
        <v>458900</v>
      </c>
      <c r="J19" s="5">
        <v>458950</v>
      </c>
      <c r="K19" s="5">
        <v>389700</v>
      </c>
      <c r="L19" s="5">
        <v>375890</v>
      </c>
      <c r="M19" s="5">
        <v>348900</v>
      </c>
      <c r="N19" s="5">
        <v>437910</v>
      </c>
      <c r="O19" s="14">
        <f t="shared" si="4"/>
        <v>4658270</v>
      </c>
      <c r="P19" s="128" t="e">
        <f>Összesen!#REF!</f>
        <v>#REF!</v>
      </c>
      <c r="Q19" s="128" t="e">
        <f t="shared" si="0"/>
        <v>#REF!</v>
      </c>
      <c r="R19" s="12">
        <f>Összesen!R9</f>
        <v>4658270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23517</v>
      </c>
      <c r="D20" s="5">
        <v>13517</v>
      </c>
      <c r="E20" s="5">
        <v>38517</v>
      </c>
      <c r="F20" s="5">
        <v>23517</v>
      </c>
      <c r="G20" s="5">
        <v>63517</v>
      </c>
      <c r="H20" s="5">
        <v>53517</v>
      </c>
      <c r="I20" s="5">
        <v>33517</v>
      </c>
      <c r="J20" s="5">
        <v>43517</v>
      </c>
      <c r="K20" s="5">
        <v>31513</v>
      </c>
      <c r="L20" s="5">
        <v>53517</v>
      </c>
      <c r="M20" s="5">
        <v>110517</v>
      </c>
      <c r="N20" s="5">
        <v>93517</v>
      </c>
      <c r="O20" s="14">
        <f t="shared" si="4"/>
        <v>582200</v>
      </c>
      <c r="P20" s="128" t="e">
        <f>Összesen!#REF!</f>
        <v>#REF!</v>
      </c>
      <c r="Q20" s="128" t="e">
        <f t="shared" si="0"/>
        <v>#REF!</v>
      </c>
      <c r="R20" s="12">
        <f>Összesen!R10</f>
        <v>582200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>
        <v>0</v>
      </c>
      <c r="D21" s="5">
        <v>0</v>
      </c>
      <c r="E21" s="5">
        <v>272834</v>
      </c>
      <c r="F21" s="5">
        <v>25000</v>
      </c>
      <c r="G21" s="5">
        <v>11713</v>
      </c>
      <c r="H21" s="5">
        <v>272834</v>
      </c>
      <c r="I21" s="5">
        <v>0</v>
      </c>
      <c r="J21" s="5">
        <v>0</v>
      </c>
      <c r="K21" s="5">
        <v>272834</v>
      </c>
      <c r="L21" s="5">
        <v>25000</v>
      </c>
      <c r="M21" s="5">
        <v>0</v>
      </c>
      <c r="N21" s="5">
        <v>272834</v>
      </c>
      <c r="O21" s="14">
        <f t="shared" si="4"/>
        <v>1153049</v>
      </c>
      <c r="P21" s="128" t="e">
        <f>Összesen!#REF!</f>
        <v>#REF!</v>
      </c>
      <c r="Q21" s="128" t="e">
        <f t="shared" si="0"/>
        <v>#REF!</v>
      </c>
      <c r="R21" s="12">
        <f>Összesen!R11</f>
        <v>1153049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2000000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2000000</v>
      </c>
      <c r="P22" s="128" t="e">
        <f>Összesen!#REF!</f>
        <v>#REF!</v>
      </c>
      <c r="Q22" s="128" t="e">
        <f t="shared" si="0"/>
        <v>#REF!</v>
      </c>
      <c r="R22" s="12">
        <f>Összesen!R18</f>
        <v>2000000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350000</v>
      </c>
      <c r="F23" s="5">
        <v>156890</v>
      </c>
      <c r="G23" s="5">
        <v>0</v>
      </c>
      <c r="H23" s="5">
        <v>152500</v>
      </c>
      <c r="I23" s="5">
        <v>2403496</v>
      </c>
      <c r="J23" s="5">
        <v>0</v>
      </c>
      <c r="K23" s="5">
        <v>0</v>
      </c>
      <c r="L23" s="5">
        <v>88200</v>
      </c>
      <c r="M23" s="5">
        <v>0</v>
      </c>
      <c r="N23" s="5">
        <v>0</v>
      </c>
      <c r="O23" s="14">
        <f t="shared" si="4"/>
        <v>3151086</v>
      </c>
      <c r="P23" s="128" t="e">
        <f>Összesen!#REF!</f>
        <v>#REF!</v>
      </c>
      <c r="Q23" s="128" t="e">
        <f t="shared" si="0"/>
        <v>#REF!</v>
      </c>
      <c r="R23" s="12">
        <f>Összesen!R19</f>
        <v>3151086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0</v>
      </c>
      <c r="G24" s="5">
        <v>15025</v>
      </c>
      <c r="H24" s="5">
        <v>0</v>
      </c>
      <c r="I24" s="5">
        <v>0</v>
      </c>
      <c r="J24" s="5">
        <v>399277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414302</v>
      </c>
      <c r="P24" s="128" t="e">
        <f>Összesen!#REF!</f>
        <v>#REF!</v>
      </c>
      <c r="Q24" s="128" t="e">
        <f t="shared" si="0"/>
        <v>#REF!</v>
      </c>
      <c r="R24" s="12">
        <f>Összesen!R20</f>
        <v>414302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459678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459678</v>
      </c>
      <c r="P25" s="128" t="e">
        <f>Összesen!#REF!</f>
        <v>#REF!</v>
      </c>
      <c r="Q25" s="128" t="e">
        <f t="shared" si="0"/>
        <v>#REF!</v>
      </c>
      <c r="R25" s="12">
        <f>Összesen!R13</f>
        <v>459678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8" t="e">
        <f>Összesen!#REF!</f>
        <v>#REF!</v>
      </c>
      <c r="Q26" s="128" t="e">
        <f t="shared" si="0"/>
        <v>#REF!</v>
      </c>
      <c r="R26" s="12">
        <f>Összesen!R22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1540446</v>
      </c>
      <c r="D27" s="14">
        <f aca="true" t="shared" si="5" ref="D27:O27">SUM(D17:D26)</f>
        <v>1056415</v>
      </c>
      <c r="E27" s="14">
        <f t="shared" si="5"/>
        <v>1728569</v>
      </c>
      <c r="F27" s="14">
        <f t="shared" si="5"/>
        <v>1167394</v>
      </c>
      <c r="G27" s="14">
        <f t="shared" si="5"/>
        <v>1103402</v>
      </c>
      <c r="H27" s="14">
        <f t="shared" si="5"/>
        <v>3435917</v>
      </c>
      <c r="I27" s="14">
        <f t="shared" si="5"/>
        <v>3787527</v>
      </c>
      <c r="J27" s="14">
        <f t="shared" si="5"/>
        <v>1472841</v>
      </c>
      <c r="K27" s="14">
        <f t="shared" si="5"/>
        <v>1265144</v>
      </c>
      <c r="L27" s="14">
        <f t="shared" si="5"/>
        <v>1113704</v>
      </c>
      <c r="M27" s="14">
        <f t="shared" si="5"/>
        <v>1030514</v>
      </c>
      <c r="N27" s="14">
        <f t="shared" si="5"/>
        <v>1475358</v>
      </c>
      <c r="O27" s="14">
        <f t="shared" si="5"/>
        <v>20177231</v>
      </c>
      <c r="P27" s="128" t="e">
        <f>Összesen!#REF!</f>
        <v>#REF!</v>
      </c>
      <c r="Q27" s="128" t="e">
        <f t="shared" si="0"/>
        <v>#REF!</v>
      </c>
      <c r="R27" s="12">
        <f>Összesen!R31</f>
        <v>20177231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80021</v>
      </c>
      <c r="D28" s="14">
        <f>C28+D16-D27</f>
        <v>153083</v>
      </c>
      <c r="E28" s="14">
        <f aca="true" t="shared" si="6" ref="E28:O28">D28+E16-E27</f>
        <v>211981</v>
      </c>
      <c r="F28" s="14">
        <f t="shared" si="6"/>
        <v>135902</v>
      </c>
      <c r="G28" s="14">
        <f t="shared" si="6"/>
        <v>1452982</v>
      </c>
      <c r="H28" s="14">
        <f t="shared" si="6"/>
        <v>562547</v>
      </c>
      <c r="I28" s="14">
        <f t="shared" si="6"/>
        <v>633153</v>
      </c>
      <c r="J28" s="14">
        <f t="shared" si="6"/>
        <v>200794</v>
      </c>
      <c r="K28" s="14">
        <f t="shared" si="6"/>
        <v>103132</v>
      </c>
      <c r="L28" s="14">
        <f t="shared" si="6"/>
        <v>29910</v>
      </c>
      <c r="M28" s="14">
        <f t="shared" si="6"/>
        <v>9878</v>
      </c>
      <c r="N28" s="14">
        <f t="shared" si="6"/>
        <v>0</v>
      </c>
      <c r="O28" s="14">
        <f t="shared" si="6"/>
        <v>0</v>
      </c>
      <c r="P28" s="14" t="e">
        <f>O28+P16-P27</f>
        <v>#REF!</v>
      </c>
      <c r="Q28" s="14" t="e">
        <f>P28+Q16-Q27</f>
        <v>#REF!</v>
      </c>
      <c r="R28" s="12"/>
      <c r="S28" s="12"/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6" t="s">
        <v>504</v>
      </c>
      <c r="B1" s="276"/>
      <c r="C1" s="276"/>
      <c r="D1" s="276"/>
      <c r="E1" s="276"/>
      <c r="F1" s="276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9" t="s">
        <v>9</v>
      </c>
      <c r="C4" s="6" t="s">
        <v>392</v>
      </c>
      <c r="D4" s="6" t="s">
        <v>474</v>
      </c>
      <c r="E4" s="6" t="s">
        <v>525</v>
      </c>
      <c r="F4" s="6" t="s">
        <v>615</v>
      </c>
    </row>
    <row r="5" spans="1:6" s="10" customFormat="1" ht="15.75">
      <c r="A5" s="1">
        <v>2</v>
      </c>
      <c r="B5" s="270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8.28125" style="53" customWidth="1"/>
    <col min="2" max="2" width="15.42187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80" t="s">
        <v>624</v>
      </c>
      <c r="B1" s="280"/>
      <c r="C1" s="280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513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328292</v>
      </c>
      <c r="C12" s="57">
        <f>SUM(C13,C16,C19,C25,C22)</f>
        <v>245700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316700</v>
      </c>
      <c r="C16" s="58">
        <f>SUM(C17:C18)</f>
        <v>237000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316700</v>
      </c>
      <c r="C17" s="59">
        <v>237000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11592</v>
      </c>
      <c r="C25" s="58">
        <f>SUM(C26:C27)</f>
        <v>8700</v>
      </c>
    </row>
    <row r="26" spans="1:3" ht="18">
      <c r="A26" s="78" t="s">
        <v>68</v>
      </c>
      <c r="B26" s="59">
        <v>11592</v>
      </c>
      <c r="C26" s="59">
        <v>8700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328292</v>
      </c>
      <c r="C29" s="57">
        <f>SUM(C8,C11,C12,C28,C4,C7)</f>
        <v>245700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65" t="s">
        <v>503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16" customFormat="1" ht="15.75">
      <c r="A2" s="266" t="s">
        <v>380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16" customFormat="1" ht="15.75">
      <c r="A3" s="266" t="s">
        <v>379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5.75">
      <c r="A4" s="266" t="s">
        <v>531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7" t="s">
        <v>9</v>
      </c>
      <c r="C7" s="282" t="s">
        <v>474</v>
      </c>
      <c r="D7" s="282"/>
      <c r="E7" s="282"/>
      <c r="F7" s="264"/>
      <c r="G7" s="263" t="s">
        <v>525</v>
      </c>
      <c r="H7" s="282"/>
      <c r="I7" s="282"/>
      <c r="J7" s="264"/>
      <c r="K7" s="282" t="s">
        <v>615</v>
      </c>
      <c r="L7" s="264"/>
    </row>
    <row r="8" spans="1:12" s="3" customFormat="1" ht="31.5">
      <c r="A8" s="1"/>
      <c r="B8" s="281"/>
      <c r="C8" s="4" t="s">
        <v>529</v>
      </c>
      <c r="D8" s="4" t="s">
        <v>530</v>
      </c>
      <c r="E8" s="4" t="s">
        <v>622</v>
      </c>
      <c r="F8" s="4" t="s">
        <v>623</v>
      </c>
      <c r="G8" s="4" t="s">
        <v>529</v>
      </c>
      <c r="H8" s="4" t="s">
        <v>530</v>
      </c>
      <c r="I8" s="4" t="s">
        <v>622</v>
      </c>
      <c r="J8" s="4" t="s">
        <v>623</v>
      </c>
      <c r="K8" s="4" t="s">
        <v>622</v>
      </c>
      <c r="L8" s="4" t="s">
        <v>623</v>
      </c>
    </row>
    <row r="9" spans="1:12" s="3" customFormat="1" ht="15.75">
      <c r="A9" s="1">
        <v>2</v>
      </c>
      <c r="B9" s="268"/>
      <c r="C9" s="6" t="s">
        <v>381</v>
      </c>
      <c r="D9" s="6" t="s">
        <v>381</v>
      </c>
      <c r="E9" s="6" t="s">
        <v>4</v>
      </c>
      <c r="F9" s="6" t="s">
        <v>4</v>
      </c>
      <c r="G9" s="6" t="s">
        <v>381</v>
      </c>
      <c r="H9" s="6" t="s">
        <v>381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387</v>
      </c>
      <c r="C10" s="15">
        <v>950000</v>
      </c>
      <c r="D10" s="15">
        <v>950000</v>
      </c>
      <c r="E10" s="15">
        <v>950000</v>
      </c>
      <c r="F10" s="15">
        <v>950000</v>
      </c>
      <c r="G10" s="15">
        <v>950000</v>
      </c>
      <c r="H10" s="15">
        <v>950000</v>
      </c>
      <c r="I10" s="15">
        <v>950000</v>
      </c>
      <c r="J10" s="15">
        <v>950000</v>
      </c>
      <c r="K10" s="15">
        <v>950000</v>
      </c>
      <c r="L10" s="15">
        <v>950000</v>
      </c>
    </row>
    <row r="11" spans="1:12" ht="30">
      <c r="A11" s="1">
        <v>4</v>
      </c>
      <c r="B11" s="44" t="s">
        <v>388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3000</v>
      </c>
      <c r="D12" s="15">
        <v>3000</v>
      </c>
      <c r="E12" s="15">
        <v>3000</v>
      </c>
      <c r="F12" s="15">
        <v>3000</v>
      </c>
      <c r="G12" s="15">
        <v>3000</v>
      </c>
      <c r="H12" s="15">
        <v>3000</v>
      </c>
      <c r="I12" s="15">
        <v>3000</v>
      </c>
      <c r="J12" s="15">
        <v>3000</v>
      </c>
      <c r="K12" s="15">
        <v>3000</v>
      </c>
      <c r="L12" s="15">
        <v>3000</v>
      </c>
    </row>
    <row r="13" spans="1:12" ht="45">
      <c r="A13" s="1">
        <v>6</v>
      </c>
      <c r="B13" s="44" t="s">
        <v>30</v>
      </c>
      <c r="C13" s="15">
        <v>115000</v>
      </c>
      <c r="D13" s="15">
        <v>115000</v>
      </c>
      <c r="E13" s="15">
        <v>115000</v>
      </c>
      <c r="F13" s="15">
        <v>115000</v>
      </c>
      <c r="G13" s="15">
        <v>115000</v>
      </c>
      <c r="H13" s="15">
        <v>115000</v>
      </c>
      <c r="I13" s="15">
        <v>115000</v>
      </c>
      <c r="J13" s="15">
        <v>115000</v>
      </c>
      <c r="K13" s="15">
        <v>115000</v>
      </c>
      <c r="L13" s="15">
        <v>115000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1068000</v>
      </c>
      <c r="D17" s="18">
        <f>SUM(D10:D16)</f>
        <v>1068000</v>
      </c>
      <c r="E17" s="18">
        <f aca="true" t="shared" si="0" ref="E17:K17">SUM(E10:E16)</f>
        <v>1068000</v>
      </c>
      <c r="F17" s="18">
        <f>SUM(F10:F16)</f>
        <v>1068000</v>
      </c>
      <c r="G17" s="18">
        <f t="shared" si="0"/>
        <v>1068000</v>
      </c>
      <c r="H17" s="18">
        <f>SUM(H10:H16)</f>
        <v>1068000</v>
      </c>
      <c r="I17" s="18">
        <f t="shared" si="0"/>
        <v>1068000</v>
      </c>
      <c r="J17" s="18">
        <f>SUM(J10:J16)</f>
        <v>1068000</v>
      </c>
      <c r="K17" s="18">
        <f t="shared" si="0"/>
        <v>1068000</v>
      </c>
      <c r="L17" s="18">
        <f>SUM(L10:L16)</f>
        <v>1068000</v>
      </c>
    </row>
    <row r="18" spans="1:12" ht="15.75">
      <c r="A18" s="1">
        <v>11</v>
      </c>
      <c r="B18" s="46" t="s">
        <v>52</v>
      </c>
      <c r="C18" s="18">
        <f>ROUNDDOWN(C17*0.5,0)</f>
        <v>534000</v>
      </c>
      <c r="D18" s="18">
        <f>ROUNDDOWN(D17*0.5,0)</f>
        <v>534000</v>
      </c>
      <c r="E18" s="18">
        <f aca="true" t="shared" si="1" ref="E18:K18">ROUNDDOWN(E17*0.5,0)</f>
        <v>534000</v>
      </c>
      <c r="F18" s="18">
        <f>ROUNDDOWN(F17*0.5,0)</f>
        <v>534000</v>
      </c>
      <c r="G18" s="18">
        <f t="shared" si="1"/>
        <v>534000</v>
      </c>
      <c r="H18" s="18">
        <f>ROUNDDOWN(H17*0.5,0)</f>
        <v>534000</v>
      </c>
      <c r="I18" s="18">
        <f t="shared" si="1"/>
        <v>534000</v>
      </c>
      <c r="J18" s="18">
        <f>ROUNDDOWN(J17*0.5,0)</f>
        <v>534000</v>
      </c>
      <c r="K18" s="18">
        <f t="shared" si="1"/>
        <v>534000</v>
      </c>
      <c r="L18" s="18">
        <f>ROUNDDOWN(L17*0.5,0)</f>
        <v>534000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534000</v>
      </c>
      <c r="D27" s="18">
        <f t="shared" si="3"/>
        <v>534000</v>
      </c>
      <c r="E27" s="18">
        <f t="shared" si="3"/>
        <v>534000</v>
      </c>
      <c r="F27" s="18">
        <f t="shared" si="3"/>
        <v>534000</v>
      </c>
      <c r="G27" s="18">
        <f t="shared" si="3"/>
        <v>534000</v>
      </c>
      <c r="H27" s="18">
        <f t="shared" si="3"/>
        <v>534000</v>
      </c>
      <c r="I27" s="18">
        <f t="shared" si="3"/>
        <v>534000</v>
      </c>
      <c r="J27" s="18">
        <f t="shared" si="3"/>
        <v>534000</v>
      </c>
      <c r="K27" s="18">
        <f t="shared" si="3"/>
        <v>534000</v>
      </c>
      <c r="L27" s="18">
        <f t="shared" si="3"/>
        <v>534000</v>
      </c>
    </row>
    <row r="28" spans="1:12" s="22" customFormat="1" ht="42.75">
      <c r="A28" s="1">
        <v>21</v>
      </c>
      <c r="B28" s="47" t="s">
        <v>384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532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09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4" width="12.140625" style="16" customWidth="1"/>
    <col min="5" max="16384" width="9.140625" style="16" customWidth="1"/>
  </cols>
  <sheetData>
    <row r="1" spans="1:4" ht="15.75" customHeight="1">
      <c r="A1" s="283" t="s">
        <v>611</v>
      </c>
      <c r="B1" s="283"/>
      <c r="C1" s="283"/>
      <c r="D1" s="283"/>
    </row>
    <row r="2" spans="1:4" ht="15.75">
      <c r="A2" s="266" t="s">
        <v>494</v>
      </c>
      <c r="B2" s="266"/>
      <c r="C2" s="266"/>
      <c r="D2" s="266"/>
    </row>
    <row r="3" spans="1:3" ht="15.75">
      <c r="A3" s="110"/>
      <c r="B3" s="42"/>
      <c r="C3" s="42"/>
    </row>
    <row r="4" spans="1:4" s="10" customFormat="1" ht="31.5">
      <c r="A4" s="100" t="s">
        <v>9</v>
      </c>
      <c r="B4" s="17" t="s">
        <v>140</v>
      </c>
      <c r="C4" s="38" t="s">
        <v>4</v>
      </c>
      <c r="D4" s="38" t="s">
        <v>653</v>
      </c>
    </row>
    <row r="5" spans="1:4" s="10" customFormat="1" ht="16.5">
      <c r="A5" s="66" t="s">
        <v>85</v>
      </c>
      <c r="B5" s="103"/>
      <c r="C5" s="81"/>
      <c r="D5" s="81"/>
    </row>
    <row r="6" spans="1:4" s="10" customFormat="1" ht="18" customHeight="1">
      <c r="A6" s="65" t="s">
        <v>265</v>
      </c>
      <c r="B6" s="17"/>
      <c r="C6" s="81"/>
      <c r="D6" s="81"/>
    </row>
    <row r="7" spans="1:4" s="10" customFormat="1" ht="15.75" hidden="1">
      <c r="A7" s="85" t="s">
        <v>149</v>
      </c>
      <c r="B7" s="17">
        <v>2</v>
      </c>
      <c r="C7" s="81"/>
      <c r="D7" s="81"/>
    </row>
    <row r="8" spans="1:4" s="10" customFormat="1" ht="15.75">
      <c r="A8" s="85" t="s">
        <v>150</v>
      </c>
      <c r="B8" s="17">
        <v>2</v>
      </c>
      <c r="C8" s="81">
        <v>1043640</v>
      </c>
      <c r="D8" s="81">
        <v>1043640</v>
      </c>
    </row>
    <row r="9" spans="1:4" s="10" customFormat="1" ht="15.75">
      <c r="A9" s="85" t="s">
        <v>151</v>
      </c>
      <c r="B9" s="17">
        <v>2</v>
      </c>
      <c r="C9" s="81">
        <v>1472000</v>
      </c>
      <c r="D9" s="81">
        <v>1472000</v>
      </c>
    </row>
    <row r="10" spans="1:4" s="10" customFormat="1" ht="15.75">
      <c r="A10" s="85" t="s">
        <v>152</v>
      </c>
      <c r="B10" s="17">
        <v>2</v>
      </c>
      <c r="C10" s="81">
        <v>100000</v>
      </c>
      <c r="D10" s="81">
        <v>100000</v>
      </c>
    </row>
    <row r="11" spans="1:4" s="10" customFormat="1" ht="15.75">
      <c r="A11" s="85" t="s">
        <v>153</v>
      </c>
      <c r="B11" s="17">
        <v>2</v>
      </c>
      <c r="C11" s="81">
        <v>279210</v>
      </c>
      <c r="D11" s="81">
        <v>279210</v>
      </c>
    </row>
    <row r="12" spans="1:4" s="10" customFormat="1" ht="15.75">
      <c r="A12" s="85" t="s">
        <v>267</v>
      </c>
      <c r="B12" s="17">
        <v>2</v>
      </c>
      <c r="C12" s="81">
        <v>5000000</v>
      </c>
      <c r="D12" s="81">
        <v>5000000</v>
      </c>
    </row>
    <row r="13" spans="1:4" s="10" customFormat="1" ht="31.5" hidden="1">
      <c r="A13" s="85" t="s">
        <v>268</v>
      </c>
      <c r="B13" s="17">
        <v>2</v>
      </c>
      <c r="C13" s="81"/>
      <c r="D13" s="81"/>
    </row>
    <row r="14" spans="1:4" s="10" customFormat="1" ht="15.75">
      <c r="A14" s="85" t="s">
        <v>596</v>
      </c>
      <c r="B14" s="17">
        <v>2</v>
      </c>
      <c r="C14" s="81">
        <v>1009100</v>
      </c>
      <c r="D14" s="81">
        <v>1009100</v>
      </c>
    </row>
    <row r="15" spans="1:4" s="10" customFormat="1" ht="15.75">
      <c r="A15" s="111" t="s">
        <v>465</v>
      </c>
      <c r="B15" s="17">
        <v>2</v>
      </c>
      <c r="C15" s="81">
        <v>-136537</v>
      </c>
      <c r="D15" s="81">
        <v>-136537</v>
      </c>
    </row>
    <row r="16" spans="1:4" s="10" customFormat="1" ht="15.75" hidden="1">
      <c r="A16" s="85" t="s">
        <v>286</v>
      </c>
      <c r="B16" s="17">
        <v>2</v>
      </c>
      <c r="C16" s="81"/>
      <c r="D16" s="81"/>
    </row>
    <row r="17" spans="1:4" s="10" customFormat="1" ht="15.75">
      <c r="A17" s="85" t="s">
        <v>285</v>
      </c>
      <c r="B17" s="17">
        <v>2</v>
      </c>
      <c r="C17" s="81">
        <v>32250</v>
      </c>
      <c r="D17" s="81">
        <v>32250</v>
      </c>
    </row>
    <row r="18" spans="1:4" s="10" customFormat="1" ht="31.5">
      <c r="A18" s="108" t="s">
        <v>266</v>
      </c>
      <c r="B18" s="17"/>
      <c r="C18" s="81">
        <f>SUM(C7:C17)</f>
        <v>8799663</v>
      </c>
      <c r="D18" s="81">
        <f>SUM(D7:D17)</f>
        <v>8799663</v>
      </c>
    </row>
    <row r="19" spans="1:4" s="10" customFormat="1" ht="15.75" hidden="1">
      <c r="A19" s="85" t="s">
        <v>270</v>
      </c>
      <c r="B19" s="17">
        <v>2</v>
      </c>
      <c r="C19" s="81"/>
      <c r="D19" s="81"/>
    </row>
    <row r="20" spans="1:4" s="10" customFormat="1" ht="15.75" hidden="1">
      <c r="A20" s="85" t="s">
        <v>271</v>
      </c>
      <c r="B20" s="17">
        <v>2</v>
      </c>
      <c r="C20" s="81"/>
      <c r="D20" s="81"/>
    </row>
    <row r="21" spans="1:4" s="10" customFormat="1" ht="31.5" hidden="1">
      <c r="A21" s="108" t="s">
        <v>269</v>
      </c>
      <c r="B21" s="17"/>
      <c r="C21" s="81">
        <f>SUM(C19:C20)</f>
        <v>0</v>
      </c>
      <c r="D21" s="81">
        <f>SUM(D19:D20)</f>
        <v>0</v>
      </c>
    </row>
    <row r="22" spans="1:4" s="10" customFormat="1" ht="15.75" hidden="1">
      <c r="A22" s="85" t="s">
        <v>272</v>
      </c>
      <c r="B22" s="17">
        <v>2</v>
      </c>
      <c r="C22" s="81"/>
      <c r="D22" s="81"/>
    </row>
    <row r="23" spans="1:4" s="10" customFormat="1" ht="15.75" hidden="1">
      <c r="A23" s="85" t="s">
        <v>273</v>
      </c>
      <c r="B23" s="17">
        <v>2</v>
      </c>
      <c r="C23" s="81"/>
      <c r="D23" s="81"/>
    </row>
    <row r="24" spans="1:4" s="10" customFormat="1" ht="15.75" hidden="1">
      <c r="A24" s="111" t="s">
        <v>465</v>
      </c>
      <c r="B24" s="17">
        <v>2</v>
      </c>
      <c r="C24" s="81"/>
      <c r="D24" s="81"/>
    </row>
    <row r="25" spans="1:4" s="10" customFormat="1" ht="15.75">
      <c r="A25" s="85" t="s">
        <v>276</v>
      </c>
      <c r="B25" s="17">
        <v>2</v>
      </c>
      <c r="C25" s="81">
        <v>276800</v>
      </c>
      <c r="D25" s="81">
        <v>276800</v>
      </c>
    </row>
    <row r="26" spans="1:4" s="10" customFormat="1" ht="15.75" hidden="1">
      <c r="A26" s="85" t="s">
        <v>277</v>
      </c>
      <c r="B26" s="17">
        <v>2</v>
      </c>
      <c r="C26" s="81"/>
      <c r="D26" s="81"/>
    </row>
    <row r="27" spans="1:4" s="10" customFormat="1" ht="31.5">
      <c r="A27" s="85" t="s">
        <v>466</v>
      </c>
      <c r="B27" s="17">
        <v>2</v>
      </c>
      <c r="C27" s="81">
        <v>579000</v>
      </c>
      <c r="D27" s="81">
        <v>579000</v>
      </c>
    </row>
    <row r="28" spans="1:4" s="10" customFormat="1" ht="15.75" hidden="1">
      <c r="A28" s="85" t="s">
        <v>274</v>
      </c>
      <c r="B28" s="17">
        <v>2</v>
      </c>
      <c r="C28" s="81"/>
      <c r="D28" s="81"/>
    </row>
    <row r="29" spans="1:4" s="10" customFormat="1" ht="15.75">
      <c r="A29" s="85" t="s">
        <v>486</v>
      </c>
      <c r="B29" s="17">
        <v>2</v>
      </c>
      <c r="C29" s="81">
        <v>36480</v>
      </c>
      <c r="D29" s="81">
        <v>36480</v>
      </c>
    </row>
    <row r="30" spans="1:4" s="10" customFormat="1" ht="47.25">
      <c r="A30" s="108" t="s">
        <v>275</v>
      </c>
      <c r="B30" s="17"/>
      <c r="C30" s="81">
        <f>SUM(C22:C29)</f>
        <v>892280</v>
      </c>
      <c r="D30" s="81">
        <f>SUM(D22:D29)</f>
        <v>892280</v>
      </c>
    </row>
    <row r="31" spans="1:4" s="10" customFormat="1" ht="47.25">
      <c r="A31" s="85" t="s">
        <v>278</v>
      </c>
      <c r="B31" s="17">
        <v>2</v>
      </c>
      <c r="C31" s="81">
        <v>1800000</v>
      </c>
      <c r="D31" s="81">
        <v>1800000</v>
      </c>
    </row>
    <row r="32" spans="1:4" s="10" customFormat="1" ht="31.5">
      <c r="A32" s="108" t="s">
        <v>279</v>
      </c>
      <c r="B32" s="17"/>
      <c r="C32" s="81">
        <f>SUM(C31)</f>
        <v>1800000</v>
      </c>
      <c r="D32" s="81">
        <f>SUM(D31)</f>
        <v>1800000</v>
      </c>
    </row>
    <row r="33" spans="1:4" s="10" customFormat="1" ht="15.75" hidden="1">
      <c r="A33" s="85" t="s">
        <v>280</v>
      </c>
      <c r="B33" s="17">
        <v>2</v>
      </c>
      <c r="C33" s="81"/>
      <c r="D33" s="81"/>
    </row>
    <row r="34" spans="1:4" s="10" customFormat="1" ht="15.75" hidden="1">
      <c r="A34" s="61" t="s">
        <v>591</v>
      </c>
      <c r="B34" s="17">
        <v>2</v>
      </c>
      <c r="C34" s="81"/>
      <c r="D34" s="81"/>
    </row>
    <row r="35" spans="1:4" s="10" customFormat="1" ht="15.75" hidden="1">
      <c r="A35" s="85" t="s">
        <v>281</v>
      </c>
      <c r="B35" s="17">
        <v>2</v>
      </c>
      <c r="C35" s="81"/>
      <c r="D35" s="81"/>
    </row>
    <row r="36" spans="1:4" s="10" customFormat="1" ht="31.5" hidden="1">
      <c r="A36" s="85" t="s">
        <v>282</v>
      </c>
      <c r="B36" s="17">
        <v>2</v>
      </c>
      <c r="C36" s="81"/>
      <c r="D36" s="81"/>
    </row>
    <row r="37" spans="1:4" s="10" customFormat="1" ht="15.75" hidden="1">
      <c r="A37" s="85" t="s">
        <v>283</v>
      </c>
      <c r="B37" s="17">
        <v>2</v>
      </c>
      <c r="C37" s="81"/>
      <c r="D37" s="81"/>
    </row>
    <row r="38" spans="1:4" s="10" customFormat="1" ht="15.75" hidden="1">
      <c r="A38" s="85" t="s">
        <v>284</v>
      </c>
      <c r="B38" s="17">
        <v>2</v>
      </c>
      <c r="C38" s="81"/>
      <c r="D38" s="81"/>
    </row>
    <row r="39" spans="1:4" s="10" customFormat="1" ht="15.75" hidden="1">
      <c r="A39" s="85" t="s">
        <v>482</v>
      </c>
      <c r="B39" s="17">
        <v>2</v>
      </c>
      <c r="C39" s="81"/>
      <c r="D39" s="81"/>
    </row>
    <row r="40" spans="1:4" s="10" customFormat="1" ht="15.75" hidden="1">
      <c r="A40" s="85" t="s">
        <v>285</v>
      </c>
      <c r="B40" s="17">
        <v>2</v>
      </c>
      <c r="C40" s="81"/>
      <c r="D40" s="81"/>
    </row>
    <row r="41" spans="1:4" s="10" customFormat="1" ht="15.75" hidden="1">
      <c r="A41" s="85" t="s">
        <v>425</v>
      </c>
      <c r="B41" s="17">
        <v>2</v>
      </c>
      <c r="C41" s="81"/>
      <c r="D41" s="81"/>
    </row>
    <row r="42" spans="1:4" s="10" customFormat="1" ht="15.75" hidden="1">
      <c r="A42" s="85" t="s">
        <v>467</v>
      </c>
      <c r="B42" s="17">
        <v>2</v>
      </c>
      <c r="C42" s="81"/>
      <c r="D42" s="81"/>
    </row>
    <row r="43" spans="1:4" s="10" customFormat="1" ht="15.75">
      <c r="A43" s="85" t="s">
        <v>468</v>
      </c>
      <c r="B43" s="17">
        <v>2</v>
      </c>
      <c r="C43" s="81">
        <v>0</v>
      </c>
      <c r="D43" s="81">
        <v>71120</v>
      </c>
    </row>
    <row r="44" spans="1:4" s="10" customFormat="1" ht="15.75" hidden="1">
      <c r="A44" s="85" t="s">
        <v>286</v>
      </c>
      <c r="B44" s="17">
        <v>2</v>
      </c>
      <c r="C44" s="81"/>
      <c r="D44" s="81"/>
    </row>
    <row r="45" spans="1:4" s="10" customFormat="1" ht="15.75" hidden="1">
      <c r="A45" s="85" t="s">
        <v>559</v>
      </c>
      <c r="B45" s="17">
        <v>2</v>
      </c>
      <c r="C45" s="81"/>
      <c r="D45" s="81"/>
    </row>
    <row r="46" spans="1:4" s="10" customFormat="1" ht="31.5">
      <c r="A46" s="108" t="s">
        <v>426</v>
      </c>
      <c r="B46" s="17"/>
      <c r="C46" s="81">
        <f>SUM(C33:C45)</f>
        <v>0</v>
      </c>
      <c r="D46" s="81">
        <f>SUM(D33:D45)</f>
        <v>71120</v>
      </c>
    </row>
    <row r="47" spans="1:4" s="10" customFormat="1" ht="15.75" hidden="1">
      <c r="A47" s="85"/>
      <c r="B47" s="17"/>
      <c r="C47" s="81"/>
      <c r="D47" s="81"/>
    </row>
    <row r="48" spans="1:4" s="10" customFormat="1" ht="15.75" hidden="1">
      <c r="A48" s="108" t="s">
        <v>427</v>
      </c>
      <c r="B48" s="17"/>
      <c r="C48" s="81">
        <f>SUM(C47)</f>
        <v>0</v>
      </c>
      <c r="D48" s="81">
        <f>SUM(D47)</f>
        <v>0</v>
      </c>
    </row>
    <row r="49" spans="1:4" s="10" customFormat="1" ht="15.75" hidden="1">
      <c r="A49" s="61"/>
      <c r="B49" s="17"/>
      <c r="C49" s="81"/>
      <c r="D49" s="81"/>
    </row>
    <row r="50" spans="1:4" s="10" customFormat="1" ht="15.75" hidden="1">
      <c r="A50" s="61" t="s">
        <v>288</v>
      </c>
      <c r="B50" s="17"/>
      <c r="C50" s="81"/>
      <c r="D50" s="81"/>
    </row>
    <row r="51" spans="1:4" s="10" customFormat="1" ht="15.75" hidden="1">
      <c r="A51" s="61"/>
      <c r="B51" s="17"/>
      <c r="C51" s="81"/>
      <c r="D51" s="81"/>
    </row>
    <row r="52" spans="1:4" s="10" customFormat="1" ht="31.5" hidden="1">
      <c r="A52" s="61" t="s">
        <v>291</v>
      </c>
      <c r="B52" s="17"/>
      <c r="C52" s="81"/>
      <c r="D52" s="81"/>
    </row>
    <row r="53" spans="1:4" s="10" customFormat="1" ht="15.75" hidden="1">
      <c r="A53" s="61"/>
      <c r="B53" s="17"/>
      <c r="C53" s="81"/>
      <c r="D53" s="81"/>
    </row>
    <row r="54" spans="1:4" s="10" customFormat="1" ht="31.5" hidden="1">
      <c r="A54" s="61" t="s">
        <v>290</v>
      </c>
      <c r="B54" s="17"/>
      <c r="C54" s="81"/>
      <c r="D54" s="81"/>
    </row>
    <row r="55" spans="1:4" s="10" customFormat="1" ht="15.75" hidden="1">
      <c r="A55" s="61"/>
      <c r="B55" s="17"/>
      <c r="C55" s="81"/>
      <c r="D55" s="81"/>
    </row>
    <row r="56" spans="1:4" s="10" customFormat="1" ht="31.5" hidden="1">
      <c r="A56" s="61" t="s">
        <v>289</v>
      </c>
      <c r="B56" s="17"/>
      <c r="C56" s="81"/>
      <c r="D56" s="81"/>
    </row>
    <row r="57" spans="1:4" s="10" customFormat="1" ht="15.75" hidden="1">
      <c r="A57" s="85" t="s">
        <v>480</v>
      </c>
      <c r="B57" s="17">
        <v>2</v>
      </c>
      <c r="C57" s="81"/>
      <c r="D57" s="81"/>
    </row>
    <row r="58" spans="1:4" s="10" customFormat="1" ht="15.75" hidden="1">
      <c r="A58" s="85"/>
      <c r="B58" s="17"/>
      <c r="C58" s="81"/>
      <c r="D58" s="81"/>
    </row>
    <row r="59" spans="1:4" s="10" customFormat="1" ht="15.75" hidden="1">
      <c r="A59" s="85"/>
      <c r="B59" s="17"/>
      <c r="C59" s="81"/>
      <c r="D59" s="81"/>
    </row>
    <row r="60" spans="1:4" s="10" customFormat="1" ht="15.75" hidden="1">
      <c r="A60" s="85" t="s">
        <v>481</v>
      </c>
      <c r="B60" s="17">
        <v>2</v>
      </c>
      <c r="C60" s="81"/>
      <c r="D60" s="81"/>
    </row>
    <row r="61" spans="1:4" s="10" customFormat="1" ht="15.75" hidden="1">
      <c r="A61" s="107" t="s">
        <v>459</v>
      </c>
      <c r="B61" s="98"/>
      <c r="C61" s="81">
        <f>SUM(C57:C60)</f>
        <v>0</v>
      </c>
      <c r="D61" s="81">
        <f>SUM(D57:D60)</f>
        <v>0</v>
      </c>
    </row>
    <row r="62" spans="1:4" s="10" customFormat="1" ht="15.75" hidden="1">
      <c r="A62" s="85" t="s">
        <v>154</v>
      </c>
      <c r="B62" s="98">
        <v>2</v>
      </c>
      <c r="C62" s="81"/>
      <c r="D62" s="81"/>
    </row>
    <row r="63" spans="1:4" s="10" customFormat="1" ht="15.75" hidden="1">
      <c r="A63" s="85" t="s">
        <v>292</v>
      </c>
      <c r="B63" s="98">
        <v>2</v>
      </c>
      <c r="C63" s="81"/>
      <c r="D63" s="81"/>
    </row>
    <row r="64" spans="1:4" s="10" customFormat="1" ht="15.75" hidden="1">
      <c r="A64" s="85" t="s">
        <v>155</v>
      </c>
      <c r="B64" s="98">
        <v>2</v>
      </c>
      <c r="C64" s="81"/>
      <c r="D64" s="81"/>
    </row>
    <row r="65" spans="1:4" s="10" customFormat="1" ht="15.75" hidden="1">
      <c r="A65" s="107" t="s">
        <v>157</v>
      </c>
      <c r="B65" s="98"/>
      <c r="C65" s="81">
        <f>SUM(C62:C64)</f>
        <v>0</v>
      </c>
      <c r="D65" s="81">
        <f>SUM(D62:D64)</f>
        <v>0</v>
      </c>
    </row>
    <row r="66" spans="1:4" s="10" customFormat="1" ht="31.5">
      <c r="A66" s="85" t="s">
        <v>597</v>
      </c>
      <c r="B66" s="98">
        <v>2</v>
      </c>
      <c r="C66" s="81">
        <v>359954</v>
      </c>
      <c r="D66" s="81">
        <v>359954</v>
      </c>
    </row>
    <row r="67" spans="1:4" s="10" customFormat="1" ht="15.75">
      <c r="A67" s="85" t="s">
        <v>492</v>
      </c>
      <c r="B67" s="98">
        <v>2</v>
      </c>
      <c r="C67" s="81">
        <v>0</v>
      </c>
      <c r="D67" s="81">
        <v>715832</v>
      </c>
    </row>
    <row r="68" spans="1:4" s="10" customFormat="1" ht="15.75" hidden="1">
      <c r="A68" s="85" t="s">
        <v>492</v>
      </c>
      <c r="B68" s="98">
        <v>2</v>
      </c>
      <c r="C68" s="81"/>
      <c r="D68" s="81"/>
    </row>
    <row r="69" spans="1:4" s="10" customFormat="1" ht="15.75" hidden="1">
      <c r="A69" s="85" t="s">
        <v>492</v>
      </c>
      <c r="B69" s="98">
        <v>2</v>
      </c>
      <c r="C69" s="81"/>
      <c r="D69" s="81"/>
    </row>
    <row r="70" spans="1:4" s="10" customFormat="1" ht="15.75" hidden="1">
      <c r="A70" s="85" t="s">
        <v>492</v>
      </c>
      <c r="B70" s="98">
        <v>2</v>
      </c>
      <c r="C70" s="81"/>
      <c r="D70" s="81"/>
    </row>
    <row r="71" spans="1:4" s="10" customFormat="1" ht="15.75">
      <c r="A71" s="107" t="s">
        <v>158</v>
      </c>
      <c r="B71" s="98"/>
      <c r="C71" s="81">
        <f>SUM(C66:C70)</f>
        <v>359954</v>
      </c>
      <c r="D71" s="81">
        <f>SUM(D66:D70)</f>
        <v>1075786</v>
      </c>
    </row>
    <row r="72" spans="1:4" s="10" customFormat="1" ht="15.75" hidden="1">
      <c r="A72" s="85" t="s">
        <v>129</v>
      </c>
      <c r="B72" s="17">
        <v>2</v>
      </c>
      <c r="C72" s="81"/>
      <c r="D72" s="81"/>
    </row>
    <row r="73" spans="1:4" s="10" customFormat="1" ht="15.75">
      <c r="A73" s="85" t="s">
        <v>517</v>
      </c>
      <c r="B73" s="100">
        <v>2</v>
      </c>
      <c r="C73" s="81">
        <v>1457</v>
      </c>
      <c r="D73" s="81">
        <v>1457</v>
      </c>
    </row>
    <row r="74" spans="1:4" s="10" customFormat="1" ht="15.75" hidden="1">
      <c r="A74" s="85" t="s">
        <v>522</v>
      </c>
      <c r="B74" s="100">
        <v>2</v>
      </c>
      <c r="C74" s="81"/>
      <c r="D74" s="81"/>
    </row>
    <row r="75" spans="1:4" s="10" customFormat="1" ht="15.75">
      <c r="A75" s="85" t="s">
        <v>518</v>
      </c>
      <c r="B75" s="100">
        <v>2</v>
      </c>
      <c r="C75" s="81">
        <v>4705</v>
      </c>
      <c r="D75" s="81">
        <v>4705</v>
      </c>
    </row>
    <row r="76" spans="1:4" s="10" customFormat="1" ht="15.75" hidden="1">
      <c r="A76" s="85" t="s">
        <v>523</v>
      </c>
      <c r="B76" s="100">
        <v>2</v>
      </c>
      <c r="C76" s="81"/>
      <c r="D76" s="81"/>
    </row>
    <row r="77" spans="1:4" s="10" customFormat="1" ht="15.75">
      <c r="A77" s="85" t="s">
        <v>599</v>
      </c>
      <c r="B77" s="100">
        <v>2</v>
      </c>
      <c r="C77" s="81">
        <v>34671</v>
      </c>
      <c r="D77" s="81">
        <v>34671</v>
      </c>
    </row>
    <row r="78" spans="1:4" s="10" customFormat="1" ht="15.75" hidden="1">
      <c r="A78" s="85" t="s">
        <v>447</v>
      </c>
      <c r="B78" s="100">
        <v>2</v>
      </c>
      <c r="C78" s="81"/>
      <c r="D78" s="81"/>
    </row>
    <row r="79" spans="1:4" s="10" customFormat="1" ht="15.75" hidden="1">
      <c r="A79" s="85" t="s">
        <v>118</v>
      </c>
      <c r="B79" s="17"/>
      <c r="C79" s="81"/>
      <c r="D79" s="81"/>
    </row>
    <row r="80" spans="1:4" s="10" customFormat="1" ht="15.75" hidden="1">
      <c r="A80" s="85" t="s">
        <v>118</v>
      </c>
      <c r="B80" s="17"/>
      <c r="C80" s="81"/>
      <c r="D80" s="81"/>
    </row>
    <row r="81" spans="1:4" s="10" customFormat="1" ht="31.5">
      <c r="A81" s="107" t="s">
        <v>159</v>
      </c>
      <c r="B81" s="17"/>
      <c r="C81" s="81">
        <f>SUM(C72:C80)</f>
        <v>40833</v>
      </c>
      <c r="D81" s="81">
        <f>SUM(D72:D80)</f>
        <v>40833</v>
      </c>
    </row>
    <row r="82" spans="1:4" s="10" customFormat="1" ht="15.75" hidden="1">
      <c r="A82" s="85" t="s">
        <v>448</v>
      </c>
      <c r="B82" s="100">
        <v>2</v>
      </c>
      <c r="C82" s="81"/>
      <c r="D82" s="81"/>
    </row>
    <row r="83" spans="1:4" s="10" customFormat="1" ht="15.75" hidden="1">
      <c r="A83" s="85" t="s">
        <v>449</v>
      </c>
      <c r="B83" s="100">
        <v>2</v>
      </c>
      <c r="C83" s="81"/>
      <c r="D83" s="81"/>
    </row>
    <row r="84" spans="1:4" s="10" customFormat="1" ht="15.75" hidden="1">
      <c r="A84" s="85" t="s">
        <v>450</v>
      </c>
      <c r="B84" s="100">
        <v>2</v>
      </c>
      <c r="C84" s="81"/>
      <c r="D84" s="81"/>
    </row>
    <row r="85" spans="1:4" s="10" customFormat="1" ht="15.75" hidden="1">
      <c r="A85" s="85" t="s">
        <v>451</v>
      </c>
      <c r="B85" s="100">
        <v>2</v>
      </c>
      <c r="C85" s="81"/>
      <c r="D85" s="81"/>
    </row>
    <row r="86" spans="1:4" s="10" customFormat="1" ht="15.75" hidden="1">
      <c r="A86" s="85" t="s">
        <v>452</v>
      </c>
      <c r="B86" s="100">
        <v>2</v>
      </c>
      <c r="C86" s="81"/>
      <c r="D86" s="81"/>
    </row>
    <row r="87" spans="1:4" s="10" customFormat="1" ht="15.75" hidden="1">
      <c r="A87" s="85" t="s">
        <v>453</v>
      </c>
      <c r="B87" s="100">
        <v>2</v>
      </c>
      <c r="C87" s="81"/>
      <c r="D87" s="81"/>
    </row>
    <row r="88" spans="1:4" s="10" customFormat="1" ht="15.75" hidden="1">
      <c r="A88" s="85" t="s">
        <v>454</v>
      </c>
      <c r="B88" s="17">
        <v>2</v>
      </c>
      <c r="C88" s="81"/>
      <c r="D88" s="81"/>
    </row>
    <row r="89" spans="1:4" s="10" customFormat="1" ht="15.75" hidden="1">
      <c r="A89" s="85" t="s">
        <v>455</v>
      </c>
      <c r="B89" s="17">
        <v>2</v>
      </c>
      <c r="C89" s="81"/>
      <c r="D89" s="81"/>
    </row>
    <row r="90" spans="1:4" s="10" customFormat="1" ht="15.75" hidden="1">
      <c r="A90" s="85" t="s">
        <v>118</v>
      </c>
      <c r="B90" s="17"/>
      <c r="C90" s="81"/>
      <c r="D90" s="81"/>
    </row>
    <row r="91" spans="1:4" s="10" customFormat="1" ht="15.75" hidden="1">
      <c r="A91" s="85" t="s">
        <v>118</v>
      </c>
      <c r="B91" s="17"/>
      <c r="C91" s="81"/>
      <c r="D91" s="81"/>
    </row>
    <row r="92" spans="1:4" s="10" customFormat="1" ht="15.75" hidden="1">
      <c r="A92" s="107" t="s">
        <v>293</v>
      </c>
      <c r="B92" s="17"/>
      <c r="C92" s="81">
        <f>SUM(C82:C91)</f>
        <v>0</v>
      </c>
      <c r="D92" s="81">
        <f>SUM(D82:D91)</f>
        <v>0</v>
      </c>
    </row>
    <row r="93" spans="1:4" s="10" customFormat="1" ht="15.75" hidden="1">
      <c r="A93" s="61"/>
      <c r="B93" s="17"/>
      <c r="C93" s="81"/>
      <c r="D93" s="81"/>
    </row>
    <row r="94" spans="1:4" s="10" customFormat="1" ht="15.75" hidden="1">
      <c r="A94" s="61"/>
      <c r="B94" s="17"/>
      <c r="C94" s="81"/>
      <c r="D94" s="81"/>
    </row>
    <row r="95" spans="1:4" s="10" customFormat="1" ht="31.5">
      <c r="A95" s="108" t="s">
        <v>294</v>
      </c>
      <c r="B95" s="17"/>
      <c r="C95" s="81">
        <f>C61+C65+C71+C81+C92</f>
        <v>400787</v>
      </c>
      <c r="D95" s="81">
        <f>D61+D65+D71+D81+D92</f>
        <v>1116619</v>
      </c>
    </row>
    <row r="96" spans="1:4" s="10" customFormat="1" ht="31.5">
      <c r="A96" s="40" t="s">
        <v>265</v>
      </c>
      <c r="B96" s="100"/>
      <c r="C96" s="82">
        <f>SUM(C97:C97:C99)</f>
        <v>11892730</v>
      </c>
      <c r="D96" s="82">
        <f>SUM(D97:D97:D99)</f>
        <v>12679682</v>
      </c>
    </row>
    <row r="97" spans="1:4" s="10" customFormat="1" ht="15.75">
      <c r="A97" s="85" t="s">
        <v>386</v>
      </c>
      <c r="B97" s="98">
        <v>1</v>
      </c>
      <c r="C97" s="81">
        <f>SUMIF($B$6:$B$96,"1",C$6:C$96)</f>
        <v>0</v>
      </c>
      <c r="D97" s="81">
        <f>SUMIF($B$6:$B$96,"1",D$6:D$96)</f>
        <v>0</v>
      </c>
    </row>
    <row r="98" spans="1:4" s="10" customFormat="1" ht="15.75">
      <c r="A98" s="85" t="s">
        <v>232</v>
      </c>
      <c r="B98" s="98">
        <v>2</v>
      </c>
      <c r="C98" s="81">
        <f>SUMIF($B$6:$B$96,"2",C$6:C$96)</f>
        <v>11892730</v>
      </c>
      <c r="D98" s="81">
        <f>SUMIF($B$6:$B$96,"2",D$6:D$96)</f>
        <v>12679682</v>
      </c>
    </row>
    <row r="99" spans="1:4" s="10" customFormat="1" ht="15.75">
      <c r="A99" s="85" t="s">
        <v>124</v>
      </c>
      <c r="B99" s="98">
        <v>3</v>
      </c>
      <c r="C99" s="81">
        <f>SUMIF($B$6:$B$96,"3",C$6:C$96)</f>
        <v>0</v>
      </c>
      <c r="D99" s="81">
        <f>SUMIF($B$6:$B$96,"3",D$6:D$96)</f>
        <v>0</v>
      </c>
    </row>
    <row r="100" spans="1:4" s="10" customFormat="1" ht="31.5">
      <c r="A100" s="65" t="s">
        <v>295</v>
      </c>
      <c r="B100" s="17"/>
      <c r="C100" s="82"/>
      <c r="D100" s="82"/>
    </row>
    <row r="101" spans="1:4" s="10" customFormat="1" ht="15.75" hidden="1">
      <c r="A101" s="85" t="s">
        <v>156</v>
      </c>
      <c r="B101" s="17">
        <v>2</v>
      </c>
      <c r="C101" s="81"/>
      <c r="D101" s="81"/>
    </row>
    <row r="102" spans="1:4" s="10" customFormat="1" ht="15.75" hidden="1">
      <c r="A102" s="85" t="s">
        <v>297</v>
      </c>
      <c r="B102" s="17">
        <v>2</v>
      </c>
      <c r="C102" s="81"/>
      <c r="D102" s="81"/>
    </row>
    <row r="103" spans="1:4" s="10" customFormat="1" ht="31.5" hidden="1">
      <c r="A103" s="85" t="s">
        <v>298</v>
      </c>
      <c r="B103" s="17">
        <v>2</v>
      </c>
      <c r="C103" s="81"/>
      <c r="D103" s="81"/>
    </row>
    <row r="104" spans="1:4" s="10" customFormat="1" ht="31.5" hidden="1">
      <c r="A104" s="85" t="s">
        <v>299</v>
      </c>
      <c r="B104" s="17">
        <v>2</v>
      </c>
      <c r="C104" s="81"/>
      <c r="D104" s="81"/>
    </row>
    <row r="105" spans="1:4" s="10" customFormat="1" ht="31.5" hidden="1">
      <c r="A105" s="85" t="s">
        <v>300</v>
      </c>
      <c r="B105" s="17">
        <v>2</v>
      </c>
      <c r="C105" s="81"/>
      <c r="D105" s="81"/>
    </row>
    <row r="106" spans="1:4" s="10" customFormat="1" ht="31.5" hidden="1">
      <c r="A106" s="85" t="s">
        <v>301</v>
      </c>
      <c r="B106" s="17">
        <v>2</v>
      </c>
      <c r="C106" s="81"/>
      <c r="D106" s="81"/>
    </row>
    <row r="107" spans="1:4" s="10" customFormat="1" ht="15.75" hidden="1">
      <c r="A107" s="107" t="s">
        <v>302</v>
      </c>
      <c r="B107" s="17"/>
      <c r="C107" s="81">
        <f>SUM(C101:C106)</f>
        <v>0</v>
      </c>
      <c r="D107" s="81">
        <f>SUM(D101:D106)</f>
        <v>0</v>
      </c>
    </row>
    <row r="108" spans="1:4" s="10" customFormat="1" ht="15.75" hidden="1">
      <c r="A108" s="85"/>
      <c r="B108" s="17"/>
      <c r="C108" s="81"/>
      <c r="D108" s="81"/>
    </row>
    <row r="109" spans="1:4" s="10" customFormat="1" ht="15.75" hidden="1">
      <c r="A109" s="85"/>
      <c r="B109" s="17"/>
      <c r="C109" s="81"/>
      <c r="D109" s="81"/>
    </row>
    <row r="110" spans="1:4" s="10" customFormat="1" ht="15.75" hidden="1">
      <c r="A110" s="107" t="s">
        <v>303</v>
      </c>
      <c r="B110" s="17"/>
      <c r="C110" s="81">
        <f>SUM(C108:C109)</f>
        <v>0</v>
      </c>
      <c r="D110" s="81">
        <f>SUM(D108:D109)</f>
        <v>0</v>
      </c>
    </row>
    <row r="111" spans="1:4" s="10" customFormat="1" ht="15.75" hidden="1">
      <c r="A111" s="108" t="s">
        <v>304</v>
      </c>
      <c r="B111" s="17"/>
      <c r="C111" s="81">
        <f>C107+C110</f>
        <v>0</v>
      </c>
      <c r="D111" s="81">
        <f>D107+D110</f>
        <v>0</v>
      </c>
    </row>
    <row r="112" spans="1:4" s="10" customFormat="1" ht="15.75" hidden="1">
      <c r="A112" s="61"/>
      <c r="B112" s="17"/>
      <c r="C112" s="81"/>
      <c r="D112" s="81"/>
    </row>
    <row r="113" spans="1:4" s="10" customFormat="1" ht="31.5" hidden="1">
      <c r="A113" s="61" t="s">
        <v>305</v>
      </c>
      <c r="B113" s="17"/>
      <c r="C113" s="81"/>
      <c r="D113" s="81"/>
    </row>
    <row r="114" spans="1:4" s="10" customFormat="1" ht="15.75" hidden="1">
      <c r="A114" s="61"/>
      <c r="B114" s="17"/>
      <c r="C114" s="81"/>
      <c r="D114" s="81"/>
    </row>
    <row r="115" spans="1:4" s="10" customFormat="1" ht="31.5" hidden="1">
      <c r="A115" s="61" t="s">
        <v>306</v>
      </c>
      <c r="B115" s="17"/>
      <c r="C115" s="81"/>
      <c r="D115" s="81"/>
    </row>
    <row r="116" spans="1:4" s="10" customFormat="1" ht="15.75" hidden="1">
      <c r="A116" s="61"/>
      <c r="B116" s="17"/>
      <c r="C116" s="81"/>
      <c r="D116" s="81"/>
    </row>
    <row r="117" spans="1:4" s="10" customFormat="1" ht="31.5" hidden="1">
      <c r="A117" s="61" t="s">
        <v>307</v>
      </c>
      <c r="B117" s="17"/>
      <c r="C117" s="81"/>
      <c r="D117" s="81"/>
    </row>
    <row r="118" spans="1:4" s="10" customFormat="1" ht="31.5" hidden="1">
      <c r="A118" s="85" t="s">
        <v>470</v>
      </c>
      <c r="B118" s="17">
        <v>2</v>
      </c>
      <c r="C118" s="81"/>
      <c r="D118" s="81"/>
    </row>
    <row r="119" spans="1:4" s="10" customFormat="1" ht="15.75" hidden="1">
      <c r="A119" s="107" t="s">
        <v>471</v>
      </c>
      <c r="B119" s="17"/>
      <c r="C119" s="81">
        <f>SUM(C117:C118)</f>
        <v>0</v>
      </c>
      <c r="D119" s="81">
        <f>SUM(D117:D118)</f>
        <v>0</v>
      </c>
    </row>
    <row r="120" spans="1:4" s="10" customFormat="1" ht="15.75">
      <c r="A120" s="85" t="s">
        <v>665</v>
      </c>
      <c r="B120" s="17">
        <v>2</v>
      </c>
      <c r="C120" s="81">
        <v>0</v>
      </c>
      <c r="D120" s="81">
        <v>1348740</v>
      </c>
    </row>
    <row r="121" spans="1:4" s="10" customFormat="1" ht="31.5">
      <c r="A121" s="107" t="s">
        <v>487</v>
      </c>
      <c r="B121" s="17"/>
      <c r="C121" s="81">
        <f>SUM(C120)</f>
        <v>0</v>
      </c>
      <c r="D121" s="81">
        <f>SUM(D120)</f>
        <v>1348740</v>
      </c>
    </row>
    <row r="122" spans="1:4" s="10" customFormat="1" ht="15.75" hidden="1">
      <c r="A122" s="107"/>
      <c r="B122" s="17"/>
      <c r="C122" s="81"/>
      <c r="D122" s="81"/>
    </row>
    <row r="123" spans="1:4" s="10" customFormat="1" ht="15.75" hidden="1">
      <c r="A123" s="85"/>
      <c r="B123" s="17"/>
      <c r="C123" s="81"/>
      <c r="D123" s="81"/>
    </row>
    <row r="124" spans="1:4" s="10" customFormat="1" ht="15.75" hidden="1">
      <c r="A124" s="107" t="s">
        <v>158</v>
      </c>
      <c r="B124" s="17"/>
      <c r="C124" s="81">
        <f>SUM(C122:C123)</f>
        <v>0</v>
      </c>
      <c r="D124" s="81">
        <f>SUM(D122:D123)</f>
        <v>0</v>
      </c>
    </row>
    <row r="125" spans="1:4" s="10" customFormat="1" ht="15.75" hidden="1">
      <c r="A125" s="107"/>
      <c r="B125" s="17"/>
      <c r="C125" s="81"/>
      <c r="D125" s="81"/>
    </row>
    <row r="126" spans="1:4" s="10" customFormat="1" ht="15.75" hidden="1">
      <c r="A126" s="121"/>
      <c r="B126" s="17"/>
      <c r="C126" s="81"/>
      <c r="D126" s="81"/>
    </row>
    <row r="127" spans="1:4" s="10" customFormat="1" ht="15.75" hidden="1">
      <c r="A127" s="121"/>
      <c r="B127" s="17"/>
      <c r="C127" s="81"/>
      <c r="D127" s="81"/>
    </row>
    <row r="128" spans="1:4" s="10" customFormat="1" ht="15.75" hidden="1">
      <c r="A128" s="107" t="s">
        <v>159</v>
      </c>
      <c r="B128" s="17"/>
      <c r="C128" s="81">
        <f>SUM(C126:C127)</f>
        <v>0</v>
      </c>
      <c r="D128" s="81">
        <f>SUM(D126:D127)</f>
        <v>0</v>
      </c>
    </row>
    <row r="129" spans="1:4" s="10" customFormat="1" ht="31.5">
      <c r="A129" s="61" t="s">
        <v>308</v>
      </c>
      <c r="B129" s="17"/>
      <c r="C129" s="81">
        <f>C119+C128+C121+C124</f>
        <v>0</v>
      </c>
      <c r="D129" s="81">
        <f>D119+D128+D121+D124</f>
        <v>1348740</v>
      </c>
    </row>
    <row r="130" spans="1:4" s="10" customFormat="1" ht="31.5">
      <c r="A130" s="40" t="s">
        <v>295</v>
      </c>
      <c r="B130" s="100"/>
      <c r="C130" s="82">
        <f>SUM(C131:C131:C133)</f>
        <v>0</v>
      </c>
      <c r="D130" s="82">
        <f>SUM(D131:D131:D133)</f>
        <v>1348740</v>
      </c>
    </row>
    <row r="131" spans="1:4" s="10" customFormat="1" ht="15.75">
      <c r="A131" s="85" t="s">
        <v>386</v>
      </c>
      <c r="B131" s="98">
        <v>1</v>
      </c>
      <c r="C131" s="81">
        <f>SUMIF($B$100:$B$130,"1",C$100:C$130)</f>
        <v>0</v>
      </c>
      <c r="D131" s="81">
        <f>SUMIF($B$100:$B$130,"1",D$100:D$130)</f>
        <v>0</v>
      </c>
    </row>
    <row r="132" spans="1:4" s="10" customFormat="1" ht="15.75">
      <c r="A132" s="85" t="s">
        <v>232</v>
      </c>
      <c r="B132" s="98">
        <v>2</v>
      </c>
      <c r="C132" s="81">
        <f>SUMIF($B$100:$B$130,"2",C$100:C$130)</f>
        <v>0</v>
      </c>
      <c r="D132" s="81">
        <f>SUMIF($B$100:$B$130,"2",D$100:D$130)</f>
        <v>1348740</v>
      </c>
    </row>
    <row r="133" spans="1:4" s="10" customFormat="1" ht="15.75">
      <c r="A133" s="85" t="s">
        <v>124</v>
      </c>
      <c r="B133" s="98">
        <v>3</v>
      </c>
      <c r="C133" s="81">
        <f>SUMIF($B$100:$B$130,"3",C$100:C$130)</f>
        <v>0</v>
      </c>
      <c r="D133" s="81">
        <f>SUMIF($B$100:$B$130,"3",D$100:D$130)</f>
        <v>0</v>
      </c>
    </row>
    <row r="134" spans="1:4" s="10" customFormat="1" ht="15.75">
      <c r="A134" s="65" t="s">
        <v>310</v>
      </c>
      <c r="B134" s="17"/>
      <c r="C134" s="82"/>
      <c r="D134" s="82"/>
    </row>
    <row r="135" spans="1:4" s="10" customFormat="1" ht="31.5" hidden="1">
      <c r="A135" s="85" t="s">
        <v>312</v>
      </c>
      <c r="B135" s="17">
        <v>2</v>
      </c>
      <c r="C135" s="81"/>
      <c r="D135" s="81"/>
    </row>
    <row r="136" spans="1:4" s="10" customFormat="1" ht="15.75" hidden="1">
      <c r="A136" s="108" t="s">
        <v>311</v>
      </c>
      <c r="B136" s="17"/>
      <c r="C136" s="81">
        <f>SUM(C135)</f>
        <v>0</v>
      </c>
      <c r="D136" s="81">
        <f>SUM(D135)</f>
        <v>0</v>
      </c>
    </row>
    <row r="137" spans="1:4" s="10" customFormat="1" ht="15.75" hidden="1">
      <c r="A137" s="85" t="s">
        <v>116</v>
      </c>
      <c r="B137" s="17">
        <v>3</v>
      </c>
      <c r="C137" s="81"/>
      <c r="D137" s="81"/>
    </row>
    <row r="138" spans="1:4" s="10" customFormat="1" ht="15.75">
      <c r="A138" s="85" t="s">
        <v>115</v>
      </c>
      <c r="B138" s="17">
        <v>3</v>
      </c>
      <c r="C138" s="81">
        <v>187000</v>
      </c>
      <c r="D138" s="81">
        <v>187000</v>
      </c>
    </row>
    <row r="139" spans="1:4" s="10" customFormat="1" ht="15.75">
      <c r="A139" s="108" t="s">
        <v>313</v>
      </c>
      <c r="B139" s="17"/>
      <c r="C139" s="81">
        <f>SUM(C137:C138)</f>
        <v>187000</v>
      </c>
      <c r="D139" s="81">
        <f>SUM(D137:D138)</f>
        <v>187000</v>
      </c>
    </row>
    <row r="140" spans="1:4" s="10" customFormat="1" ht="31.5">
      <c r="A140" s="85" t="s">
        <v>314</v>
      </c>
      <c r="B140" s="17">
        <v>3</v>
      </c>
      <c r="C140" s="81">
        <v>1850000</v>
      </c>
      <c r="D140" s="81">
        <v>1850000</v>
      </c>
    </row>
    <row r="141" spans="1:4" s="10" customFormat="1" ht="31.5" hidden="1">
      <c r="A141" s="85" t="s">
        <v>315</v>
      </c>
      <c r="B141" s="17">
        <v>3</v>
      </c>
      <c r="C141" s="81"/>
      <c r="D141" s="81"/>
    </row>
    <row r="142" spans="1:4" s="10" customFormat="1" ht="15.75">
      <c r="A142" s="108" t="s">
        <v>316</v>
      </c>
      <c r="B142" s="17"/>
      <c r="C142" s="81">
        <f>SUM(C140:C141)</f>
        <v>1850000</v>
      </c>
      <c r="D142" s="81">
        <f>SUM(D140:D141)</f>
        <v>1850000</v>
      </c>
    </row>
    <row r="143" spans="1:4" s="10" customFormat="1" ht="31.5">
      <c r="A143" s="85" t="s">
        <v>317</v>
      </c>
      <c r="B143" s="17">
        <v>2</v>
      </c>
      <c r="C143" s="81">
        <v>80000</v>
      </c>
      <c r="D143" s="81">
        <v>80000</v>
      </c>
    </row>
    <row r="144" spans="1:4" s="10" customFormat="1" ht="15.75" hidden="1">
      <c r="A144" s="85" t="s">
        <v>318</v>
      </c>
      <c r="B144" s="17">
        <v>2</v>
      </c>
      <c r="C144" s="81"/>
      <c r="D144" s="81"/>
    </row>
    <row r="145" spans="1:4" s="10" customFormat="1" ht="15.75">
      <c r="A145" s="61" t="s">
        <v>319</v>
      </c>
      <c r="B145" s="17"/>
      <c r="C145" s="81">
        <f>SUM(C143:C144)</f>
        <v>80000</v>
      </c>
      <c r="D145" s="81">
        <f>SUM(D143:D144)</f>
        <v>80000</v>
      </c>
    </row>
    <row r="146" spans="1:4" s="10" customFormat="1" ht="15.75">
      <c r="A146" s="85" t="s">
        <v>320</v>
      </c>
      <c r="B146" s="17">
        <v>3</v>
      </c>
      <c r="C146" s="81">
        <v>14000</v>
      </c>
      <c r="D146" s="81">
        <v>14000</v>
      </c>
    </row>
    <row r="147" spans="1:4" s="10" customFormat="1" ht="15.75" hidden="1">
      <c r="A147" s="85" t="s">
        <v>321</v>
      </c>
      <c r="B147" s="17">
        <v>2</v>
      </c>
      <c r="C147" s="81"/>
      <c r="D147" s="81"/>
    </row>
    <row r="148" spans="1:4" s="10" customFormat="1" ht="31.5">
      <c r="A148" s="108" t="s">
        <v>322</v>
      </c>
      <c r="B148" s="17"/>
      <c r="C148" s="81">
        <f>SUM(C146:C147)</f>
        <v>14000</v>
      </c>
      <c r="D148" s="81">
        <f>SUM(D146:D147)</f>
        <v>14000</v>
      </c>
    </row>
    <row r="149" spans="1:4" s="10" customFormat="1" ht="15.75" hidden="1">
      <c r="A149" s="85" t="s">
        <v>323</v>
      </c>
      <c r="B149" s="17">
        <v>2</v>
      </c>
      <c r="C149" s="81"/>
      <c r="D149" s="81"/>
    </row>
    <row r="150" spans="1:4" s="10" customFormat="1" ht="15.75" hidden="1">
      <c r="A150" s="85" t="s">
        <v>324</v>
      </c>
      <c r="B150" s="17">
        <v>2</v>
      </c>
      <c r="C150" s="81"/>
      <c r="D150" s="81"/>
    </row>
    <row r="151" spans="1:4" s="10" customFormat="1" ht="15.75" hidden="1">
      <c r="A151" s="85" t="s">
        <v>146</v>
      </c>
      <c r="B151" s="17">
        <v>2</v>
      </c>
      <c r="C151" s="81"/>
      <c r="D151" s="81"/>
    </row>
    <row r="152" spans="1:4" s="10" customFormat="1" ht="15.75" hidden="1">
      <c r="A152" s="85" t="s">
        <v>147</v>
      </c>
      <c r="B152" s="17">
        <v>2</v>
      </c>
      <c r="C152" s="81"/>
      <c r="D152" s="81"/>
    </row>
    <row r="153" spans="1:4" s="10" customFormat="1" ht="15.75" hidden="1">
      <c r="A153" s="85" t="s">
        <v>148</v>
      </c>
      <c r="B153" s="17">
        <v>2</v>
      </c>
      <c r="C153" s="81"/>
      <c r="D153" s="81"/>
    </row>
    <row r="154" spans="1:4" s="10" customFormat="1" ht="47.25" hidden="1">
      <c r="A154" s="85" t="s">
        <v>325</v>
      </c>
      <c r="B154" s="17">
        <v>2</v>
      </c>
      <c r="C154" s="81"/>
      <c r="D154" s="81"/>
    </row>
    <row r="155" spans="1:4" s="10" customFormat="1" ht="15.75" hidden="1">
      <c r="A155" s="85" t="s">
        <v>326</v>
      </c>
      <c r="B155" s="17">
        <v>2</v>
      </c>
      <c r="C155" s="81"/>
      <c r="D155" s="81"/>
    </row>
    <row r="156" spans="1:4" s="10" customFormat="1" ht="15.75">
      <c r="A156" s="85" t="s">
        <v>327</v>
      </c>
      <c r="B156" s="17">
        <v>2</v>
      </c>
      <c r="C156" s="81">
        <v>3000</v>
      </c>
      <c r="D156" s="81">
        <v>3000</v>
      </c>
    </row>
    <row r="157" spans="1:4" s="10" customFormat="1" ht="31.5">
      <c r="A157" s="107" t="s">
        <v>328</v>
      </c>
      <c r="B157" s="17"/>
      <c r="C157" s="81">
        <f>SUM(C156)</f>
        <v>3000</v>
      </c>
      <c r="D157" s="81">
        <f>SUM(D156)</f>
        <v>3000</v>
      </c>
    </row>
    <row r="158" spans="1:4" s="10" customFormat="1" ht="15.75">
      <c r="A158" s="108" t="s">
        <v>329</v>
      </c>
      <c r="B158" s="17"/>
      <c r="C158" s="81">
        <f>SUM(C149:C155)+C157</f>
        <v>3000</v>
      </c>
      <c r="D158" s="81">
        <f>SUM(D149:D155)+D157</f>
        <v>3000</v>
      </c>
    </row>
    <row r="159" spans="1:4" s="10" customFormat="1" ht="15.75">
      <c r="A159" s="40" t="s">
        <v>310</v>
      </c>
      <c r="B159" s="100"/>
      <c r="C159" s="82">
        <f>SUM(C160:C160:C162)</f>
        <v>2134000</v>
      </c>
      <c r="D159" s="82">
        <f>SUM(D160:D160:D162)</f>
        <v>2134000</v>
      </c>
    </row>
    <row r="160" spans="1:4" s="10" customFormat="1" ht="15.75">
      <c r="A160" s="85" t="s">
        <v>386</v>
      </c>
      <c r="B160" s="98">
        <v>1</v>
      </c>
      <c r="C160" s="81">
        <f>SUMIF($B$134:$B$159,"1",C$134:C$159)</f>
        <v>0</v>
      </c>
      <c r="D160" s="81">
        <f>SUMIF($B$134:$B$159,"1",D$134:D$159)</f>
        <v>0</v>
      </c>
    </row>
    <row r="161" spans="1:4" s="10" customFormat="1" ht="15.75">
      <c r="A161" s="85" t="s">
        <v>232</v>
      </c>
      <c r="B161" s="98">
        <v>2</v>
      </c>
      <c r="C161" s="81">
        <f>SUMIF($B$134:$B$159,"2",C$134:C$159)</f>
        <v>83000</v>
      </c>
      <c r="D161" s="81">
        <f>SUMIF($B$134:$B$159,"2",D$134:D$159)</f>
        <v>83000</v>
      </c>
    </row>
    <row r="162" spans="1:4" s="10" customFormat="1" ht="15.75">
      <c r="A162" s="85" t="s">
        <v>124</v>
      </c>
      <c r="B162" s="98">
        <v>3</v>
      </c>
      <c r="C162" s="81">
        <f>SUMIF($B$134:$B$159,"3",C$134:C$159)</f>
        <v>2051000</v>
      </c>
      <c r="D162" s="81">
        <f>SUMIF($B$134:$B$159,"3",D$134:D$159)</f>
        <v>2051000</v>
      </c>
    </row>
    <row r="163" spans="1:4" s="10" customFormat="1" ht="15.75">
      <c r="A163" s="65" t="s">
        <v>334</v>
      </c>
      <c r="B163" s="17"/>
      <c r="C163" s="82"/>
      <c r="D163" s="82"/>
    </row>
    <row r="164" spans="1:4" s="10" customFormat="1" ht="15.75" hidden="1">
      <c r="A164" s="85"/>
      <c r="B164" s="17"/>
      <c r="C164" s="81"/>
      <c r="D164" s="81"/>
    </row>
    <row r="165" spans="1:4" s="10" customFormat="1" ht="15.75" hidden="1">
      <c r="A165" s="85" t="s">
        <v>118</v>
      </c>
      <c r="B165" s="17"/>
      <c r="C165" s="81"/>
      <c r="D165" s="81"/>
    </row>
    <row r="166" spans="1:4" s="10" customFormat="1" ht="15.75" hidden="1">
      <c r="A166" s="107" t="s">
        <v>330</v>
      </c>
      <c r="B166" s="17"/>
      <c r="C166" s="81">
        <f>SUM(C164:C165)</f>
        <v>0</v>
      </c>
      <c r="D166" s="81">
        <f>SUM(D164:D165)</f>
        <v>0</v>
      </c>
    </row>
    <row r="167" spans="1:4" s="10" customFormat="1" ht="31.5">
      <c r="A167" s="85" t="s">
        <v>331</v>
      </c>
      <c r="B167" s="17"/>
      <c r="C167" s="81">
        <f>SUM(C168:C172)</f>
        <v>4000</v>
      </c>
      <c r="D167" s="81">
        <f>SUM(D168:D172)</f>
        <v>4000</v>
      </c>
    </row>
    <row r="168" spans="1:4" s="10" customFormat="1" ht="15.75">
      <c r="A168" s="120" t="s">
        <v>438</v>
      </c>
      <c r="B168" s="17">
        <v>2</v>
      </c>
      <c r="C168" s="81">
        <v>4000</v>
      </c>
      <c r="D168" s="81">
        <v>4000</v>
      </c>
    </row>
    <row r="169" spans="1:4" s="10" customFormat="1" ht="15.75" hidden="1">
      <c r="A169" s="120" t="s">
        <v>493</v>
      </c>
      <c r="B169" s="17">
        <v>2</v>
      </c>
      <c r="C169" s="81"/>
      <c r="D169" s="81"/>
    </row>
    <row r="170" spans="1:4" s="10" customFormat="1" ht="15.75" hidden="1">
      <c r="A170" s="120" t="s">
        <v>488</v>
      </c>
      <c r="B170" s="17">
        <v>2</v>
      </c>
      <c r="C170" s="81"/>
      <c r="D170" s="81"/>
    </row>
    <row r="171" spans="1:4" s="10" customFormat="1" ht="15.75" hidden="1">
      <c r="A171" s="120" t="s">
        <v>489</v>
      </c>
      <c r="B171" s="17">
        <v>2</v>
      </c>
      <c r="C171" s="81"/>
      <c r="D171" s="81"/>
    </row>
    <row r="172" spans="1:4" s="10" customFormat="1" ht="15.75" hidden="1">
      <c r="A172" s="120" t="s">
        <v>490</v>
      </c>
      <c r="B172" s="17">
        <v>2</v>
      </c>
      <c r="C172" s="81"/>
      <c r="D172" s="81"/>
    </row>
    <row r="173" spans="1:4" s="10" customFormat="1" ht="31.5" hidden="1">
      <c r="A173" s="85" t="s">
        <v>332</v>
      </c>
      <c r="B173" s="17">
        <v>2</v>
      </c>
      <c r="C173" s="81"/>
      <c r="D173" s="81"/>
    </row>
    <row r="174" spans="1:4" s="10" customFormat="1" ht="15.75">
      <c r="A174" s="85" t="s">
        <v>502</v>
      </c>
      <c r="B174" s="17">
        <v>2</v>
      </c>
      <c r="C174" s="81">
        <v>200000</v>
      </c>
      <c r="D174" s="81">
        <v>200000</v>
      </c>
    </row>
    <row r="175" spans="1:4" s="10" customFormat="1" ht="15.75">
      <c r="A175" s="108" t="s">
        <v>333</v>
      </c>
      <c r="B175" s="17"/>
      <c r="C175" s="81">
        <f>SUM(C168:C174)</f>
        <v>204000</v>
      </c>
      <c r="D175" s="81">
        <f>SUM(D168:D174)</f>
        <v>204000</v>
      </c>
    </row>
    <row r="176" spans="1:4" s="10" customFormat="1" ht="15.75" hidden="1">
      <c r="A176" s="85" t="s">
        <v>118</v>
      </c>
      <c r="B176" s="17"/>
      <c r="C176" s="81"/>
      <c r="D176" s="81"/>
    </row>
    <row r="177" spans="1:4" s="10" customFormat="1" ht="15.75" hidden="1">
      <c r="A177" s="85" t="s">
        <v>118</v>
      </c>
      <c r="B177" s="17"/>
      <c r="C177" s="81"/>
      <c r="D177" s="81"/>
    </row>
    <row r="178" spans="1:4" s="10" customFormat="1" ht="15.75" hidden="1">
      <c r="A178" s="107" t="s">
        <v>335</v>
      </c>
      <c r="B178" s="17"/>
      <c r="C178" s="81">
        <f>SUM(C176:C177)</f>
        <v>0</v>
      </c>
      <c r="D178" s="81">
        <f>SUM(D176:D177)</f>
        <v>0</v>
      </c>
    </row>
    <row r="179" spans="1:4" s="10" customFormat="1" ht="15.75" hidden="1">
      <c r="A179" s="85" t="s">
        <v>118</v>
      </c>
      <c r="B179" s="17"/>
      <c r="C179" s="81"/>
      <c r="D179" s="81"/>
    </row>
    <row r="180" spans="1:4" s="10" customFormat="1" ht="15.75" hidden="1">
      <c r="A180" s="85"/>
      <c r="B180" s="17"/>
      <c r="C180" s="81"/>
      <c r="D180" s="81"/>
    </row>
    <row r="181" spans="1:4" s="10" customFormat="1" ht="15.75" hidden="1">
      <c r="A181" s="107" t="s">
        <v>336</v>
      </c>
      <c r="B181" s="17"/>
      <c r="C181" s="81">
        <f>SUM(C179:C180)</f>
        <v>0</v>
      </c>
      <c r="D181" s="81">
        <f>SUM(D179:D180)</f>
        <v>0</v>
      </c>
    </row>
    <row r="182" spans="1:4" s="10" customFormat="1" ht="15.75" hidden="1">
      <c r="A182" s="61" t="s">
        <v>337</v>
      </c>
      <c r="B182" s="17"/>
      <c r="C182" s="81">
        <f>C178+C181</f>
        <v>0</v>
      </c>
      <c r="D182" s="81">
        <f>D178+D181</f>
        <v>0</v>
      </c>
    </row>
    <row r="183" spans="1:4" s="10" customFormat="1" ht="15.75" hidden="1">
      <c r="A183" s="85" t="s">
        <v>338</v>
      </c>
      <c r="B183" s="17">
        <v>2</v>
      </c>
      <c r="C183" s="81"/>
      <c r="D183" s="81"/>
    </row>
    <row r="184" spans="1:4" s="10" customFormat="1" ht="31.5">
      <c r="A184" s="85" t="s">
        <v>339</v>
      </c>
      <c r="B184" s="17">
        <v>2</v>
      </c>
      <c r="C184" s="81">
        <v>100000</v>
      </c>
      <c r="D184" s="81">
        <v>100000</v>
      </c>
    </row>
    <row r="185" spans="1:4" s="10" customFormat="1" ht="31.5" hidden="1">
      <c r="A185" s="85" t="s">
        <v>340</v>
      </c>
      <c r="B185" s="17">
        <v>2</v>
      </c>
      <c r="C185" s="81"/>
      <c r="D185" s="81"/>
    </row>
    <row r="186" spans="1:4" s="10" customFormat="1" ht="15.75" hidden="1">
      <c r="A186" s="85" t="s">
        <v>342</v>
      </c>
      <c r="B186" s="17">
        <v>2</v>
      </c>
      <c r="C186" s="81"/>
      <c r="D186" s="81"/>
    </row>
    <row r="187" spans="1:4" s="10" customFormat="1" ht="31.5" hidden="1">
      <c r="A187" s="85" t="s">
        <v>341</v>
      </c>
      <c r="B187" s="17">
        <v>2</v>
      </c>
      <c r="C187" s="81"/>
      <c r="D187" s="81"/>
    </row>
    <row r="188" spans="1:4" s="10" customFormat="1" ht="15.75" hidden="1">
      <c r="A188" s="85" t="s">
        <v>343</v>
      </c>
      <c r="B188" s="17">
        <v>2</v>
      </c>
      <c r="C188" s="81"/>
      <c r="D188" s="81"/>
    </row>
    <row r="189" spans="1:4" s="10" customFormat="1" ht="15.75" hidden="1">
      <c r="A189" s="85" t="s">
        <v>118</v>
      </c>
      <c r="B189" s="17">
        <v>2</v>
      </c>
      <c r="C189" s="81"/>
      <c r="D189" s="81"/>
    </row>
    <row r="190" spans="1:4" s="10" customFormat="1" ht="15.75" hidden="1">
      <c r="A190" s="85" t="s">
        <v>118</v>
      </c>
      <c r="B190" s="17">
        <v>2</v>
      </c>
      <c r="C190" s="81"/>
      <c r="D190" s="81"/>
    </row>
    <row r="191" spans="1:4" s="10" customFormat="1" ht="15.75" hidden="1">
      <c r="A191" s="85" t="s">
        <v>118</v>
      </c>
      <c r="B191" s="17">
        <v>2</v>
      </c>
      <c r="C191" s="81"/>
      <c r="D191" s="81"/>
    </row>
    <row r="192" spans="1:4" s="10" customFormat="1" ht="15.75" hidden="1">
      <c r="A192" s="85" t="s">
        <v>118</v>
      </c>
      <c r="B192" s="17">
        <v>2</v>
      </c>
      <c r="C192" s="81"/>
      <c r="D192" s="81"/>
    </row>
    <row r="193" spans="1:4" s="10" customFormat="1" ht="15.75" hidden="1">
      <c r="A193" s="107" t="s">
        <v>344</v>
      </c>
      <c r="B193" s="17"/>
      <c r="C193" s="81">
        <f>SUM(C189:C192)</f>
        <v>0</v>
      </c>
      <c r="D193" s="81">
        <f>SUM(D189:D192)</f>
        <v>0</v>
      </c>
    </row>
    <row r="194" spans="1:4" s="10" customFormat="1" ht="15.75">
      <c r="A194" s="61" t="s">
        <v>345</v>
      </c>
      <c r="B194" s="17"/>
      <c r="C194" s="81">
        <f>SUM(C183:C188)+C193</f>
        <v>100000</v>
      </c>
      <c r="D194" s="81">
        <f>SUM(D183:D188)+D193</f>
        <v>100000</v>
      </c>
    </row>
    <row r="195" spans="1:4" s="10" customFormat="1" ht="15.75">
      <c r="A195" s="85" t="s">
        <v>373</v>
      </c>
      <c r="B195" s="17">
        <v>2</v>
      </c>
      <c r="C195" s="81">
        <v>513850</v>
      </c>
      <c r="D195" s="81">
        <v>513850</v>
      </c>
    </row>
    <row r="196" spans="1:4" s="10" customFormat="1" ht="15.75" hidden="1">
      <c r="A196" s="85" t="s">
        <v>346</v>
      </c>
      <c r="B196" s="17">
        <v>2</v>
      </c>
      <c r="C196" s="81"/>
      <c r="D196" s="81"/>
    </row>
    <row r="197" spans="1:4" s="10" customFormat="1" ht="15.75" hidden="1">
      <c r="A197" s="85" t="s">
        <v>347</v>
      </c>
      <c r="B197" s="17">
        <v>2</v>
      </c>
      <c r="C197" s="81"/>
      <c r="D197" s="81"/>
    </row>
    <row r="198" spans="1:4" s="10" customFormat="1" ht="15.75">
      <c r="A198" s="108" t="s">
        <v>348</v>
      </c>
      <c r="B198" s="17"/>
      <c r="C198" s="81">
        <f>SUM(C195:C197)</f>
        <v>513850</v>
      </c>
      <c r="D198" s="81">
        <f>SUM(D195:D197)</f>
        <v>513850</v>
      </c>
    </row>
    <row r="199" spans="1:4" s="10" customFormat="1" ht="15.75" hidden="1">
      <c r="A199" s="61" t="s">
        <v>349</v>
      </c>
      <c r="B199" s="17"/>
      <c r="C199" s="81"/>
      <c r="D199" s="81"/>
    </row>
    <row r="200" spans="1:4" s="10" customFormat="1" ht="15.75" hidden="1">
      <c r="A200" s="61" t="s">
        <v>350</v>
      </c>
      <c r="B200" s="17"/>
      <c r="C200" s="81"/>
      <c r="D200" s="81"/>
    </row>
    <row r="201" spans="1:4" s="10" customFormat="1" ht="15.75" hidden="1">
      <c r="A201" s="85" t="s">
        <v>461</v>
      </c>
      <c r="B201" s="17">
        <v>2</v>
      </c>
      <c r="C201" s="81"/>
      <c r="D201" s="81"/>
    </row>
    <row r="202" spans="1:4" s="10" customFormat="1" ht="31.5">
      <c r="A202" s="85" t="s">
        <v>462</v>
      </c>
      <c r="B202" s="17">
        <v>2</v>
      </c>
      <c r="C202" s="81">
        <v>5000</v>
      </c>
      <c r="D202" s="81">
        <v>5000</v>
      </c>
    </row>
    <row r="203" spans="1:4" s="10" customFormat="1" ht="31.5">
      <c r="A203" s="61" t="s">
        <v>460</v>
      </c>
      <c r="B203" s="17"/>
      <c r="C203" s="81">
        <f>SUM(C201:C202)</f>
        <v>5000</v>
      </c>
      <c r="D203" s="81">
        <f>SUM(D201:D202)</f>
        <v>5000</v>
      </c>
    </row>
    <row r="204" spans="1:4" s="10" customFormat="1" ht="15.75" hidden="1">
      <c r="A204" s="85" t="s">
        <v>463</v>
      </c>
      <c r="B204" s="17">
        <v>2</v>
      </c>
      <c r="C204" s="81"/>
      <c r="D204" s="81"/>
    </row>
    <row r="205" spans="1:4" s="10" customFormat="1" ht="15.75" hidden="1">
      <c r="A205" s="85" t="s">
        <v>464</v>
      </c>
      <c r="B205" s="17">
        <v>2</v>
      </c>
      <c r="C205" s="81"/>
      <c r="D205" s="81"/>
    </row>
    <row r="206" spans="1:4" s="10" customFormat="1" ht="15.75" hidden="1">
      <c r="A206" s="61" t="s">
        <v>351</v>
      </c>
      <c r="B206" s="104"/>
      <c r="C206" s="81">
        <f>SUM(C204:C205)</f>
        <v>0</v>
      </c>
      <c r="D206" s="81">
        <f>SUM(D204:D205)</f>
        <v>0</v>
      </c>
    </row>
    <row r="207" spans="1:4" s="10" customFormat="1" ht="15.75">
      <c r="A207" s="85" t="s">
        <v>428</v>
      </c>
      <c r="B207" s="104">
        <v>2</v>
      </c>
      <c r="C207" s="81">
        <v>0</v>
      </c>
      <c r="D207" s="81">
        <v>75000</v>
      </c>
    </row>
    <row r="208" spans="1:4" s="10" customFormat="1" ht="63" hidden="1">
      <c r="A208" s="85" t="s">
        <v>352</v>
      </c>
      <c r="B208" s="104"/>
      <c r="C208" s="81"/>
      <c r="D208" s="81"/>
    </row>
    <row r="209" spans="1:4" s="10" customFormat="1" ht="31.5" hidden="1">
      <c r="A209" s="85" t="s">
        <v>354</v>
      </c>
      <c r="B209" s="104">
        <v>2</v>
      </c>
      <c r="C209" s="81"/>
      <c r="D209" s="81"/>
    </row>
    <row r="210" spans="1:4" s="10" customFormat="1" ht="15.75" hidden="1">
      <c r="A210" s="85" t="s">
        <v>355</v>
      </c>
      <c r="B210" s="104"/>
      <c r="C210" s="81"/>
      <c r="D210" s="81"/>
    </row>
    <row r="211" spans="1:4" s="10" customFormat="1" ht="15.75" hidden="1">
      <c r="A211" s="107" t="s">
        <v>353</v>
      </c>
      <c r="B211" s="104"/>
      <c r="C211" s="81">
        <f>SUM(C209:C210)</f>
        <v>0</v>
      </c>
      <c r="D211" s="81">
        <f>SUM(D209:D210)</f>
        <v>0</v>
      </c>
    </row>
    <row r="212" spans="1:4" s="10" customFormat="1" ht="15.75" hidden="1">
      <c r="A212" s="85" t="s">
        <v>568</v>
      </c>
      <c r="B212" s="104">
        <v>2</v>
      </c>
      <c r="C212" s="81"/>
      <c r="D212" s="81"/>
    </row>
    <row r="213" spans="1:4" s="10" customFormat="1" ht="15.75" hidden="1">
      <c r="A213" s="85" t="s">
        <v>511</v>
      </c>
      <c r="B213" s="104">
        <v>2</v>
      </c>
      <c r="C213" s="81"/>
      <c r="D213" s="81"/>
    </row>
    <row r="214" spans="1:4" s="10" customFormat="1" ht="15" customHeight="1" hidden="1">
      <c r="A214" s="107" t="s">
        <v>356</v>
      </c>
      <c r="B214" s="104"/>
      <c r="C214" s="81">
        <f>SUM(C212:C213)</f>
        <v>0</v>
      </c>
      <c r="D214" s="81">
        <f>SUM(D212:D213)</f>
        <v>0</v>
      </c>
    </row>
    <row r="215" spans="1:4" s="10" customFormat="1" ht="15.75" hidden="1">
      <c r="A215" s="61" t="s">
        <v>429</v>
      </c>
      <c r="B215" s="104"/>
      <c r="C215" s="81">
        <f>SUM(C208)+C211+C214</f>
        <v>0</v>
      </c>
      <c r="D215" s="81">
        <f>SUM(D208)+D211+D214</f>
        <v>0</v>
      </c>
    </row>
    <row r="216" spans="1:4" s="10" customFormat="1" ht="15.75">
      <c r="A216" s="40" t="s">
        <v>334</v>
      </c>
      <c r="B216" s="100"/>
      <c r="C216" s="82">
        <f>SUM(C217:C217:C219)</f>
        <v>822850</v>
      </c>
      <c r="D216" s="82">
        <f>SUM(D217:D217:D219)</f>
        <v>897850</v>
      </c>
    </row>
    <row r="217" spans="1:4" s="10" customFormat="1" ht="15.75">
      <c r="A217" s="85" t="s">
        <v>386</v>
      </c>
      <c r="B217" s="98">
        <v>1</v>
      </c>
      <c r="C217" s="81">
        <f>SUMIF($B$163:$B$216,"1",C$163:C$216)</f>
        <v>0</v>
      </c>
      <c r="D217" s="81">
        <f>SUMIF($B$163:$B$216,"1",D$163:D$216)</f>
        <v>0</v>
      </c>
    </row>
    <row r="218" spans="1:4" s="10" customFormat="1" ht="15.75">
      <c r="A218" s="85" t="s">
        <v>232</v>
      </c>
      <c r="B218" s="98">
        <v>2</v>
      </c>
      <c r="C218" s="81">
        <f>SUMIF($B$163:$B$216,"2",C$163:C$216)</f>
        <v>822850</v>
      </c>
      <c r="D218" s="81">
        <f>SUMIF($B$163:$B$216,"2",D$163:D$216)</f>
        <v>897850</v>
      </c>
    </row>
    <row r="219" spans="1:4" s="10" customFormat="1" ht="15.75">
      <c r="A219" s="85" t="s">
        <v>124</v>
      </c>
      <c r="B219" s="98">
        <v>3</v>
      </c>
      <c r="C219" s="81">
        <f>SUMIF($B$163:$B$216,"3",C$163:C$216)</f>
        <v>0</v>
      </c>
      <c r="D219" s="81">
        <f>SUMIF($B$163:$B$216,"3",D$163:D$216)</f>
        <v>0</v>
      </c>
    </row>
    <row r="220" spans="1:4" s="10" customFormat="1" ht="15.75" hidden="1">
      <c r="A220" s="65" t="s">
        <v>357</v>
      </c>
      <c r="B220" s="17"/>
      <c r="C220" s="82"/>
      <c r="D220" s="82"/>
    </row>
    <row r="221" spans="1:4" s="10" customFormat="1" ht="15.75" hidden="1">
      <c r="A221" s="85" t="s">
        <v>117</v>
      </c>
      <c r="B221" s="104"/>
      <c r="C221" s="81"/>
      <c r="D221" s="81"/>
    </row>
    <row r="222" spans="1:4" s="10" customFormat="1" ht="15.75" hidden="1">
      <c r="A222" s="108" t="s">
        <v>358</v>
      </c>
      <c r="B222" s="104"/>
      <c r="C222" s="81">
        <f>SUM(C221)</f>
        <v>0</v>
      </c>
      <c r="D222" s="81">
        <f>SUM(D221)</f>
        <v>0</v>
      </c>
    </row>
    <row r="223" spans="1:4" s="10" customFormat="1" ht="15.75" hidden="1">
      <c r="A223" s="85" t="s">
        <v>359</v>
      </c>
      <c r="B223" s="104">
        <v>2</v>
      </c>
      <c r="C223" s="81"/>
      <c r="D223" s="81"/>
    </row>
    <row r="224" spans="1:4" s="10" customFormat="1" ht="15.75" hidden="1">
      <c r="A224" s="85" t="s">
        <v>118</v>
      </c>
      <c r="B224" s="104">
        <v>2</v>
      </c>
      <c r="C224" s="81"/>
      <c r="D224" s="81"/>
    </row>
    <row r="225" spans="1:4" s="10" customFormat="1" ht="15.75" hidden="1">
      <c r="A225" s="85" t="s">
        <v>118</v>
      </c>
      <c r="B225" s="104">
        <v>2</v>
      </c>
      <c r="C225" s="81"/>
      <c r="D225" s="81"/>
    </row>
    <row r="226" spans="1:4" s="10" customFormat="1" ht="31.5" hidden="1">
      <c r="A226" s="107" t="s">
        <v>361</v>
      </c>
      <c r="B226" s="104"/>
      <c r="C226" s="81">
        <f>SUM(C224:C225)</f>
        <v>0</v>
      </c>
      <c r="D226" s="81">
        <f>SUM(D224:D225)</f>
        <v>0</v>
      </c>
    </row>
    <row r="227" spans="1:4" s="10" customFormat="1" ht="15.75" hidden="1">
      <c r="A227" s="61" t="s">
        <v>360</v>
      </c>
      <c r="B227" s="104"/>
      <c r="C227" s="81">
        <f>C223+C226</f>
        <v>0</v>
      </c>
      <c r="D227" s="81">
        <f>D223+D226</f>
        <v>0</v>
      </c>
    </row>
    <row r="228" spans="1:4" s="10" customFormat="1" ht="15.75" hidden="1">
      <c r="A228" s="85" t="s">
        <v>117</v>
      </c>
      <c r="B228" s="104">
        <v>2</v>
      </c>
      <c r="C228" s="81"/>
      <c r="D228" s="81"/>
    </row>
    <row r="229" spans="1:4" s="10" customFormat="1" ht="15.75" hidden="1">
      <c r="A229" s="85" t="s">
        <v>515</v>
      </c>
      <c r="B229" s="104">
        <v>2</v>
      </c>
      <c r="C229" s="81"/>
      <c r="D229" s="81"/>
    </row>
    <row r="230" spans="1:4" s="10" customFormat="1" ht="15.75" hidden="1">
      <c r="A230" s="85" t="s">
        <v>514</v>
      </c>
      <c r="B230" s="104">
        <v>2</v>
      </c>
      <c r="C230" s="81"/>
      <c r="D230" s="81"/>
    </row>
    <row r="231" spans="1:4" s="10" customFormat="1" ht="15.75" hidden="1">
      <c r="A231" s="108" t="s">
        <v>362</v>
      </c>
      <c r="B231" s="104"/>
      <c r="C231" s="81">
        <f>SUM(C228:C230)</f>
        <v>0</v>
      </c>
      <c r="D231" s="81">
        <f>SUM(D228:D230)</f>
        <v>0</v>
      </c>
    </row>
    <row r="232" spans="1:4" s="10" customFormat="1" ht="15.75" hidden="1">
      <c r="A232" s="85" t="s">
        <v>363</v>
      </c>
      <c r="B232" s="104">
        <v>2</v>
      </c>
      <c r="C232" s="81"/>
      <c r="D232" s="81"/>
    </row>
    <row r="233" spans="1:4" s="10" customFormat="1" ht="15.75" hidden="1">
      <c r="A233" s="85" t="s">
        <v>364</v>
      </c>
      <c r="B233" s="104">
        <v>2</v>
      </c>
      <c r="C233" s="81"/>
      <c r="D233" s="81"/>
    </row>
    <row r="234" spans="1:4" s="10" customFormat="1" ht="15.75" hidden="1">
      <c r="A234" s="61" t="s">
        <v>365</v>
      </c>
      <c r="B234" s="104"/>
      <c r="C234" s="81">
        <f>SUM(C232:C233)</f>
        <v>0</v>
      </c>
      <c r="D234" s="81">
        <f>SUM(D232:D233)</f>
        <v>0</v>
      </c>
    </row>
    <row r="235" spans="1:4" s="10" customFormat="1" ht="15.75" hidden="1">
      <c r="A235" s="61" t="s">
        <v>366</v>
      </c>
      <c r="B235" s="104">
        <v>2</v>
      </c>
      <c r="C235" s="81"/>
      <c r="D235" s="81"/>
    </row>
    <row r="236" spans="1:4" s="10" customFormat="1" ht="15.75" hidden="1">
      <c r="A236" s="40" t="s">
        <v>357</v>
      </c>
      <c r="B236" s="100"/>
      <c r="C236" s="82">
        <f>SUM(C237:C237:C239)</f>
        <v>0</v>
      </c>
      <c r="D236" s="82">
        <f>SUM(D237:D237:D239)</f>
        <v>0</v>
      </c>
    </row>
    <row r="237" spans="1:4" s="10" customFormat="1" ht="15.75" hidden="1">
      <c r="A237" s="85" t="s">
        <v>386</v>
      </c>
      <c r="B237" s="98">
        <v>1</v>
      </c>
      <c r="C237" s="81">
        <f>SUMIF($B$220:$B$236,"1",C$220:C$236)</f>
        <v>0</v>
      </c>
      <c r="D237" s="81">
        <f>SUMIF($B$220:$B$236,"1",D$220:D$236)</f>
        <v>0</v>
      </c>
    </row>
    <row r="238" spans="1:4" s="10" customFormat="1" ht="15.75" hidden="1">
      <c r="A238" s="85" t="s">
        <v>232</v>
      </c>
      <c r="B238" s="98">
        <v>2</v>
      </c>
      <c r="C238" s="81">
        <f>SUMIF($B$220:$B$236,"2",C$220:C$236)</f>
        <v>0</v>
      </c>
      <c r="D238" s="81">
        <f>SUMIF($B$220:$B$236,"2",D$220:D$236)</f>
        <v>0</v>
      </c>
    </row>
    <row r="239" spans="1:4" s="10" customFormat="1" ht="15.75" hidden="1">
      <c r="A239" s="85" t="s">
        <v>124</v>
      </c>
      <c r="B239" s="98">
        <v>3</v>
      </c>
      <c r="C239" s="81">
        <f>SUMIF($B$220:$B$236,"3",C$220:C$236)</f>
        <v>0</v>
      </c>
      <c r="D239" s="81">
        <f>SUMIF($B$220:$B$236,"3",D$220:D$236)</f>
        <v>0</v>
      </c>
    </row>
    <row r="240" spans="1:4" s="10" customFormat="1" ht="15.75" hidden="1">
      <c r="A240" s="65" t="s">
        <v>370</v>
      </c>
      <c r="B240" s="17"/>
      <c r="C240" s="82"/>
      <c r="D240" s="82"/>
    </row>
    <row r="241" spans="1:4" s="10" customFormat="1" ht="15.75" hidden="1">
      <c r="A241" s="85"/>
      <c r="B241" s="17"/>
      <c r="C241" s="82"/>
      <c r="D241" s="82"/>
    </row>
    <row r="242" spans="1:4" s="10" customFormat="1" ht="31.5" hidden="1">
      <c r="A242" s="61" t="s">
        <v>369</v>
      </c>
      <c r="B242" s="17"/>
      <c r="C242" s="81"/>
      <c r="D242" s="81"/>
    </row>
    <row r="243" spans="1:4" s="10" customFormat="1" ht="15.75" hidden="1">
      <c r="A243" s="85"/>
      <c r="B243" s="17"/>
      <c r="C243" s="81"/>
      <c r="D243" s="81"/>
    </row>
    <row r="244" spans="1:4" s="10" customFormat="1" ht="15.75" hidden="1">
      <c r="A244" s="85" t="s">
        <v>477</v>
      </c>
      <c r="B244" s="17">
        <v>2</v>
      </c>
      <c r="C244" s="81"/>
      <c r="D244" s="81"/>
    </row>
    <row r="245" spans="1:4" s="10" customFormat="1" ht="31.5" hidden="1">
      <c r="A245" s="61" t="s">
        <v>430</v>
      </c>
      <c r="B245" s="17"/>
      <c r="C245" s="81">
        <f>SUM(C243:C244)</f>
        <v>0</v>
      </c>
      <c r="D245" s="81">
        <f>SUM(D243:D244)</f>
        <v>0</v>
      </c>
    </row>
    <row r="246" spans="1:4" s="10" customFormat="1" ht="15.75" hidden="1">
      <c r="A246" s="61"/>
      <c r="B246" s="17"/>
      <c r="C246" s="81"/>
      <c r="D246" s="81"/>
    </row>
    <row r="247" spans="1:4" s="10" customFormat="1" ht="15.75" hidden="1">
      <c r="A247" s="61"/>
      <c r="B247" s="17"/>
      <c r="C247" s="81"/>
      <c r="D247" s="81"/>
    </row>
    <row r="248" spans="1:4" s="10" customFormat="1" ht="15.75" hidden="1">
      <c r="A248" s="61"/>
      <c r="B248" s="17"/>
      <c r="C248" s="81"/>
      <c r="D248" s="81"/>
    </row>
    <row r="249" spans="1:4" s="10" customFormat="1" ht="15.75" hidden="1">
      <c r="A249" s="61" t="s">
        <v>431</v>
      </c>
      <c r="B249" s="17"/>
      <c r="C249" s="81"/>
      <c r="D249" s="81"/>
    </row>
    <row r="250" spans="1:4" s="10" customFormat="1" ht="15.75" hidden="1">
      <c r="A250" s="40" t="s">
        <v>370</v>
      </c>
      <c r="B250" s="100"/>
      <c r="C250" s="82">
        <f>SUM(C251:C251:C253)</f>
        <v>0</v>
      </c>
      <c r="D250" s="82">
        <f>SUM(D251:D251:D253)</f>
        <v>0</v>
      </c>
    </row>
    <row r="251" spans="1:4" s="10" customFormat="1" ht="15.75" hidden="1">
      <c r="A251" s="85" t="s">
        <v>386</v>
      </c>
      <c r="B251" s="98">
        <v>1</v>
      </c>
      <c r="C251" s="81">
        <f>SUMIF($B$240:$B$250,"1",C$240:C$250)</f>
        <v>0</v>
      </c>
      <c r="D251" s="81">
        <f>SUMIF($B$240:$B$250,"1",D$240:D$250)</f>
        <v>0</v>
      </c>
    </row>
    <row r="252" spans="1:4" s="10" customFormat="1" ht="15.75" hidden="1">
      <c r="A252" s="85" t="s">
        <v>232</v>
      </c>
      <c r="B252" s="98">
        <v>2</v>
      </c>
      <c r="C252" s="81">
        <f>SUMIF($B$240:$B$250,"2",C$240:C$250)</f>
        <v>0</v>
      </c>
      <c r="D252" s="81">
        <f>SUMIF($B$240:$B$250,"2",D$240:D$250)</f>
        <v>0</v>
      </c>
    </row>
    <row r="253" spans="1:4" s="10" customFormat="1" ht="15.75" hidden="1">
      <c r="A253" s="85" t="s">
        <v>124</v>
      </c>
      <c r="B253" s="98">
        <v>3</v>
      </c>
      <c r="C253" s="81">
        <f>SUMIF($B$240:$B$250,"3",C$240:C$250)</f>
        <v>0</v>
      </c>
      <c r="D253" s="81">
        <f>SUMIF($B$240:$B$250,"3",D$240:D$250)</f>
        <v>0</v>
      </c>
    </row>
    <row r="254" spans="1:4" s="10" customFormat="1" ht="15.75" hidden="1">
      <c r="A254" s="65" t="s">
        <v>371</v>
      </c>
      <c r="B254" s="17"/>
      <c r="C254" s="82"/>
      <c r="D254" s="82"/>
    </row>
    <row r="255" spans="1:4" s="10" customFormat="1" ht="15.75" hidden="1">
      <c r="A255" s="61"/>
      <c r="B255" s="17"/>
      <c r="C255" s="81"/>
      <c r="D255" s="81"/>
    </row>
    <row r="256" spans="1:4" s="10" customFormat="1" ht="31.5" hidden="1">
      <c r="A256" s="61" t="s">
        <v>372</v>
      </c>
      <c r="B256" s="17"/>
      <c r="C256" s="81"/>
      <c r="D256" s="81"/>
    </row>
    <row r="257" spans="1:4" s="10" customFormat="1" ht="15.75" hidden="1">
      <c r="A257" s="85" t="s">
        <v>491</v>
      </c>
      <c r="B257" s="17">
        <v>2</v>
      </c>
      <c r="C257" s="81"/>
      <c r="D257" s="81"/>
    </row>
    <row r="258" spans="1:4" s="10" customFormat="1" ht="31.5" hidden="1">
      <c r="A258" s="61" t="s">
        <v>432</v>
      </c>
      <c r="B258" s="17"/>
      <c r="C258" s="81">
        <f>SUM(C257)</f>
        <v>0</v>
      </c>
      <c r="D258" s="81">
        <f>SUM(D257)</f>
        <v>0</v>
      </c>
    </row>
    <row r="259" spans="1:4" s="10" customFormat="1" ht="15.75" hidden="1">
      <c r="A259" s="61"/>
      <c r="B259" s="17"/>
      <c r="C259" s="81"/>
      <c r="D259" s="81"/>
    </row>
    <row r="260" spans="1:4" s="10" customFormat="1" ht="15.75" hidden="1">
      <c r="A260" s="61" t="s">
        <v>509</v>
      </c>
      <c r="B260" s="17">
        <v>2</v>
      </c>
      <c r="C260" s="81"/>
      <c r="D260" s="81"/>
    </row>
    <row r="261" spans="1:4" s="10" customFormat="1" ht="15.75" hidden="1">
      <c r="A261" s="61" t="s">
        <v>510</v>
      </c>
      <c r="B261" s="17"/>
      <c r="C261" s="81"/>
      <c r="D261" s="81"/>
    </row>
    <row r="262" spans="1:4" s="10" customFormat="1" ht="15.75" hidden="1">
      <c r="A262" s="61" t="s">
        <v>433</v>
      </c>
      <c r="B262" s="17"/>
      <c r="C262" s="81"/>
      <c r="D262" s="81"/>
    </row>
    <row r="263" spans="1:4" s="10" customFormat="1" ht="15.75" hidden="1">
      <c r="A263" s="40" t="s">
        <v>371</v>
      </c>
      <c r="B263" s="100"/>
      <c r="C263" s="82">
        <f>SUM(C264:C264:C266)</f>
        <v>0</v>
      </c>
      <c r="D263" s="82">
        <f>SUM(D264:D264:D266)</f>
        <v>0</v>
      </c>
    </row>
    <row r="264" spans="1:4" s="10" customFormat="1" ht="15.75" hidden="1">
      <c r="A264" s="85" t="s">
        <v>386</v>
      </c>
      <c r="B264" s="98">
        <v>1</v>
      </c>
      <c r="C264" s="81">
        <f>SUMIF($B$254:$B$263,"1",C$254:C$263)</f>
        <v>0</v>
      </c>
      <c r="D264" s="81">
        <f>SUMIF($B$254:$B$263,"1",D$254:D$263)</f>
        <v>0</v>
      </c>
    </row>
    <row r="265" spans="1:4" s="10" customFormat="1" ht="15.75" hidden="1">
      <c r="A265" s="85" t="s">
        <v>232</v>
      </c>
      <c r="B265" s="98">
        <v>2</v>
      </c>
      <c r="C265" s="81">
        <f>SUMIF($B$254:$B$263,"2",C$254:C$263)</f>
        <v>0</v>
      </c>
      <c r="D265" s="81">
        <f>SUMIF($B$254:$B$263,"2",D$254:D$263)</f>
        <v>0</v>
      </c>
    </row>
    <row r="266" spans="1:4" s="10" customFormat="1" ht="15.75" hidden="1">
      <c r="A266" s="85" t="s">
        <v>124</v>
      </c>
      <c r="B266" s="98">
        <v>3</v>
      </c>
      <c r="C266" s="81">
        <f>SUMIF($B$254:$B$263,"3",C$254:C$263)</f>
        <v>0</v>
      </c>
      <c r="D266" s="81">
        <f>SUMIF($B$254:$B$263,"3",D$254:D$263)</f>
        <v>0</v>
      </c>
    </row>
    <row r="267" spans="1:4" s="10" customFormat="1" ht="49.5">
      <c r="A267" s="66" t="s">
        <v>441</v>
      </c>
      <c r="B267" s="101"/>
      <c r="C267" s="245"/>
      <c r="D267" s="245"/>
    </row>
    <row r="268" spans="1:4" s="10" customFormat="1" ht="16.5">
      <c r="A268" s="65" t="s">
        <v>162</v>
      </c>
      <c r="B268" s="101"/>
      <c r="C268" s="245"/>
      <c r="D268" s="245"/>
    </row>
    <row r="269" spans="1:4" s="10" customFormat="1" ht="18" customHeight="1">
      <c r="A269" s="61" t="s">
        <v>218</v>
      </c>
      <c r="B269" s="101">
        <v>2</v>
      </c>
      <c r="C269" s="83">
        <v>5327651</v>
      </c>
      <c r="D269" s="83">
        <v>5327651</v>
      </c>
    </row>
    <row r="270" spans="1:4" s="10" customFormat="1" ht="15.75" hidden="1">
      <c r="A270" s="61" t="s">
        <v>436</v>
      </c>
      <c r="B270" s="100">
        <v>2</v>
      </c>
      <c r="C270" s="83"/>
      <c r="D270" s="83"/>
    </row>
    <row r="271" spans="1:4" s="10" customFormat="1" ht="31.5">
      <c r="A271" s="40" t="s">
        <v>162</v>
      </c>
      <c r="B271" s="100"/>
      <c r="C271" s="82">
        <f>SUM(C272:C274)</f>
        <v>5327651</v>
      </c>
      <c r="D271" s="82">
        <f>SUM(D272:D274)</f>
        <v>5327651</v>
      </c>
    </row>
    <row r="272" spans="1:4" s="10" customFormat="1" ht="15.75">
      <c r="A272" s="85" t="s">
        <v>386</v>
      </c>
      <c r="B272" s="98">
        <v>1</v>
      </c>
      <c r="C272" s="81">
        <f>SUMIF($B$268:$B$271,"1",C$268:C$271)</f>
        <v>0</v>
      </c>
      <c r="D272" s="81">
        <f>SUMIF($B$268:$B$271,"1",D$268:D$271)</f>
        <v>0</v>
      </c>
    </row>
    <row r="273" spans="1:4" s="10" customFormat="1" ht="15.75">
      <c r="A273" s="85" t="s">
        <v>232</v>
      </c>
      <c r="B273" s="98">
        <v>2</v>
      </c>
      <c r="C273" s="81">
        <f>SUMIF($B$268:$B$271,"2",C$268:C$271)</f>
        <v>5327651</v>
      </c>
      <c r="D273" s="81">
        <f>SUMIF($B$268:$B$271,"2",D$268:D$271)</f>
        <v>5327651</v>
      </c>
    </row>
    <row r="274" spans="1:4" s="10" customFormat="1" ht="15.75">
      <c r="A274" s="85" t="s">
        <v>124</v>
      </c>
      <c r="B274" s="98">
        <v>3</v>
      </c>
      <c r="C274" s="81">
        <f>SUMIF($B$268:$B$271,"3",C$268:C$271)</f>
        <v>0</v>
      </c>
      <c r="D274" s="81">
        <f>SUMIF($B$268:$B$271,"3",D$268:D$271)</f>
        <v>0</v>
      </c>
    </row>
    <row r="275" spans="1:4" s="10" customFormat="1" ht="15.75" hidden="1">
      <c r="A275" s="65" t="s">
        <v>163</v>
      </c>
      <c r="B275" s="98"/>
      <c r="C275" s="81"/>
      <c r="D275" s="81"/>
    </row>
    <row r="276" spans="1:4" s="10" customFormat="1" ht="31.5" hidden="1">
      <c r="A276" s="61" t="s">
        <v>218</v>
      </c>
      <c r="B276" s="101">
        <v>2</v>
      </c>
      <c r="C276" s="81"/>
      <c r="D276" s="81"/>
    </row>
    <row r="277" spans="1:4" s="10" customFormat="1" ht="15.75" hidden="1">
      <c r="A277" s="61" t="s">
        <v>436</v>
      </c>
      <c r="B277" s="100">
        <v>2</v>
      </c>
      <c r="C277" s="83"/>
      <c r="D277" s="83"/>
    </row>
    <row r="278" spans="1:4" s="10" customFormat="1" ht="15.75" hidden="1">
      <c r="A278" s="40" t="s">
        <v>163</v>
      </c>
      <c r="B278" s="100"/>
      <c r="C278" s="82">
        <f>SUM(C279:C281)</f>
        <v>0</v>
      </c>
      <c r="D278" s="82">
        <f>SUM(D279:D281)</f>
        <v>0</v>
      </c>
    </row>
    <row r="279" spans="1:4" s="10" customFormat="1" ht="15.75" hidden="1">
      <c r="A279" s="85" t="s">
        <v>386</v>
      </c>
      <c r="B279" s="98">
        <v>1</v>
      </c>
      <c r="C279" s="81">
        <f>SUMIF($B$275:$B$278,"1",C$275:C$278)</f>
        <v>0</v>
      </c>
      <c r="D279" s="81">
        <f>SUMIF($B$275:$B$278,"1",D$275:D$278)</f>
        <v>0</v>
      </c>
    </row>
    <row r="280" spans="1:4" s="10" customFormat="1" ht="15.75" hidden="1">
      <c r="A280" s="85" t="s">
        <v>232</v>
      </c>
      <c r="B280" s="98">
        <v>2</v>
      </c>
      <c r="C280" s="81">
        <f>SUMIF($B$275:$B$278,"2",C$275:C$278)</f>
        <v>0</v>
      </c>
      <c r="D280" s="81">
        <f>SUMIF($B$275:$B$278,"2",D$275:D$278)</f>
        <v>0</v>
      </c>
    </row>
    <row r="281" spans="1:4" s="10" customFormat="1" ht="15.75" hidden="1">
      <c r="A281" s="85" t="s">
        <v>124</v>
      </c>
      <c r="B281" s="98">
        <v>3</v>
      </c>
      <c r="C281" s="81">
        <f>SUMIF($B$275:$B$278,"3",C$275:C$278)</f>
        <v>0</v>
      </c>
      <c r="D281" s="81">
        <f>SUMIF($B$275:$B$278,"3",D$275:D$278)</f>
        <v>0</v>
      </c>
    </row>
    <row r="282" spans="1:4" s="10" customFormat="1" ht="33" hidden="1">
      <c r="A282" s="66" t="s">
        <v>87</v>
      </c>
      <c r="B282" s="101"/>
      <c r="C282" s="245">
        <f>C283+C296</f>
        <v>0</v>
      </c>
      <c r="D282" s="245">
        <f>D283+D296</f>
        <v>0</v>
      </c>
    </row>
    <row r="283" spans="1:4" s="10" customFormat="1" ht="15.75" hidden="1">
      <c r="A283" s="65" t="s">
        <v>160</v>
      </c>
      <c r="B283" s="100"/>
      <c r="C283" s="83"/>
      <c r="D283" s="83"/>
    </row>
    <row r="284" spans="1:4" s="10" customFormat="1" ht="15.75" hidden="1">
      <c r="A284" s="61" t="s">
        <v>217</v>
      </c>
      <c r="B284" s="100"/>
      <c r="C284" s="83"/>
      <c r="D284" s="83"/>
    </row>
    <row r="285" spans="1:4" s="10" customFormat="1" ht="31.5" hidden="1">
      <c r="A285" s="85" t="s">
        <v>434</v>
      </c>
      <c r="B285" s="100"/>
      <c r="C285" s="83"/>
      <c r="D285" s="83"/>
    </row>
    <row r="286" spans="1:4" s="10" customFormat="1" ht="31.5" hidden="1">
      <c r="A286" s="85" t="s">
        <v>229</v>
      </c>
      <c r="B286" s="100"/>
      <c r="C286" s="83"/>
      <c r="D286" s="83"/>
    </row>
    <row r="287" spans="1:4" s="10" customFormat="1" ht="31.5" hidden="1">
      <c r="A287" s="85" t="s">
        <v>435</v>
      </c>
      <c r="B287" s="100"/>
      <c r="C287" s="83"/>
      <c r="D287" s="83"/>
    </row>
    <row r="288" spans="1:4" s="10" customFormat="1" ht="15.75" hidden="1">
      <c r="A288" s="85" t="s">
        <v>228</v>
      </c>
      <c r="B288" s="100"/>
      <c r="C288" s="83"/>
      <c r="D288" s="83"/>
    </row>
    <row r="289" spans="1:4" s="10" customFormat="1" ht="15.75" hidden="1">
      <c r="A289" s="85" t="s">
        <v>227</v>
      </c>
      <c r="B289" s="100"/>
      <c r="C289" s="83"/>
      <c r="D289" s="83"/>
    </row>
    <row r="290" spans="1:4" s="10" customFormat="1" ht="15.75" hidden="1">
      <c r="A290" s="61" t="s">
        <v>219</v>
      </c>
      <c r="B290" s="100"/>
      <c r="C290" s="83"/>
      <c r="D290" s="83"/>
    </row>
    <row r="291" spans="1:4" s="10" customFormat="1" ht="31.5" hidden="1">
      <c r="A291" s="61" t="s">
        <v>220</v>
      </c>
      <c r="B291" s="100"/>
      <c r="C291" s="83"/>
      <c r="D291" s="83"/>
    </row>
    <row r="292" spans="1:4" s="10" customFormat="1" ht="15.75" hidden="1">
      <c r="A292" s="40" t="s">
        <v>160</v>
      </c>
      <c r="B292" s="100"/>
      <c r="C292" s="82">
        <f>SUM(C293:C295)</f>
        <v>0</v>
      </c>
      <c r="D292" s="82">
        <f>SUM(D293:D295)</f>
        <v>0</v>
      </c>
    </row>
    <row r="293" spans="1:4" s="10" customFormat="1" ht="15.75" hidden="1">
      <c r="A293" s="85" t="s">
        <v>386</v>
      </c>
      <c r="B293" s="98">
        <v>1</v>
      </c>
      <c r="C293" s="81">
        <f>SUMIF($B$283:$B$292,"1",C$283:C$292)</f>
        <v>0</v>
      </c>
      <c r="D293" s="81">
        <f>SUMIF($B$283:$B$292,"1",D$283:D$292)</f>
        <v>0</v>
      </c>
    </row>
    <row r="294" spans="1:4" s="10" customFormat="1" ht="15.75" hidden="1">
      <c r="A294" s="85" t="s">
        <v>232</v>
      </c>
      <c r="B294" s="98">
        <v>2</v>
      </c>
      <c r="C294" s="81">
        <f>SUMIF($B$283:$B$292,"2",C$283:C$292)</f>
        <v>0</v>
      </c>
      <c r="D294" s="81">
        <f>SUMIF($B$283:$B$292,"2",D$283:D$292)</f>
        <v>0</v>
      </c>
    </row>
    <row r="295" spans="1:4" s="10" customFormat="1" ht="15.75" hidden="1">
      <c r="A295" s="85" t="s">
        <v>124</v>
      </c>
      <c r="B295" s="98">
        <v>3</v>
      </c>
      <c r="C295" s="81">
        <f>SUMIF($B$283:$B$292,"3",C$283:C$292)</f>
        <v>0</v>
      </c>
      <c r="D295" s="81">
        <f>SUMIF($B$283:$B$292,"3",D$283:D$292)</f>
        <v>0</v>
      </c>
    </row>
    <row r="296" spans="1:4" s="10" customFormat="1" ht="15.75" hidden="1">
      <c r="A296" s="65" t="s">
        <v>161</v>
      </c>
      <c r="B296" s="100"/>
      <c r="C296" s="83"/>
      <c r="D296" s="83"/>
    </row>
    <row r="297" spans="1:4" s="10" customFormat="1" ht="15.75" hidden="1">
      <c r="A297" s="61" t="s">
        <v>217</v>
      </c>
      <c r="B297" s="100"/>
      <c r="C297" s="83"/>
      <c r="D297" s="83"/>
    </row>
    <row r="298" spans="1:4" s="10" customFormat="1" ht="31.5" hidden="1">
      <c r="A298" s="85" t="s">
        <v>434</v>
      </c>
      <c r="B298" s="100"/>
      <c r="C298" s="83"/>
      <c r="D298" s="83"/>
    </row>
    <row r="299" spans="1:4" s="10" customFormat="1" ht="31.5" hidden="1">
      <c r="A299" s="85" t="s">
        <v>229</v>
      </c>
      <c r="B299" s="100"/>
      <c r="C299" s="83"/>
      <c r="D299" s="83"/>
    </row>
    <row r="300" spans="1:4" s="10" customFormat="1" ht="31.5" hidden="1">
      <c r="A300" s="85" t="s">
        <v>435</v>
      </c>
      <c r="B300" s="100"/>
      <c r="C300" s="83"/>
      <c r="D300" s="83"/>
    </row>
    <row r="301" spans="1:4" s="10" customFormat="1" ht="15.75" hidden="1">
      <c r="A301" s="85" t="s">
        <v>228</v>
      </c>
      <c r="B301" s="100"/>
      <c r="C301" s="83"/>
      <c r="D301" s="83"/>
    </row>
    <row r="302" spans="1:4" s="10" customFormat="1" ht="15.75" hidden="1">
      <c r="A302" s="85" t="s">
        <v>227</v>
      </c>
      <c r="B302" s="100"/>
      <c r="C302" s="83"/>
      <c r="D302" s="83"/>
    </row>
    <row r="303" spans="1:4" s="10" customFormat="1" ht="15.75" hidden="1">
      <c r="A303" s="61" t="s">
        <v>219</v>
      </c>
      <c r="B303" s="100"/>
      <c r="C303" s="83"/>
      <c r="D303" s="83"/>
    </row>
    <row r="304" spans="1:4" s="10" customFormat="1" ht="31.5" hidden="1">
      <c r="A304" s="61" t="s">
        <v>220</v>
      </c>
      <c r="B304" s="100"/>
      <c r="C304" s="83"/>
      <c r="D304" s="83"/>
    </row>
    <row r="305" spans="1:4" s="10" customFormat="1" ht="15.75" hidden="1">
      <c r="A305" s="40" t="s">
        <v>161</v>
      </c>
      <c r="B305" s="100"/>
      <c r="C305" s="82">
        <f>SUM(C306:C308)</f>
        <v>0</v>
      </c>
      <c r="D305" s="82">
        <f>SUM(D306:D308)</f>
        <v>0</v>
      </c>
    </row>
    <row r="306" spans="1:4" s="10" customFormat="1" ht="15.75" hidden="1">
      <c r="A306" s="85" t="s">
        <v>386</v>
      </c>
      <c r="B306" s="98">
        <v>1</v>
      </c>
      <c r="C306" s="81">
        <f>SUMIF($B$296:$B$305,"1",C$296:C$305)</f>
        <v>0</v>
      </c>
      <c r="D306" s="81">
        <f>SUMIF($B$296:$B$305,"1",D$296:D$305)</f>
        <v>0</v>
      </c>
    </row>
    <row r="307" spans="1:4" s="10" customFormat="1" ht="15.75" hidden="1">
      <c r="A307" s="85" t="s">
        <v>232</v>
      </c>
      <c r="B307" s="98">
        <v>2</v>
      </c>
      <c r="C307" s="81">
        <f>SUMIF($B$296:$B$305,"2",C$296:C$305)</f>
        <v>0</v>
      </c>
      <c r="D307" s="81">
        <f>SUMIF($B$296:$B$305,"2",D$296:D$305)</f>
        <v>0</v>
      </c>
    </row>
    <row r="308" spans="1:4" s="10" customFormat="1" ht="15.75" hidden="1">
      <c r="A308" s="85" t="s">
        <v>124</v>
      </c>
      <c r="B308" s="98">
        <v>3</v>
      </c>
      <c r="C308" s="81">
        <f>SUMIF($B$296:$B$305,"3",C$296:C$305)</f>
        <v>0</v>
      </c>
      <c r="D308" s="81">
        <f>SUMIF($B$296:$B$305,"3",D$296:D$305)</f>
        <v>0</v>
      </c>
    </row>
    <row r="309" spans="1:4" s="10" customFormat="1" ht="16.5">
      <c r="A309" s="66" t="s">
        <v>88</v>
      </c>
      <c r="B309" s="101"/>
      <c r="C309" s="105">
        <f>C96+C130+C159+C216++C236+C250+C263+C271+C278+C292+C305</f>
        <v>20177231</v>
      </c>
      <c r="D309" s="105">
        <f>D96+D130+D159+D216++D236+D250+D263+D271+D278+D292+D305</f>
        <v>22387923</v>
      </c>
    </row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3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2.421875" style="99" customWidth="1"/>
    <col min="4" max="4" width="13.421875" style="16" customWidth="1"/>
    <col min="5" max="16384" width="9.140625" style="16" customWidth="1"/>
  </cols>
  <sheetData>
    <row r="1" spans="1:4" ht="15.75" customHeight="1">
      <c r="A1" s="283" t="s">
        <v>611</v>
      </c>
      <c r="B1" s="283"/>
      <c r="C1" s="283"/>
      <c r="D1" s="283"/>
    </row>
    <row r="2" spans="1:4" ht="15.75">
      <c r="A2" s="266" t="s">
        <v>442</v>
      </c>
      <c r="B2" s="266"/>
      <c r="C2" s="266"/>
      <c r="D2" s="266"/>
    </row>
    <row r="3" ht="15.75">
      <c r="A3" s="42"/>
    </row>
    <row r="4" spans="1:4" s="10" customFormat="1" ht="30.75" customHeight="1">
      <c r="A4" s="17" t="s">
        <v>9</v>
      </c>
      <c r="B4" s="17" t="s">
        <v>140</v>
      </c>
      <c r="C4" s="38" t="s">
        <v>4</v>
      </c>
      <c r="D4" s="38" t="s">
        <v>653</v>
      </c>
    </row>
    <row r="5" spans="1:4" s="10" customFormat="1" ht="16.5">
      <c r="A5" s="66" t="s">
        <v>86</v>
      </c>
      <c r="B5" s="101"/>
      <c r="C5" s="81"/>
      <c r="D5" s="81"/>
    </row>
    <row r="6" spans="1:4" s="10" customFormat="1" ht="15.75">
      <c r="A6" s="65" t="s">
        <v>79</v>
      </c>
      <c r="B6" s="100"/>
      <c r="C6" s="81"/>
      <c r="D6" s="81"/>
    </row>
    <row r="7" spans="1:4" s="10" customFormat="1" ht="15.75">
      <c r="A7" s="40" t="s">
        <v>168</v>
      </c>
      <c r="B7" s="100"/>
      <c r="C7" s="82">
        <f>SUM(C8:C10)</f>
        <v>6550089</v>
      </c>
      <c r="D7" s="82">
        <f>SUM(D8:D10)</f>
        <v>7202329</v>
      </c>
    </row>
    <row r="8" spans="1:4" s="10" customFormat="1" ht="15.75">
      <c r="A8" s="85" t="s">
        <v>386</v>
      </c>
      <c r="B8" s="98">
        <v>1</v>
      </c>
      <c r="C8" s="81">
        <f>COFOG!C54</f>
        <v>0</v>
      </c>
      <c r="D8" s="81">
        <f>COFOG!D54</f>
        <v>0</v>
      </c>
    </row>
    <row r="9" spans="1:4" s="10" customFormat="1" ht="15.75">
      <c r="A9" s="85" t="s">
        <v>232</v>
      </c>
      <c r="B9" s="98">
        <v>2</v>
      </c>
      <c r="C9" s="81">
        <f>COFOG!C55</f>
        <v>6020089</v>
      </c>
      <c r="D9" s="81">
        <f>COFOG!D55</f>
        <v>6672329</v>
      </c>
    </row>
    <row r="10" spans="1:4" s="10" customFormat="1" ht="15.75">
      <c r="A10" s="85" t="s">
        <v>124</v>
      </c>
      <c r="B10" s="98">
        <v>3</v>
      </c>
      <c r="C10" s="81">
        <f>COFOG!C56</f>
        <v>530000</v>
      </c>
      <c r="D10" s="81">
        <f>COFOG!D56</f>
        <v>530000</v>
      </c>
    </row>
    <row r="11" spans="1:4" s="10" customFormat="1" ht="31.5">
      <c r="A11" s="40" t="s">
        <v>170</v>
      </c>
      <c r="B11" s="100"/>
      <c r="C11" s="82">
        <f>SUM(C12:C14)</f>
        <v>1208557</v>
      </c>
      <c r="D11" s="82">
        <f>SUM(D12:D14)</f>
        <v>1272149</v>
      </c>
    </row>
    <row r="12" spans="1:4" s="10" customFormat="1" ht="15.75">
      <c r="A12" s="85" t="s">
        <v>386</v>
      </c>
      <c r="B12" s="98">
        <v>1</v>
      </c>
      <c r="C12" s="81">
        <f>COFOG!E54</f>
        <v>0</v>
      </c>
      <c r="D12" s="81">
        <f>COFOG!F54</f>
        <v>0</v>
      </c>
    </row>
    <row r="13" spans="1:4" s="10" customFormat="1" ht="15.75">
      <c r="A13" s="85" t="s">
        <v>232</v>
      </c>
      <c r="B13" s="98">
        <v>2</v>
      </c>
      <c r="C13" s="81">
        <f>COFOG!E55</f>
        <v>1088957</v>
      </c>
      <c r="D13" s="81">
        <f>COFOG!F55</f>
        <v>1152549</v>
      </c>
    </row>
    <row r="14" spans="1:4" s="10" customFormat="1" ht="15.75">
      <c r="A14" s="85" t="s">
        <v>124</v>
      </c>
      <c r="B14" s="98">
        <v>3</v>
      </c>
      <c r="C14" s="81">
        <f>COFOG!E56</f>
        <v>119600</v>
      </c>
      <c r="D14" s="81">
        <f>COFOG!F56</f>
        <v>119600</v>
      </c>
    </row>
    <row r="15" spans="1:4" s="10" customFormat="1" ht="15.75">
      <c r="A15" s="40" t="s">
        <v>171</v>
      </c>
      <c r="B15" s="100"/>
      <c r="C15" s="82">
        <f>SUM(C16:C18)</f>
        <v>4658270</v>
      </c>
      <c r="D15" s="82">
        <f>SUM(D16:D18)</f>
        <v>4804390</v>
      </c>
    </row>
    <row r="16" spans="1:4" s="10" customFormat="1" ht="15.75">
      <c r="A16" s="85" t="s">
        <v>386</v>
      </c>
      <c r="B16" s="98">
        <v>1</v>
      </c>
      <c r="C16" s="81">
        <f>COFOG!G54</f>
        <v>0</v>
      </c>
      <c r="D16" s="81">
        <f>COFOG!H54</f>
        <v>0</v>
      </c>
    </row>
    <row r="17" spans="1:4" s="10" customFormat="1" ht="15.75">
      <c r="A17" s="85" t="s">
        <v>232</v>
      </c>
      <c r="B17" s="98">
        <v>2</v>
      </c>
      <c r="C17" s="81">
        <f>COFOG!G55</f>
        <v>4658270</v>
      </c>
      <c r="D17" s="81">
        <f>COFOG!H55</f>
        <v>4804390</v>
      </c>
    </row>
    <row r="18" spans="1:4" s="10" customFormat="1" ht="15.75">
      <c r="A18" s="85" t="s">
        <v>124</v>
      </c>
      <c r="B18" s="98">
        <v>3</v>
      </c>
      <c r="C18" s="81">
        <f>COFOG!G56</f>
        <v>0</v>
      </c>
      <c r="D18" s="81">
        <f>COFOG!H56</f>
        <v>0</v>
      </c>
    </row>
    <row r="19" spans="1:4" s="10" customFormat="1" ht="15.75">
      <c r="A19" s="65" t="s">
        <v>172</v>
      </c>
      <c r="B19" s="100"/>
      <c r="C19" s="81"/>
      <c r="D19" s="81"/>
    </row>
    <row r="20" spans="1:4" s="10" customFormat="1" ht="15.75" hidden="1">
      <c r="A20" s="109" t="s">
        <v>175</v>
      </c>
      <c r="B20" s="17"/>
      <c r="C20" s="232">
        <f>SUM(C21:C22)</f>
        <v>0</v>
      </c>
      <c r="D20" s="232">
        <f>SUM(D21:D22)</f>
        <v>0</v>
      </c>
    </row>
    <row r="21" spans="1:4" s="10" customFormat="1" ht="31.5" hidden="1">
      <c r="A21" s="85" t="s">
        <v>181</v>
      </c>
      <c r="B21" s="100">
        <v>2</v>
      </c>
      <c r="C21" s="81"/>
      <c r="D21" s="81"/>
    </row>
    <row r="22" spans="1:4" s="10" customFormat="1" ht="15.75" hidden="1">
      <c r="A22" s="85" t="s">
        <v>182</v>
      </c>
      <c r="B22" s="100">
        <v>2</v>
      </c>
      <c r="C22" s="81"/>
      <c r="D22" s="81"/>
    </row>
    <row r="23" spans="1:4" s="10" customFormat="1" ht="15.75" hidden="1">
      <c r="A23" s="108" t="s">
        <v>173</v>
      </c>
      <c r="B23" s="100"/>
      <c r="C23" s="81">
        <f>SUM(C20:C20)</f>
        <v>0</v>
      </c>
      <c r="D23" s="81">
        <f>SUM(D20:D20)</f>
        <v>0</v>
      </c>
    </row>
    <row r="24" spans="1:4" s="10" customFormat="1" ht="15.75" hidden="1">
      <c r="A24" s="61" t="s">
        <v>183</v>
      </c>
      <c r="B24" s="100"/>
      <c r="C24" s="81"/>
      <c r="D24" s="81"/>
    </row>
    <row r="25" spans="1:4" s="10" customFormat="1" ht="47.25" hidden="1">
      <c r="A25" s="106" t="s">
        <v>180</v>
      </c>
      <c r="B25" s="100">
        <v>2</v>
      </c>
      <c r="C25" s="81"/>
      <c r="D25" s="81"/>
    </row>
    <row r="26" spans="1:4" s="10" customFormat="1" ht="47.25" hidden="1">
      <c r="A26" s="106" t="s">
        <v>180</v>
      </c>
      <c r="B26" s="100">
        <v>3</v>
      </c>
      <c r="C26" s="81"/>
      <c r="D26" s="81"/>
    </row>
    <row r="27" spans="1:4" s="10" customFormat="1" ht="15.75" hidden="1">
      <c r="A27" s="108" t="s">
        <v>179</v>
      </c>
      <c r="B27" s="100"/>
      <c r="C27" s="81">
        <f>SUM(C25:C26)</f>
        <v>0</v>
      </c>
      <c r="D27" s="81">
        <f>SUM(D25:D26)</f>
        <v>0</v>
      </c>
    </row>
    <row r="28" spans="1:4" s="10" customFormat="1" ht="15.75" hidden="1">
      <c r="A28" s="107" t="s">
        <v>176</v>
      </c>
      <c r="B28" s="100"/>
      <c r="C28" s="81">
        <f>SUM(C29:C29)</f>
        <v>0</v>
      </c>
      <c r="D28" s="81">
        <f>SUM(D29:D29)</f>
        <v>0</v>
      </c>
    </row>
    <row r="29" spans="1:4" s="10" customFormat="1" ht="15.75" hidden="1">
      <c r="A29" s="85" t="s">
        <v>418</v>
      </c>
      <c r="B29" s="100">
        <v>2</v>
      </c>
      <c r="C29" s="81"/>
      <c r="D29" s="81"/>
    </row>
    <row r="30" spans="1:4" s="10" customFormat="1" ht="15.75" hidden="1">
      <c r="A30" s="85" t="s">
        <v>177</v>
      </c>
      <c r="B30" s="100">
        <v>2</v>
      </c>
      <c r="C30" s="81"/>
      <c r="D30" s="81"/>
    </row>
    <row r="31" spans="1:4" s="10" customFormat="1" ht="31.5" hidden="1">
      <c r="A31" s="85" t="s">
        <v>178</v>
      </c>
      <c r="B31" s="100">
        <v>2</v>
      </c>
      <c r="C31" s="81"/>
      <c r="D31" s="81"/>
    </row>
    <row r="32" spans="1:4" s="10" customFormat="1" ht="15.75">
      <c r="A32" s="85" t="s">
        <v>394</v>
      </c>
      <c r="B32" s="100"/>
      <c r="C32" s="81">
        <f>C33+C48</f>
        <v>582200</v>
      </c>
      <c r="D32" s="81">
        <f>D33+D48</f>
        <v>582200</v>
      </c>
    </row>
    <row r="33" spans="1:4" s="10" customFormat="1" ht="15.75">
      <c r="A33" s="85" t="s">
        <v>395</v>
      </c>
      <c r="B33" s="100"/>
      <c r="C33" s="81">
        <f>SUM(C34:C47)</f>
        <v>582200</v>
      </c>
      <c r="D33" s="81">
        <f>SUM(D34:D47)</f>
        <v>582200</v>
      </c>
    </row>
    <row r="34" spans="1:4" s="10" customFormat="1" ht="15.75">
      <c r="A34" s="85" t="s">
        <v>397</v>
      </c>
      <c r="B34" s="100">
        <v>2</v>
      </c>
      <c r="C34" s="81">
        <v>50000</v>
      </c>
      <c r="D34" s="81">
        <v>50000</v>
      </c>
    </row>
    <row r="35" spans="1:4" s="10" customFormat="1" ht="47.25">
      <c r="A35" s="85" t="s">
        <v>405</v>
      </c>
      <c r="B35" s="100">
        <v>2</v>
      </c>
      <c r="C35" s="81">
        <v>162200</v>
      </c>
      <c r="D35" s="81">
        <v>162200</v>
      </c>
    </row>
    <row r="36" spans="1:4" s="10" customFormat="1" ht="31.5">
      <c r="A36" s="85" t="s">
        <v>484</v>
      </c>
      <c r="B36" s="100">
        <v>2</v>
      </c>
      <c r="C36" s="81">
        <v>120000</v>
      </c>
      <c r="D36" s="81">
        <v>120000</v>
      </c>
    </row>
    <row r="37" spans="1:4" s="10" customFormat="1" ht="31.5" hidden="1">
      <c r="A37" s="85" t="s">
        <v>398</v>
      </c>
      <c r="B37" s="100">
        <v>2</v>
      </c>
      <c r="C37" s="81"/>
      <c r="D37" s="81"/>
    </row>
    <row r="38" spans="1:4" s="10" customFormat="1" ht="31.5" hidden="1">
      <c r="A38" s="85" t="s">
        <v>406</v>
      </c>
      <c r="B38" s="100">
        <v>2</v>
      </c>
      <c r="C38" s="125"/>
      <c r="D38" s="125"/>
    </row>
    <row r="39" spans="1:4" s="10" customFormat="1" ht="31.5">
      <c r="A39" s="85" t="s">
        <v>404</v>
      </c>
      <c r="B39" s="100">
        <v>2</v>
      </c>
      <c r="C39" s="81">
        <v>40000</v>
      </c>
      <c r="D39" s="81">
        <v>40000</v>
      </c>
    </row>
    <row r="40" spans="1:4" s="10" customFormat="1" ht="15.75">
      <c r="A40" s="85" t="s">
        <v>403</v>
      </c>
      <c r="B40" s="100">
        <v>2</v>
      </c>
      <c r="C40" s="81">
        <v>180000</v>
      </c>
      <c r="D40" s="81">
        <v>180000</v>
      </c>
    </row>
    <row r="41" spans="1:4" s="10" customFormat="1" ht="15.75" hidden="1">
      <c r="A41" s="85" t="s">
        <v>402</v>
      </c>
      <c r="B41" s="100">
        <v>2</v>
      </c>
      <c r="C41" s="125"/>
      <c r="D41" s="125"/>
    </row>
    <row r="42" spans="1:4" s="10" customFormat="1" ht="15.75" hidden="1">
      <c r="A42" s="85" t="s">
        <v>401</v>
      </c>
      <c r="B42" s="100">
        <v>2</v>
      </c>
      <c r="C42" s="125"/>
      <c r="D42" s="125"/>
    </row>
    <row r="43" spans="1:4" s="10" customFormat="1" ht="31.5">
      <c r="A43" s="85" t="s">
        <v>400</v>
      </c>
      <c r="B43" s="100">
        <v>2</v>
      </c>
      <c r="C43" s="81">
        <v>30000</v>
      </c>
      <c r="D43" s="81">
        <v>30000</v>
      </c>
    </row>
    <row r="44" spans="1:4" s="10" customFormat="1" ht="15.75" hidden="1">
      <c r="A44" s="85" t="s">
        <v>446</v>
      </c>
      <c r="B44" s="100">
        <v>2</v>
      </c>
      <c r="C44" s="125"/>
      <c r="D44" s="125"/>
    </row>
    <row r="45" spans="1:4" s="10" customFormat="1" ht="15.75" hidden="1">
      <c r="A45" s="85" t="s">
        <v>399</v>
      </c>
      <c r="B45" s="100">
        <v>2</v>
      </c>
      <c r="C45" s="125"/>
      <c r="D45" s="125"/>
    </row>
    <row r="46" spans="1:4" s="10" customFormat="1" ht="15.75" hidden="1">
      <c r="A46" s="85" t="s">
        <v>407</v>
      </c>
      <c r="B46" s="100">
        <v>2</v>
      </c>
      <c r="C46" s="125"/>
      <c r="D46" s="125"/>
    </row>
    <row r="47" spans="1:4" s="10" customFormat="1" ht="15.75" hidden="1">
      <c r="A47" s="85" t="s">
        <v>408</v>
      </c>
      <c r="B47" s="100">
        <v>2</v>
      </c>
      <c r="C47" s="125"/>
      <c r="D47" s="125"/>
    </row>
    <row r="48" spans="1:4" s="10" customFormat="1" ht="15.75" hidden="1">
      <c r="A48" s="85" t="s">
        <v>396</v>
      </c>
      <c r="B48" s="100"/>
      <c r="C48" s="81">
        <f>SUM(C49:C58)</f>
        <v>0</v>
      </c>
      <c r="D48" s="81">
        <f>SUM(D49:D58)</f>
        <v>0</v>
      </c>
    </row>
    <row r="49" spans="1:4" s="10" customFormat="1" ht="15.75" hidden="1">
      <c r="A49" s="85" t="s">
        <v>409</v>
      </c>
      <c r="B49" s="100">
        <v>2</v>
      </c>
      <c r="C49" s="81"/>
      <c r="D49" s="81"/>
    </row>
    <row r="50" spans="1:4" s="10" customFormat="1" ht="31.5" hidden="1">
      <c r="A50" s="85" t="s">
        <v>410</v>
      </c>
      <c r="B50" s="100">
        <v>2</v>
      </c>
      <c r="C50" s="81"/>
      <c r="D50" s="81"/>
    </row>
    <row r="51" spans="1:4" s="10" customFormat="1" ht="31.5" hidden="1">
      <c r="A51" s="85" t="s">
        <v>411</v>
      </c>
      <c r="B51" s="100">
        <v>2</v>
      </c>
      <c r="C51" s="81"/>
      <c r="D51" s="81"/>
    </row>
    <row r="52" spans="1:4" s="10" customFormat="1" ht="15.75" hidden="1">
      <c r="A52" s="85" t="s">
        <v>412</v>
      </c>
      <c r="B52" s="100">
        <v>2</v>
      </c>
      <c r="C52" s="81"/>
      <c r="D52" s="81"/>
    </row>
    <row r="53" spans="1:4" s="10" customFormat="1" ht="15.75" hidden="1">
      <c r="A53" s="85" t="s">
        <v>413</v>
      </c>
      <c r="B53" s="100">
        <v>2</v>
      </c>
      <c r="C53" s="81"/>
      <c r="D53" s="81"/>
    </row>
    <row r="54" spans="1:4" s="10" customFormat="1" ht="15.75" hidden="1">
      <c r="A54" s="85" t="s">
        <v>414</v>
      </c>
      <c r="B54" s="100">
        <v>2</v>
      </c>
      <c r="C54" s="81"/>
      <c r="D54" s="81"/>
    </row>
    <row r="55" spans="1:4" s="10" customFormat="1" ht="15.75" hidden="1">
      <c r="A55" s="85" t="s">
        <v>415</v>
      </c>
      <c r="B55" s="100">
        <v>2</v>
      </c>
      <c r="C55" s="81"/>
      <c r="D55" s="81"/>
    </row>
    <row r="56" spans="1:4" s="10" customFormat="1" ht="15.75" hidden="1">
      <c r="A56" s="85" t="s">
        <v>445</v>
      </c>
      <c r="B56" s="100">
        <v>2</v>
      </c>
      <c r="C56" s="81"/>
      <c r="D56" s="81"/>
    </row>
    <row r="57" spans="1:4" s="10" customFormat="1" ht="15.75" hidden="1">
      <c r="A57" s="85" t="s">
        <v>416</v>
      </c>
      <c r="B57" s="100">
        <v>2</v>
      </c>
      <c r="C57" s="81"/>
      <c r="D57" s="81"/>
    </row>
    <row r="58" spans="1:4" s="10" customFormat="1" ht="15.75" hidden="1">
      <c r="A58" s="85" t="s">
        <v>417</v>
      </c>
      <c r="B58" s="100">
        <v>2</v>
      </c>
      <c r="C58" s="81"/>
      <c r="D58" s="81"/>
    </row>
    <row r="59" spans="1:4" s="10" customFormat="1" ht="15.75">
      <c r="A59" s="108" t="s">
        <v>174</v>
      </c>
      <c r="B59" s="100"/>
      <c r="C59" s="81">
        <f>SUM(C30:C32)+SUM(C28:C28)</f>
        <v>582200</v>
      </c>
      <c r="D59" s="81">
        <f>SUM(D30:D32)+SUM(D28:D28)</f>
        <v>582200</v>
      </c>
    </row>
    <row r="60" spans="1:4" s="10" customFormat="1" ht="15.75">
      <c r="A60" s="40" t="s">
        <v>172</v>
      </c>
      <c r="B60" s="100"/>
      <c r="C60" s="82">
        <f>SUM(C61:C63)</f>
        <v>582200</v>
      </c>
      <c r="D60" s="82">
        <f>SUM(D61:D63)</f>
        <v>582200</v>
      </c>
    </row>
    <row r="61" spans="1:4" s="10" customFormat="1" ht="15.75">
      <c r="A61" s="85" t="s">
        <v>386</v>
      </c>
      <c r="B61" s="98">
        <v>1</v>
      </c>
      <c r="C61" s="81">
        <f>SUMIF($B$19:$B$60,"1",C$19:C$60)</f>
        <v>0</v>
      </c>
      <c r="D61" s="81">
        <f>SUMIF($B$19:$B$60,"1",D$19:D$60)</f>
        <v>0</v>
      </c>
    </row>
    <row r="62" spans="1:4" s="10" customFormat="1" ht="15.75">
      <c r="A62" s="85" t="s">
        <v>232</v>
      </c>
      <c r="B62" s="98">
        <v>2</v>
      </c>
      <c r="C62" s="81">
        <f>SUMIF($B$19:$B$60,"2",C$19:C$60)</f>
        <v>582200</v>
      </c>
      <c r="D62" s="81">
        <f>SUMIF($B$19:$B$60,"2",D$19:D$60)</f>
        <v>582200</v>
      </c>
    </row>
    <row r="63" spans="1:4" s="10" customFormat="1" ht="15.75">
      <c r="A63" s="85" t="s">
        <v>124</v>
      </c>
      <c r="B63" s="98">
        <v>3</v>
      </c>
      <c r="C63" s="81">
        <f>SUMIF($B$19:$B$60,"3",C$19:C$60)</f>
        <v>0</v>
      </c>
      <c r="D63" s="81">
        <f>SUMIF($B$19:$B$60,"3",D$19:D$60)</f>
        <v>0</v>
      </c>
    </row>
    <row r="64" spans="1:4" s="10" customFormat="1" ht="15.75">
      <c r="A64" s="64" t="s">
        <v>233</v>
      </c>
      <c r="B64" s="17"/>
      <c r="C64" s="81"/>
      <c r="D64" s="81"/>
    </row>
    <row r="65" spans="1:4" s="10" customFormat="1" ht="15.75" hidden="1">
      <c r="A65" s="61" t="s">
        <v>186</v>
      </c>
      <c r="B65" s="17"/>
      <c r="C65" s="81"/>
      <c r="D65" s="81"/>
    </row>
    <row r="66" spans="1:4" s="10" customFormat="1" ht="31.5">
      <c r="A66" s="61" t="s">
        <v>650</v>
      </c>
      <c r="B66" s="17">
        <v>2</v>
      </c>
      <c r="C66" s="81">
        <v>0</v>
      </c>
      <c r="D66" s="81">
        <v>11800</v>
      </c>
    </row>
    <row r="67" spans="1:4" s="10" customFormat="1" ht="31.5" hidden="1">
      <c r="A67" s="61" t="s">
        <v>420</v>
      </c>
      <c r="B67" s="17"/>
      <c r="C67" s="81"/>
      <c r="D67" s="81"/>
    </row>
    <row r="68" spans="1:4" s="10" customFormat="1" ht="15.75" hidden="1">
      <c r="A68" s="61" t="s">
        <v>419</v>
      </c>
      <c r="B68" s="17"/>
      <c r="C68" s="81"/>
      <c r="D68" s="81"/>
    </row>
    <row r="69" spans="1:4" s="10" customFormat="1" ht="15.75" hidden="1">
      <c r="A69" s="61"/>
      <c r="B69" s="17"/>
      <c r="C69" s="81"/>
      <c r="D69" s="81"/>
    </row>
    <row r="70" spans="1:4" s="10" customFormat="1" ht="31.5" hidden="1">
      <c r="A70" s="61" t="s">
        <v>184</v>
      </c>
      <c r="B70" s="17"/>
      <c r="C70" s="81"/>
      <c r="D70" s="81"/>
    </row>
    <row r="71" spans="1:4" s="10" customFormat="1" ht="15.75" hidden="1">
      <c r="A71" s="61"/>
      <c r="B71" s="17"/>
      <c r="C71" s="81"/>
      <c r="D71" s="81"/>
    </row>
    <row r="72" spans="1:4" s="10" customFormat="1" ht="31.5" hidden="1">
      <c r="A72" s="61" t="s">
        <v>185</v>
      </c>
      <c r="B72" s="17"/>
      <c r="C72" s="81"/>
      <c r="D72" s="81"/>
    </row>
    <row r="73" spans="1:4" s="10" customFormat="1" ht="15.75" hidden="1">
      <c r="A73" s="61"/>
      <c r="B73" s="17"/>
      <c r="C73" s="81"/>
      <c r="D73" s="81"/>
    </row>
    <row r="74" spans="1:4" s="10" customFormat="1" ht="31.5" hidden="1">
      <c r="A74" s="61" t="s">
        <v>188</v>
      </c>
      <c r="B74" s="17"/>
      <c r="C74" s="81"/>
      <c r="D74" s="81"/>
    </row>
    <row r="75" spans="1:4" s="10" customFormat="1" ht="15.75" hidden="1">
      <c r="A75" s="85" t="s">
        <v>144</v>
      </c>
      <c r="B75" s="100">
        <v>2</v>
      </c>
      <c r="C75" s="81"/>
      <c r="D75" s="81"/>
    </row>
    <row r="76" spans="1:4" s="10" customFormat="1" ht="15.75" hidden="1">
      <c r="A76" s="84" t="s">
        <v>118</v>
      </c>
      <c r="B76" s="17"/>
      <c r="C76" s="81"/>
      <c r="D76" s="81"/>
    </row>
    <row r="77" spans="1:4" s="10" customFormat="1" ht="15.75">
      <c r="A77" s="107" t="s">
        <v>143</v>
      </c>
      <c r="B77" s="17"/>
      <c r="C77" s="81">
        <f>SUM(C75:C76)</f>
        <v>0</v>
      </c>
      <c r="D77" s="81">
        <f>SUM(D75:D76)</f>
        <v>0</v>
      </c>
    </row>
    <row r="78" spans="1:4" s="10" customFormat="1" ht="15.75">
      <c r="A78" s="85" t="s">
        <v>129</v>
      </c>
      <c r="B78" s="17">
        <v>2</v>
      </c>
      <c r="C78" s="81">
        <v>450346</v>
      </c>
      <c r="D78" s="81">
        <v>450346</v>
      </c>
    </row>
    <row r="79" spans="1:4" s="10" customFormat="1" ht="15.75">
      <c r="A79" s="84" t="s">
        <v>600</v>
      </c>
      <c r="B79" s="100">
        <v>2</v>
      </c>
      <c r="C79" s="125">
        <v>8998</v>
      </c>
      <c r="D79" s="125">
        <v>8998</v>
      </c>
    </row>
    <row r="80" spans="1:4" s="10" customFormat="1" ht="15.75" hidden="1">
      <c r="A80" s="84" t="s">
        <v>517</v>
      </c>
      <c r="B80" s="100">
        <v>2</v>
      </c>
      <c r="C80" s="81"/>
      <c r="D80" s="81"/>
    </row>
    <row r="81" spans="1:4" s="10" customFormat="1" ht="15.75">
      <c r="A81" s="84" t="s">
        <v>601</v>
      </c>
      <c r="B81" s="100">
        <v>2</v>
      </c>
      <c r="C81" s="81">
        <v>3650</v>
      </c>
      <c r="D81" s="81">
        <v>3650</v>
      </c>
    </row>
    <row r="82" spans="1:4" s="10" customFormat="1" ht="15.75" hidden="1">
      <c r="A82" s="84" t="s">
        <v>518</v>
      </c>
      <c r="B82" s="100">
        <v>2</v>
      </c>
      <c r="C82" s="81"/>
      <c r="D82" s="81"/>
    </row>
    <row r="83" spans="1:4" s="10" customFormat="1" ht="15.75">
      <c r="A83" s="84" t="s">
        <v>602</v>
      </c>
      <c r="B83" s="100">
        <v>2</v>
      </c>
      <c r="C83" s="81">
        <v>48626</v>
      </c>
      <c r="D83" s="81">
        <v>48626</v>
      </c>
    </row>
    <row r="84" spans="1:4" s="10" customFormat="1" ht="15.75" hidden="1">
      <c r="A84" s="84" t="s">
        <v>447</v>
      </c>
      <c r="B84" s="100">
        <v>2</v>
      </c>
      <c r="C84" s="81"/>
      <c r="D84" s="81"/>
    </row>
    <row r="85" spans="1:4" s="10" customFormat="1" ht="15.75">
      <c r="A85" s="84" t="s">
        <v>603</v>
      </c>
      <c r="B85" s="17">
        <v>2</v>
      </c>
      <c r="C85" s="81">
        <v>300000</v>
      </c>
      <c r="D85" s="81">
        <v>300000</v>
      </c>
    </row>
    <row r="86" spans="1:4" s="10" customFormat="1" ht="15.75" hidden="1">
      <c r="A86" s="84" t="s">
        <v>519</v>
      </c>
      <c r="B86" s="17">
        <v>2</v>
      </c>
      <c r="C86" s="81"/>
      <c r="D86" s="81"/>
    </row>
    <row r="87" spans="1:4" s="10" customFormat="1" ht="15.75">
      <c r="A87" s="84" t="s">
        <v>604</v>
      </c>
      <c r="B87" s="17">
        <v>2</v>
      </c>
      <c r="C87" s="81">
        <v>55000</v>
      </c>
      <c r="D87" s="81">
        <v>55000</v>
      </c>
    </row>
    <row r="88" spans="1:4" s="10" customFormat="1" ht="15.75">
      <c r="A88" s="130" t="s">
        <v>512</v>
      </c>
      <c r="B88" s="17">
        <v>2</v>
      </c>
      <c r="C88" s="81">
        <v>11713</v>
      </c>
      <c r="D88" s="81">
        <v>11713</v>
      </c>
    </row>
    <row r="89" spans="1:4" s="10" customFormat="1" ht="31.5">
      <c r="A89" s="107" t="s">
        <v>189</v>
      </c>
      <c r="B89" s="17"/>
      <c r="C89" s="81">
        <f>SUM(C78:C88)</f>
        <v>878333</v>
      </c>
      <c r="D89" s="81">
        <f>SUM(D78:D88)</f>
        <v>878333</v>
      </c>
    </row>
    <row r="90" spans="1:4" s="10" customFormat="1" ht="15.75">
      <c r="A90" s="84" t="s">
        <v>606</v>
      </c>
      <c r="B90" s="100">
        <v>2</v>
      </c>
      <c r="C90" s="81">
        <v>30000</v>
      </c>
      <c r="D90" s="81">
        <v>30000</v>
      </c>
    </row>
    <row r="91" spans="1:4" s="10" customFormat="1" ht="15.75" hidden="1">
      <c r="A91" s="84" t="s">
        <v>449</v>
      </c>
      <c r="B91" s="100">
        <v>2</v>
      </c>
      <c r="C91" s="81"/>
      <c r="D91" s="81"/>
    </row>
    <row r="92" spans="1:4" s="10" customFormat="1" ht="15.75">
      <c r="A92" s="84" t="s">
        <v>607</v>
      </c>
      <c r="B92" s="100">
        <v>2</v>
      </c>
      <c r="C92" s="81">
        <v>93974</v>
      </c>
      <c r="D92" s="81">
        <v>93974</v>
      </c>
    </row>
    <row r="93" spans="1:4" s="10" customFormat="1" ht="15.75" hidden="1">
      <c r="A93" s="84" t="s">
        <v>451</v>
      </c>
      <c r="B93" s="100">
        <v>2</v>
      </c>
      <c r="C93" s="81"/>
      <c r="D93" s="81"/>
    </row>
    <row r="94" spans="1:4" s="10" customFormat="1" ht="15.75" hidden="1">
      <c r="A94" s="84" t="s">
        <v>452</v>
      </c>
      <c r="B94" s="100">
        <v>2</v>
      </c>
      <c r="C94" s="81"/>
      <c r="D94" s="81"/>
    </row>
    <row r="95" spans="1:4" s="10" customFormat="1" ht="15.75">
      <c r="A95" s="84" t="s">
        <v>605</v>
      </c>
      <c r="B95" s="100">
        <v>2</v>
      </c>
      <c r="C95" s="81">
        <v>100742</v>
      </c>
      <c r="D95" s="81">
        <v>100742</v>
      </c>
    </row>
    <row r="96" spans="1:4" s="10" customFormat="1" ht="15.75" hidden="1">
      <c r="A96" s="84" t="s">
        <v>454</v>
      </c>
      <c r="B96" s="17">
        <v>2</v>
      </c>
      <c r="C96" s="81"/>
      <c r="D96" s="81"/>
    </row>
    <row r="97" spans="1:4" s="10" customFormat="1" ht="15.75" hidden="1">
      <c r="A97" s="84" t="s">
        <v>455</v>
      </c>
      <c r="B97" s="17">
        <v>2</v>
      </c>
      <c r="C97" s="81"/>
      <c r="D97" s="81"/>
    </row>
    <row r="98" spans="1:4" s="10" customFormat="1" ht="15.75" hidden="1">
      <c r="A98" s="84" t="s">
        <v>485</v>
      </c>
      <c r="B98" s="17">
        <v>2</v>
      </c>
      <c r="C98" s="81"/>
      <c r="D98" s="81"/>
    </row>
    <row r="99" spans="1:4" s="10" customFormat="1" ht="15.75" hidden="1">
      <c r="A99" s="84" t="s">
        <v>118</v>
      </c>
      <c r="B99" s="17"/>
      <c r="C99" s="81"/>
      <c r="D99" s="81"/>
    </row>
    <row r="100" spans="1:4" s="10" customFormat="1" ht="15.75">
      <c r="A100" s="107" t="s">
        <v>190</v>
      </c>
      <c r="B100" s="17"/>
      <c r="C100" s="81">
        <f>SUM(C90:C99)</f>
        <v>224716</v>
      </c>
      <c r="D100" s="81">
        <f>SUM(D90:D99)</f>
        <v>224716</v>
      </c>
    </row>
    <row r="101" spans="1:4" s="10" customFormat="1" ht="31.5">
      <c r="A101" s="108" t="s">
        <v>187</v>
      </c>
      <c r="B101" s="17"/>
      <c r="C101" s="81">
        <f>C77+C89+C100</f>
        <v>1103049</v>
      </c>
      <c r="D101" s="81">
        <f>D77+D89+D100</f>
        <v>1103049</v>
      </c>
    </row>
    <row r="102" spans="1:4" s="10" customFormat="1" ht="15.75" hidden="1">
      <c r="A102" s="61"/>
      <c r="B102" s="100"/>
      <c r="C102" s="81"/>
      <c r="D102" s="81"/>
    </row>
    <row r="103" spans="1:4" s="10" customFormat="1" ht="31.5" hidden="1">
      <c r="A103" s="61" t="s">
        <v>191</v>
      </c>
      <c r="B103" s="100"/>
      <c r="C103" s="81"/>
      <c r="D103" s="81"/>
    </row>
    <row r="104" spans="1:4" s="10" customFormat="1" ht="15.75" hidden="1">
      <c r="A104" s="85" t="s">
        <v>439</v>
      </c>
      <c r="B104" s="100">
        <v>2</v>
      </c>
      <c r="C104" s="81"/>
      <c r="D104" s="81"/>
    </row>
    <row r="105" spans="1:4" s="10" customFormat="1" ht="31.5" hidden="1">
      <c r="A105" s="61" t="s">
        <v>192</v>
      </c>
      <c r="B105" s="100"/>
      <c r="C105" s="81">
        <f>SUM(C104)</f>
        <v>0</v>
      </c>
      <c r="D105" s="81">
        <f>SUM(D104)</f>
        <v>0</v>
      </c>
    </row>
    <row r="106" spans="1:4" s="10" customFormat="1" ht="15.75" hidden="1">
      <c r="A106" s="61" t="s">
        <v>193</v>
      </c>
      <c r="B106" s="100"/>
      <c r="C106" s="81"/>
      <c r="D106" s="81"/>
    </row>
    <row r="107" spans="1:4" s="10" customFormat="1" ht="15.75" hidden="1">
      <c r="A107" s="61" t="s">
        <v>194</v>
      </c>
      <c r="B107" s="100"/>
      <c r="C107" s="81"/>
      <c r="D107" s="81"/>
    </row>
    <row r="108" spans="1:4" s="10" customFormat="1" ht="15.75" hidden="1">
      <c r="A108" s="119" t="s">
        <v>440</v>
      </c>
      <c r="B108" s="100">
        <v>2</v>
      </c>
      <c r="C108" s="81"/>
      <c r="D108" s="81"/>
    </row>
    <row r="109" spans="1:4" s="10" customFormat="1" ht="15.75" hidden="1">
      <c r="A109" s="119" t="s">
        <v>456</v>
      </c>
      <c r="B109" s="100">
        <v>2</v>
      </c>
      <c r="C109" s="81"/>
      <c r="D109" s="81"/>
    </row>
    <row r="110" spans="1:4" s="10" customFormat="1" ht="15.75" hidden="1">
      <c r="A110" s="119" t="s">
        <v>557</v>
      </c>
      <c r="B110" s="100">
        <v>2</v>
      </c>
      <c r="C110" s="81"/>
      <c r="D110" s="81"/>
    </row>
    <row r="111" spans="1:4" s="10" customFormat="1" ht="15.75" hidden="1">
      <c r="A111" s="119" t="s">
        <v>457</v>
      </c>
      <c r="B111" s="100">
        <v>2</v>
      </c>
      <c r="C111" s="81"/>
      <c r="D111" s="81"/>
    </row>
    <row r="112" spans="1:4" s="10" customFormat="1" ht="15.75" hidden="1">
      <c r="A112" s="109" t="s">
        <v>195</v>
      </c>
      <c r="B112" s="100"/>
      <c r="C112" s="81">
        <f>SUM(C108:C111)</f>
        <v>0</v>
      </c>
      <c r="D112" s="81">
        <f>SUM(D108:D111)</f>
        <v>0</v>
      </c>
    </row>
    <row r="113" spans="1:4" s="10" customFormat="1" ht="15.75" hidden="1">
      <c r="A113" s="85" t="s">
        <v>142</v>
      </c>
      <c r="B113" s="100">
        <v>2</v>
      </c>
      <c r="C113" s="81"/>
      <c r="D113" s="81"/>
    </row>
    <row r="114" spans="1:4" s="10" customFormat="1" ht="15.75" hidden="1">
      <c r="A114" s="85"/>
      <c r="B114" s="100"/>
      <c r="C114" s="81"/>
      <c r="D114" s="81"/>
    </row>
    <row r="115" spans="1:4" s="10" customFormat="1" ht="15.75" hidden="1">
      <c r="A115" s="109" t="s">
        <v>141</v>
      </c>
      <c r="B115" s="100"/>
      <c r="C115" s="81">
        <f>SUM(C113:C114)</f>
        <v>0</v>
      </c>
      <c r="D115" s="81">
        <f>SUM(D113:D114)</f>
        <v>0</v>
      </c>
    </row>
    <row r="116" spans="1:4" s="10" customFormat="1" ht="15.75" hidden="1">
      <c r="A116" s="85"/>
      <c r="B116" s="100"/>
      <c r="C116" s="81"/>
      <c r="D116" s="81"/>
    </row>
    <row r="117" spans="1:4" s="10" customFormat="1" ht="15.75" hidden="1">
      <c r="A117" s="61" t="s">
        <v>520</v>
      </c>
      <c r="B117" s="100">
        <v>2</v>
      </c>
      <c r="C117" s="81"/>
      <c r="D117" s="81"/>
    </row>
    <row r="118" spans="1:4" s="10" customFormat="1" ht="15.75" hidden="1">
      <c r="A118" s="109" t="s">
        <v>196</v>
      </c>
      <c r="B118" s="100"/>
      <c r="C118" s="81">
        <f>SUM(C116:C117)</f>
        <v>0</v>
      </c>
      <c r="D118" s="81">
        <f>SUM(D116:D117)</f>
        <v>0</v>
      </c>
    </row>
    <row r="119" spans="1:4" s="10" customFormat="1" ht="15.75" hidden="1">
      <c r="A119" s="65"/>
      <c r="B119" s="100"/>
      <c r="C119" s="81"/>
      <c r="D119" s="81"/>
    </row>
    <row r="120" spans="1:4" s="10" customFormat="1" ht="15.75" hidden="1">
      <c r="A120" s="61"/>
      <c r="B120" s="100"/>
      <c r="C120" s="81"/>
      <c r="D120" s="81"/>
    </row>
    <row r="121" spans="1:4" s="10" customFormat="1" ht="31.5" hidden="1">
      <c r="A121" s="108" t="s">
        <v>421</v>
      </c>
      <c r="B121" s="100"/>
      <c r="C121" s="81">
        <f>C112+C115+C118</f>
        <v>0</v>
      </c>
      <c r="D121" s="81">
        <f>D112+D115+D118</f>
        <v>0</v>
      </c>
    </row>
    <row r="122" spans="1:4" s="10" customFormat="1" ht="15.75">
      <c r="A122" s="85" t="s">
        <v>215</v>
      </c>
      <c r="B122" s="100">
        <v>2</v>
      </c>
      <c r="C122" s="125">
        <v>50000</v>
      </c>
      <c r="D122" s="125">
        <v>38200</v>
      </c>
    </row>
    <row r="123" spans="1:4" s="10" customFormat="1" ht="15.75" hidden="1">
      <c r="A123" s="85" t="s">
        <v>216</v>
      </c>
      <c r="B123" s="100">
        <v>2</v>
      </c>
      <c r="C123" s="81"/>
      <c r="D123" s="81"/>
    </row>
    <row r="124" spans="1:4" s="10" customFormat="1" ht="15.75">
      <c r="A124" s="61" t="s">
        <v>422</v>
      </c>
      <c r="B124" s="100"/>
      <c r="C124" s="81">
        <f>SUM(C122:C123)</f>
        <v>50000</v>
      </c>
      <c r="D124" s="81">
        <f>SUM(D122:D123)</f>
        <v>38200</v>
      </c>
    </row>
    <row r="125" spans="1:4" s="10" customFormat="1" ht="15.75">
      <c r="A125" s="63" t="s">
        <v>233</v>
      </c>
      <c r="B125" s="100"/>
      <c r="C125" s="82">
        <f>SUM(C126:C126:C128)</f>
        <v>1153049</v>
      </c>
      <c r="D125" s="82">
        <f>SUM(D126:D126:D128)</f>
        <v>1153049</v>
      </c>
    </row>
    <row r="126" spans="1:4" s="10" customFormat="1" ht="15.75">
      <c r="A126" s="85" t="s">
        <v>386</v>
      </c>
      <c r="B126" s="98">
        <v>1</v>
      </c>
      <c r="C126" s="81">
        <f>SUMIF($B$64:$B$125,"1",C$64:C$125)</f>
        <v>0</v>
      </c>
      <c r="D126" s="81">
        <f>SUMIF($B$64:$B$125,"1",D$64:D$125)</f>
        <v>0</v>
      </c>
    </row>
    <row r="127" spans="1:4" s="10" customFormat="1" ht="15.75">
      <c r="A127" s="85" t="s">
        <v>232</v>
      </c>
      <c r="B127" s="98">
        <v>2</v>
      </c>
      <c r="C127" s="81">
        <f>SUMIF($B$64:$B$125,"2",C$64:C$125)</f>
        <v>1153049</v>
      </c>
      <c r="D127" s="81">
        <f>SUMIF($B$64:$B$125,"2",D$64:D$125)</f>
        <v>1153049</v>
      </c>
    </row>
    <row r="128" spans="1:4" s="10" customFormat="1" ht="15.75">
      <c r="A128" s="85" t="s">
        <v>124</v>
      </c>
      <c r="B128" s="98">
        <v>3</v>
      </c>
      <c r="C128" s="81">
        <f>SUMIF($B$64:$B$125,"3",C$64:C$125)</f>
        <v>0</v>
      </c>
      <c r="D128" s="81">
        <f>SUMIF($B$64:$B$125,"3",D$64:D$125)</f>
        <v>0</v>
      </c>
    </row>
    <row r="129" spans="1:4" ht="15.75">
      <c r="A129" s="65" t="s">
        <v>84</v>
      </c>
      <c r="B129" s="100"/>
      <c r="C129" s="81"/>
      <c r="D129" s="81"/>
    </row>
    <row r="130" spans="1:4" ht="15.75">
      <c r="A130" s="40" t="s">
        <v>234</v>
      </c>
      <c r="B130" s="100"/>
      <c r="C130" s="82">
        <f>SUM(C131:C133)</f>
        <v>2000000</v>
      </c>
      <c r="D130" s="82">
        <f>SUM(D131:D133)</f>
        <v>3498600</v>
      </c>
    </row>
    <row r="131" spans="1:4" ht="15.75">
      <c r="A131" s="85" t="s">
        <v>386</v>
      </c>
      <c r="B131" s="98">
        <v>1</v>
      </c>
      <c r="C131" s="81">
        <f>Felh!H32</f>
        <v>0</v>
      </c>
      <c r="D131" s="81">
        <f>Felh!I32</f>
        <v>0</v>
      </c>
    </row>
    <row r="132" spans="1:4" ht="15.75">
      <c r="A132" s="85" t="s">
        <v>232</v>
      </c>
      <c r="B132" s="98">
        <v>2</v>
      </c>
      <c r="C132" s="81">
        <f>Felh!H33</f>
        <v>2000000</v>
      </c>
      <c r="D132" s="81">
        <f>Felh!I33</f>
        <v>3498600</v>
      </c>
    </row>
    <row r="133" spans="1:4" ht="15.75">
      <c r="A133" s="85" t="s">
        <v>124</v>
      </c>
      <c r="B133" s="98">
        <v>3</v>
      </c>
      <c r="C133" s="81">
        <f>Felh!H34</f>
        <v>0</v>
      </c>
      <c r="D133" s="81">
        <f>Felh!I34</f>
        <v>0</v>
      </c>
    </row>
    <row r="134" spans="1:4" ht="15.75">
      <c r="A134" s="40" t="s">
        <v>235</v>
      </c>
      <c r="B134" s="100"/>
      <c r="C134" s="82">
        <f>SUM(C135:C137)</f>
        <v>3151086</v>
      </c>
      <c r="D134" s="82">
        <f>SUM(D135:D137)</f>
        <v>3400503</v>
      </c>
    </row>
    <row r="135" spans="1:4" ht="15.75">
      <c r="A135" s="85" t="s">
        <v>386</v>
      </c>
      <c r="B135" s="98">
        <v>1</v>
      </c>
      <c r="C135" s="81">
        <f>Felh!H49</f>
        <v>0</v>
      </c>
      <c r="D135" s="81">
        <f>Felh!I49</f>
        <v>0</v>
      </c>
    </row>
    <row r="136" spans="1:4" ht="15.75">
      <c r="A136" s="85" t="s">
        <v>232</v>
      </c>
      <c r="B136" s="98">
        <v>2</v>
      </c>
      <c r="C136" s="81">
        <f>Felh!H50</f>
        <v>3151086</v>
      </c>
      <c r="D136" s="81">
        <f>Felh!I50</f>
        <v>3400503</v>
      </c>
    </row>
    <row r="137" spans="1:4" ht="15" customHeight="1">
      <c r="A137" s="85" t="s">
        <v>124</v>
      </c>
      <c r="B137" s="98">
        <v>3</v>
      </c>
      <c r="C137" s="81">
        <f>Felh!H51</f>
        <v>0</v>
      </c>
      <c r="D137" s="81">
        <f>Felh!I51</f>
        <v>0</v>
      </c>
    </row>
    <row r="138" spans="1:4" ht="15.75">
      <c r="A138" s="40" t="s">
        <v>236</v>
      </c>
      <c r="B138" s="100"/>
      <c r="C138" s="82">
        <f>SUM(C139:C141)</f>
        <v>414302</v>
      </c>
      <c r="D138" s="82">
        <f>SUM(D139:D141)</f>
        <v>15025</v>
      </c>
    </row>
    <row r="139" spans="1:4" ht="15.75">
      <c r="A139" s="85" t="s">
        <v>386</v>
      </c>
      <c r="B139" s="98">
        <v>1</v>
      </c>
      <c r="C139" s="81">
        <f>Felh!H71</f>
        <v>0</v>
      </c>
      <c r="D139" s="81">
        <f>Felh!I71</f>
        <v>0</v>
      </c>
    </row>
    <row r="140" spans="1:4" ht="15.75">
      <c r="A140" s="85" t="s">
        <v>232</v>
      </c>
      <c r="B140" s="98">
        <v>2</v>
      </c>
      <c r="C140" s="81">
        <f>Felh!H72</f>
        <v>414302</v>
      </c>
      <c r="D140" s="81">
        <f>Felh!I72</f>
        <v>15025</v>
      </c>
    </row>
    <row r="141" spans="1:4" ht="15.75">
      <c r="A141" s="85" t="s">
        <v>124</v>
      </c>
      <c r="B141" s="98">
        <v>3</v>
      </c>
      <c r="C141" s="81">
        <f>Felh!H73</f>
        <v>0</v>
      </c>
      <c r="D141" s="81">
        <f>Felh!I73</f>
        <v>0</v>
      </c>
    </row>
    <row r="142" spans="1:4" ht="16.5">
      <c r="A142" s="67" t="s">
        <v>237</v>
      </c>
      <c r="B142" s="101"/>
      <c r="C142" s="81"/>
      <c r="D142" s="81"/>
    </row>
    <row r="143" spans="1:4" ht="15.75" hidden="1">
      <c r="A143" s="65" t="s">
        <v>126</v>
      </c>
      <c r="B143" s="100"/>
      <c r="C143" s="15"/>
      <c r="D143" s="15"/>
    </row>
    <row r="144" spans="1:4" ht="15.75" hidden="1">
      <c r="A144" s="61" t="s">
        <v>222</v>
      </c>
      <c r="B144" s="100"/>
      <c r="C144" s="15"/>
      <c r="D144" s="15"/>
    </row>
    <row r="145" spans="1:4" ht="31.5" hidden="1">
      <c r="A145" s="85" t="s">
        <v>423</v>
      </c>
      <c r="B145" s="100"/>
      <c r="C145" s="15"/>
      <c r="D145" s="15"/>
    </row>
    <row r="146" spans="1:4" ht="31.5" hidden="1">
      <c r="A146" s="85" t="s">
        <v>224</v>
      </c>
      <c r="B146" s="100"/>
      <c r="C146" s="15"/>
      <c r="D146" s="15"/>
    </row>
    <row r="147" spans="1:4" ht="31.5" hidden="1">
      <c r="A147" s="85" t="s">
        <v>424</v>
      </c>
      <c r="B147" s="100"/>
      <c r="C147" s="15"/>
      <c r="D147" s="15"/>
    </row>
    <row r="148" spans="1:4" ht="31.5">
      <c r="A148" s="85" t="s">
        <v>225</v>
      </c>
      <c r="B148" s="100">
        <v>2</v>
      </c>
      <c r="C148" s="15">
        <v>459678</v>
      </c>
      <c r="D148" s="15">
        <v>459678</v>
      </c>
    </row>
    <row r="149" spans="1:4" ht="15.75" hidden="1">
      <c r="A149" s="85" t="s">
        <v>226</v>
      </c>
      <c r="B149" s="100"/>
      <c r="C149" s="15"/>
      <c r="D149" s="15"/>
    </row>
    <row r="150" spans="1:4" ht="31.5" hidden="1">
      <c r="A150" s="85" t="s">
        <v>437</v>
      </c>
      <c r="B150" s="100"/>
      <c r="C150" s="15"/>
      <c r="D150" s="15"/>
    </row>
    <row r="151" spans="1:4" ht="15.75" hidden="1">
      <c r="A151" s="85" t="s">
        <v>230</v>
      </c>
      <c r="B151" s="100"/>
      <c r="C151" s="15"/>
      <c r="D151" s="15"/>
    </row>
    <row r="152" spans="1:4" ht="15.75" hidden="1">
      <c r="A152" s="61" t="s">
        <v>231</v>
      </c>
      <c r="B152" s="100"/>
      <c r="C152" s="15"/>
      <c r="D152" s="15"/>
    </row>
    <row r="153" spans="1:4" ht="15.75" hidden="1">
      <c r="A153" s="61" t="s">
        <v>223</v>
      </c>
      <c r="B153" s="100"/>
      <c r="C153" s="15"/>
      <c r="D153" s="15"/>
    </row>
    <row r="154" spans="1:4" ht="15.75">
      <c r="A154" s="40" t="s">
        <v>126</v>
      </c>
      <c r="B154" s="100"/>
      <c r="C154" s="82">
        <f>SUM(C155:C157)</f>
        <v>459678</v>
      </c>
      <c r="D154" s="82">
        <f>SUM(D155:D157)</f>
        <v>459678</v>
      </c>
    </row>
    <row r="155" spans="1:4" ht="15.75">
      <c r="A155" s="85" t="s">
        <v>386</v>
      </c>
      <c r="B155" s="98">
        <v>1</v>
      </c>
      <c r="C155" s="81">
        <f>SUMIF($B$143:$B$154,"1",C$143:C$154)</f>
        <v>0</v>
      </c>
      <c r="D155" s="81">
        <f>SUMIF($B$143:$B$154,"1",D$143:D$154)</f>
        <v>0</v>
      </c>
    </row>
    <row r="156" spans="1:4" ht="15.75">
      <c r="A156" s="85" t="s">
        <v>232</v>
      </c>
      <c r="B156" s="98">
        <v>2</v>
      </c>
      <c r="C156" s="81">
        <f>SUMIF($B$143:$B$154,"2",C$143:C$154)</f>
        <v>459678</v>
      </c>
      <c r="D156" s="81">
        <f>SUMIF($B$143:$B$154,"2",D$143:D$154)</f>
        <v>459678</v>
      </c>
    </row>
    <row r="157" spans="1:4" ht="15.75">
      <c r="A157" s="85" t="s">
        <v>124</v>
      </c>
      <c r="B157" s="98">
        <v>3</v>
      </c>
      <c r="C157" s="81">
        <f>SUMIF($B$143:$B$154,"3",C$143:C$154)</f>
        <v>0</v>
      </c>
      <c r="D157" s="81">
        <f>SUMIF($B$143:$B$154,"3",D$143:D$154)</f>
        <v>0</v>
      </c>
    </row>
    <row r="158" spans="1:4" ht="15.75" hidden="1">
      <c r="A158" s="65" t="s">
        <v>127</v>
      </c>
      <c r="B158" s="100"/>
      <c r="C158" s="15"/>
      <c r="D158" s="15"/>
    </row>
    <row r="159" spans="1:4" ht="15.75" hidden="1">
      <c r="A159" s="61" t="s">
        <v>222</v>
      </c>
      <c r="B159" s="100"/>
      <c r="C159" s="15"/>
      <c r="D159" s="15"/>
    </row>
    <row r="160" spans="1:4" ht="31.5" hidden="1">
      <c r="A160" s="85" t="s">
        <v>423</v>
      </c>
      <c r="B160" s="100"/>
      <c r="C160" s="15"/>
      <c r="D160" s="15"/>
    </row>
    <row r="161" spans="1:4" ht="31.5" hidden="1">
      <c r="A161" s="85" t="s">
        <v>224</v>
      </c>
      <c r="B161" s="100"/>
      <c r="C161" s="15"/>
      <c r="D161" s="15"/>
    </row>
    <row r="162" spans="1:4" ht="31.5" hidden="1">
      <c r="A162" s="85" t="s">
        <v>424</v>
      </c>
      <c r="B162" s="100"/>
      <c r="C162" s="15"/>
      <c r="D162" s="15"/>
    </row>
    <row r="163" spans="1:4" ht="15.75" hidden="1">
      <c r="A163" s="85" t="s">
        <v>225</v>
      </c>
      <c r="B163" s="100"/>
      <c r="C163" s="15"/>
      <c r="D163" s="15"/>
    </row>
    <row r="164" spans="1:4" ht="15.75" hidden="1">
      <c r="A164" s="85" t="s">
        <v>226</v>
      </c>
      <c r="B164" s="100"/>
      <c r="C164" s="15"/>
      <c r="D164" s="15"/>
    </row>
    <row r="165" spans="1:4" ht="31.5" hidden="1">
      <c r="A165" s="85" t="s">
        <v>437</v>
      </c>
      <c r="B165" s="100"/>
      <c r="C165" s="15"/>
      <c r="D165" s="15"/>
    </row>
    <row r="166" spans="1:4" ht="15.75" hidden="1">
      <c r="A166" s="85" t="s">
        <v>230</v>
      </c>
      <c r="B166" s="100"/>
      <c r="C166" s="15"/>
      <c r="D166" s="15"/>
    </row>
    <row r="167" spans="1:4" ht="15.75" hidden="1">
      <c r="A167" s="61" t="s">
        <v>231</v>
      </c>
      <c r="B167" s="100"/>
      <c r="C167" s="15"/>
      <c r="D167" s="15"/>
    </row>
    <row r="168" spans="1:4" ht="15.75" hidden="1">
      <c r="A168" s="61" t="s">
        <v>223</v>
      </c>
      <c r="B168" s="100"/>
      <c r="C168" s="15"/>
      <c r="D168" s="15"/>
    </row>
    <row r="169" spans="1:4" ht="15.75" hidden="1">
      <c r="A169" s="40" t="s">
        <v>238</v>
      </c>
      <c r="B169" s="100"/>
      <c r="C169" s="82">
        <f>SUM(C170:C172)</f>
        <v>0</v>
      </c>
      <c r="D169" s="82">
        <f>SUM(D170:D172)</f>
        <v>0</v>
      </c>
    </row>
    <row r="170" spans="1:4" ht="15.75" hidden="1">
      <c r="A170" s="85" t="s">
        <v>386</v>
      </c>
      <c r="B170" s="98">
        <v>1</v>
      </c>
      <c r="C170" s="81">
        <f>SUMIF($B$158:$B$169,"1",C$158:C$169)</f>
        <v>0</v>
      </c>
      <c r="D170" s="81">
        <f>SUMIF($B$158:$B$169,"1",D$158:D$169)</f>
        <v>0</v>
      </c>
    </row>
    <row r="171" spans="1:4" ht="15.75" hidden="1">
      <c r="A171" s="85" t="s">
        <v>232</v>
      </c>
      <c r="B171" s="98">
        <v>2</v>
      </c>
      <c r="C171" s="81">
        <f>SUMIF($B$158:$B$169,"2",C$158:C$169)</f>
        <v>0</v>
      </c>
      <c r="D171" s="81">
        <f>SUMIF($B$158:$B$169,"2",D$158:D$169)</f>
        <v>0</v>
      </c>
    </row>
    <row r="172" spans="1:4" ht="15.75" hidden="1">
      <c r="A172" s="85" t="s">
        <v>124</v>
      </c>
      <c r="B172" s="98">
        <v>3</v>
      </c>
      <c r="C172" s="81">
        <f>SUMIF($B$158:$B$169,"3",C$158:C$169)</f>
        <v>0</v>
      </c>
      <c r="D172" s="81">
        <f>SUMIF($B$158:$B$169,"3",D$158:D$169)</f>
        <v>0</v>
      </c>
    </row>
    <row r="173" spans="1:4" ht="16.5">
      <c r="A173" s="66" t="s">
        <v>128</v>
      </c>
      <c r="B173" s="101"/>
      <c r="C173" s="18">
        <f>C7+C11+C15+C60+C125+C130+C134+C138+C154+C169</f>
        <v>20177231</v>
      </c>
      <c r="D173" s="18">
        <f>D7+D11+D15+D60+D125+D130+D134+D138+D154+D169</f>
        <v>22387923</v>
      </c>
    </row>
    <row r="174" ht="15.75" hidden="1"/>
    <row r="175" ht="15.75" hidden="1"/>
    <row r="368" ht="15.75"/>
    <row r="369" ht="15.75"/>
    <row r="370" ht="15.75"/>
    <row r="371" ht="15.75"/>
    <row r="372" ht="15.75"/>
    <row r="373" ht="15.75"/>
    <row r="374" ht="15.75"/>
    <row r="380" ht="15.75"/>
    <row r="381" ht="15.75"/>
    <row r="382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6" r:id="rId3"/>
  <headerFoot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56"/>
  <sheetViews>
    <sheetView zoomScalePageLayoutView="0" workbookViewId="0" topLeftCell="A1">
      <pane xSplit="2" ySplit="5" topLeftCell="L33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4" width="11.7109375" style="230" customWidth="1"/>
    <col min="5" max="6" width="12.140625" style="230" customWidth="1"/>
    <col min="7" max="8" width="12.57421875" style="2" customWidth="1"/>
    <col min="9" max="10" width="13.28125" style="2" customWidth="1"/>
    <col min="11" max="11" width="13.57421875" style="2" customWidth="1"/>
    <col min="12" max="12" width="12.7109375" style="2" customWidth="1"/>
    <col min="13" max="16384" width="9.140625" style="2" customWidth="1"/>
  </cols>
  <sheetData>
    <row r="1" spans="1:11" ht="15.75">
      <c r="A1" s="261" t="s">
        <v>611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.75">
      <c r="A2" s="261" t="s">
        <v>443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4" spans="1:12" s="3" customFormat="1" ht="15.75" customHeight="1">
      <c r="A4" s="267" t="s">
        <v>264</v>
      </c>
      <c r="B4" s="284" t="s">
        <v>140</v>
      </c>
      <c r="C4" s="263" t="s">
        <v>119</v>
      </c>
      <c r="D4" s="264"/>
      <c r="E4" s="263" t="s">
        <v>120</v>
      </c>
      <c r="F4" s="264"/>
      <c r="G4" s="263" t="s">
        <v>28</v>
      </c>
      <c r="H4" s="264"/>
      <c r="I4" s="263" t="s">
        <v>15</v>
      </c>
      <c r="J4" s="264"/>
      <c r="K4" s="262" t="s">
        <v>5</v>
      </c>
      <c r="L4" s="262"/>
    </row>
    <row r="5" spans="1:31" s="3" customFormat="1" ht="31.5">
      <c r="A5" s="268"/>
      <c r="B5" s="285"/>
      <c r="C5" s="38" t="s">
        <v>169</v>
      </c>
      <c r="D5" s="38" t="s">
        <v>653</v>
      </c>
      <c r="E5" s="38" t="s">
        <v>169</v>
      </c>
      <c r="F5" s="38" t="s">
        <v>653</v>
      </c>
      <c r="G5" s="38" t="s">
        <v>169</v>
      </c>
      <c r="H5" s="38" t="s">
        <v>653</v>
      </c>
      <c r="I5" s="38" t="s">
        <v>169</v>
      </c>
      <c r="J5" s="38" t="s">
        <v>653</v>
      </c>
      <c r="K5" s="38" t="s">
        <v>169</v>
      </c>
      <c r="L5" s="38" t="s">
        <v>653</v>
      </c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</row>
    <row r="6" spans="1:12" s="3" customFormat="1" ht="31.5">
      <c r="A6" s="7" t="s">
        <v>239</v>
      </c>
      <c r="B6" s="97">
        <v>2</v>
      </c>
      <c r="C6" s="5">
        <v>5243969</v>
      </c>
      <c r="D6" s="5">
        <v>5243969</v>
      </c>
      <c r="E6" s="5">
        <v>1055123</v>
      </c>
      <c r="F6" s="5">
        <v>1055123</v>
      </c>
      <c r="G6" s="5">
        <v>550000</v>
      </c>
      <c r="H6" s="5">
        <v>550000</v>
      </c>
      <c r="I6" s="5">
        <v>148500</v>
      </c>
      <c r="J6" s="5">
        <v>148500</v>
      </c>
      <c r="K6" s="5">
        <f aca="true" t="shared" si="0" ref="K6:L39">C6+E6+G6+I6</f>
        <v>6997592</v>
      </c>
      <c r="L6" s="5">
        <f t="shared" si="0"/>
        <v>6997592</v>
      </c>
    </row>
    <row r="7" spans="1:12" s="3" customFormat="1" ht="31.5" hidden="1">
      <c r="A7" s="7" t="s">
        <v>521</v>
      </c>
      <c r="B7" s="97">
        <v>2</v>
      </c>
      <c r="C7" s="5"/>
      <c r="D7" s="5"/>
      <c r="E7" s="5"/>
      <c r="F7" s="5"/>
      <c r="G7" s="5"/>
      <c r="H7" s="5"/>
      <c r="I7" s="5"/>
      <c r="J7" s="5"/>
      <c r="K7" s="5">
        <f t="shared" si="0"/>
        <v>0</v>
      </c>
      <c r="L7" s="5">
        <f t="shared" si="0"/>
        <v>0</v>
      </c>
    </row>
    <row r="8" spans="1:12" s="3" customFormat="1" ht="47.25">
      <c r="A8" s="7" t="s">
        <v>496</v>
      </c>
      <c r="B8" s="97">
        <v>3</v>
      </c>
      <c r="C8" s="5">
        <v>480000</v>
      </c>
      <c r="D8" s="5">
        <v>480000</v>
      </c>
      <c r="E8" s="5">
        <v>94600</v>
      </c>
      <c r="F8" s="5">
        <v>94600</v>
      </c>
      <c r="G8" s="5"/>
      <c r="H8" s="5"/>
      <c r="I8" s="5"/>
      <c r="J8" s="5"/>
      <c r="K8" s="5">
        <f t="shared" si="0"/>
        <v>574600</v>
      </c>
      <c r="L8" s="5">
        <f t="shared" si="0"/>
        <v>574600</v>
      </c>
    </row>
    <row r="9" spans="1:12" s="3" customFormat="1" ht="15.75">
      <c r="A9" s="7" t="s">
        <v>495</v>
      </c>
      <c r="B9" s="97">
        <v>3</v>
      </c>
      <c r="C9" s="5">
        <v>50000</v>
      </c>
      <c r="D9" s="5">
        <v>50000</v>
      </c>
      <c r="E9" s="5">
        <v>25000</v>
      </c>
      <c r="F9" s="5">
        <v>25000</v>
      </c>
      <c r="G9" s="5"/>
      <c r="H9" s="5"/>
      <c r="I9" s="5"/>
      <c r="J9" s="5"/>
      <c r="K9" s="5">
        <f t="shared" si="0"/>
        <v>75000</v>
      </c>
      <c r="L9" s="5">
        <f t="shared" si="0"/>
        <v>75000</v>
      </c>
    </row>
    <row r="10" spans="1:12" s="3" customFormat="1" ht="15.75">
      <c r="A10" s="7" t="s">
        <v>240</v>
      </c>
      <c r="B10" s="97">
        <v>2</v>
      </c>
      <c r="C10" s="5"/>
      <c r="D10" s="5"/>
      <c r="E10" s="5"/>
      <c r="F10" s="5"/>
      <c r="G10" s="5">
        <v>100000</v>
      </c>
      <c r="H10" s="5">
        <v>100000</v>
      </c>
      <c r="I10" s="5">
        <v>27000</v>
      </c>
      <c r="J10" s="5">
        <v>27000</v>
      </c>
      <c r="K10" s="5">
        <f t="shared" si="0"/>
        <v>127000</v>
      </c>
      <c r="L10" s="5">
        <f t="shared" si="0"/>
        <v>127000</v>
      </c>
    </row>
    <row r="11" spans="1:12" s="3" customFormat="1" ht="31.5">
      <c r="A11" s="7" t="s">
        <v>241</v>
      </c>
      <c r="B11" s="97">
        <v>2</v>
      </c>
      <c r="C11" s="5"/>
      <c r="D11" s="5"/>
      <c r="E11" s="5"/>
      <c r="F11" s="5"/>
      <c r="G11" s="5">
        <v>20000</v>
      </c>
      <c r="H11" s="5">
        <v>20000</v>
      </c>
      <c r="I11" s="5">
        <v>5400</v>
      </c>
      <c r="J11" s="5">
        <v>5400</v>
      </c>
      <c r="K11" s="5">
        <f t="shared" si="0"/>
        <v>25400</v>
      </c>
      <c r="L11" s="5">
        <f t="shared" si="0"/>
        <v>25400</v>
      </c>
    </row>
    <row r="12" spans="1:12" s="3" customFormat="1" ht="15.75" hidden="1">
      <c r="A12" s="7" t="s">
        <v>242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0"/>
        <v>0</v>
      </c>
    </row>
    <row r="13" spans="1:12" s="3" customFormat="1" ht="15.75" hidden="1">
      <c r="A13" s="7" t="s">
        <v>243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0"/>
        <v>0</v>
      </c>
    </row>
    <row r="14" spans="1:12" s="3" customFormat="1" ht="15.75" hidden="1">
      <c r="A14" s="7" t="s">
        <v>244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0"/>
        <v>0</v>
      </c>
    </row>
    <row r="15" spans="1:12" s="3" customFormat="1" ht="31.5">
      <c r="A15" s="7" t="s">
        <v>598</v>
      </c>
      <c r="B15" s="97">
        <v>2</v>
      </c>
      <c r="C15" s="5">
        <v>326120</v>
      </c>
      <c r="D15" s="5">
        <v>326120</v>
      </c>
      <c r="E15" s="5">
        <v>33834</v>
      </c>
      <c r="F15" s="5">
        <v>33834</v>
      </c>
      <c r="G15" s="5">
        <v>20000</v>
      </c>
      <c r="H15" s="5">
        <v>20000</v>
      </c>
      <c r="I15" s="5">
        <v>5400</v>
      </c>
      <c r="J15" s="5">
        <v>5400</v>
      </c>
      <c r="K15" s="5">
        <f t="shared" si="0"/>
        <v>385354</v>
      </c>
      <c r="L15" s="5">
        <f t="shared" si="0"/>
        <v>385354</v>
      </c>
    </row>
    <row r="16" spans="1:12" s="3" customFormat="1" ht="15.75" hidden="1">
      <c r="A16" s="7" t="s">
        <v>479</v>
      </c>
      <c r="B16" s="97">
        <v>3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479</v>
      </c>
      <c r="B17" s="97">
        <v>4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0"/>
        <v>0</v>
      </c>
    </row>
    <row r="18" spans="1:12" s="3" customFormat="1" ht="15.75" hidden="1">
      <c r="A18" s="7" t="s">
        <v>479</v>
      </c>
      <c r="B18" s="97">
        <v>5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0"/>
        <v>0</v>
      </c>
    </row>
    <row r="19" spans="1:12" s="3" customFormat="1" ht="15.75">
      <c r="A19" s="7" t="s">
        <v>479</v>
      </c>
      <c r="B19" s="97">
        <v>2</v>
      </c>
      <c r="C19" s="5"/>
      <c r="D19" s="5">
        <v>652240</v>
      </c>
      <c r="E19" s="5"/>
      <c r="F19" s="5">
        <v>63592</v>
      </c>
      <c r="G19" s="5"/>
      <c r="H19" s="5"/>
      <c r="I19" s="5"/>
      <c r="J19" s="5"/>
      <c r="K19" s="5">
        <f t="shared" si="0"/>
        <v>0</v>
      </c>
      <c r="L19" s="5">
        <f t="shared" si="0"/>
        <v>715832</v>
      </c>
    </row>
    <row r="20" spans="1:12" s="3" customFormat="1" ht="15.75">
      <c r="A20" s="7" t="s">
        <v>245</v>
      </c>
      <c r="B20" s="97">
        <v>2</v>
      </c>
      <c r="C20" s="5"/>
      <c r="D20" s="5"/>
      <c r="E20" s="5"/>
      <c r="F20" s="5"/>
      <c r="G20" s="5">
        <v>150000</v>
      </c>
      <c r="H20" s="5">
        <v>150000</v>
      </c>
      <c r="I20" s="5">
        <v>40500</v>
      </c>
      <c r="J20" s="5">
        <v>40500</v>
      </c>
      <c r="K20" s="5">
        <f t="shared" si="0"/>
        <v>190500</v>
      </c>
      <c r="L20" s="5">
        <f t="shared" si="0"/>
        <v>190500</v>
      </c>
    </row>
    <row r="21" spans="1:12" ht="15.75" hidden="1">
      <c r="A21" s="7" t="s">
        <v>444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>
        <f t="shared" si="0"/>
        <v>0</v>
      </c>
    </row>
    <row r="22" spans="1:12" ht="15.75">
      <c r="A22" s="7" t="s">
        <v>246</v>
      </c>
      <c r="B22" s="97">
        <v>2</v>
      </c>
      <c r="C22" s="5"/>
      <c r="D22" s="5"/>
      <c r="E22" s="5"/>
      <c r="F22" s="5"/>
      <c r="G22" s="5">
        <v>50000</v>
      </c>
      <c r="H22" s="5">
        <v>50000</v>
      </c>
      <c r="I22" s="5">
        <v>13500</v>
      </c>
      <c r="J22" s="5">
        <v>13500</v>
      </c>
      <c r="K22" s="5">
        <f t="shared" si="0"/>
        <v>63500</v>
      </c>
      <c r="L22" s="5">
        <f t="shared" si="0"/>
        <v>63500</v>
      </c>
    </row>
    <row r="23" spans="1:12" ht="31.5">
      <c r="A23" s="7" t="s">
        <v>247</v>
      </c>
      <c r="B23" s="97">
        <v>2</v>
      </c>
      <c r="C23" s="5"/>
      <c r="D23" s="5"/>
      <c r="E23" s="5"/>
      <c r="F23" s="5"/>
      <c r="G23" s="5">
        <v>40000</v>
      </c>
      <c r="H23" s="5">
        <v>40000</v>
      </c>
      <c r="I23" s="5">
        <v>10800</v>
      </c>
      <c r="J23" s="5">
        <v>10800</v>
      </c>
      <c r="K23" s="5">
        <f t="shared" si="0"/>
        <v>50800</v>
      </c>
      <c r="L23" s="5">
        <f t="shared" si="0"/>
        <v>50800</v>
      </c>
    </row>
    <row r="24" spans="1:12" s="3" customFormat="1" ht="15.75" hidden="1">
      <c r="A24" s="7" t="s">
        <v>248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5">
        <f t="shared" si="0"/>
        <v>0</v>
      </c>
    </row>
    <row r="25" spans="1:12" s="3" customFormat="1" ht="15.75">
      <c r="A25" s="7" t="s">
        <v>249</v>
      </c>
      <c r="B25" s="97">
        <v>2</v>
      </c>
      <c r="C25" s="5"/>
      <c r="D25" s="5"/>
      <c r="E25" s="5"/>
      <c r="F25" s="5"/>
      <c r="G25" s="5">
        <v>25000</v>
      </c>
      <c r="H25" s="5">
        <v>25000</v>
      </c>
      <c r="I25" s="5">
        <v>6750</v>
      </c>
      <c r="J25" s="5">
        <v>6750</v>
      </c>
      <c r="K25" s="5">
        <f t="shared" si="0"/>
        <v>31750</v>
      </c>
      <c r="L25" s="5">
        <f t="shared" si="0"/>
        <v>31750</v>
      </c>
    </row>
    <row r="26" spans="1:12" ht="15.75">
      <c r="A26" s="7" t="s">
        <v>250</v>
      </c>
      <c r="B26" s="97">
        <v>2</v>
      </c>
      <c r="C26" s="5"/>
      <c r="D26" s="5"/>
      <c r="E26" s="5"/>
      <c r="F26" s="5"/>
      <c r="G26" s="5">
        <v>300000</v>
      </c>
      <c r="H26" s="5">
        <v>300000</v>
      </c>
      <c r="I26" s="5">
        <v>81000</v>
      </c>
      <c r="J26" s="5">
        <v>81000</v>
      </c>
      <c r="K26" s="5">
        <f t="shared" si="0"/>
        <v>381000</v>
      </c>
      <c r="L26" s="5">
        <f t="shared" si="0"/>
        <v>381000</v>
      </c>
    </row>
    <row r="27" spans="1:12" ht="15.75">
      <c r="A27" s="7" t="s">
        <v>251</v>
      </c>
      <c r="B27" s="97">
        <v>2</v>
      </c>
      <c r="C27" s="5"/>
      <c r="D27" s="5"/>
      <c r="E27" s="5"/>
      <c r="F27" s="5"/>
      <c r="G27" s="5">
        <v>250000</v>
      </c>
      <c r="H27" s="5">
        <v>250000</v>
      </c>
      <c r="I27" s="5">
        <v>67500</v>
      </c>
      <c r="J27" s="5">
        <v>67500</v>
      </c>
      <c r="K27" s="5">
        <f t="shared" si="0"/>
        <v>317500</v>
      </c>
      <c r="L27" s="5">
        <f t="shared" si="0"/>
        <v>317500</v>
      </c>
    </row>
    <row r="28" spans="1:12" s="3" customFormat="1" ht="15.75" hidden="1">
      <c r="A28" s="7" t="s">
        <v>497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  <c r="L28" s="5">
        <f t="shared" si="0"/>
        <v>0</v>
      </c>
    </row>
    <row r="29" spans="1:12" s="3" customFormat="1" ht="15.75" hidden="1">
      <c r="A29" s="7" t="s">
        <v>252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0"/>
        <v>0</v>
      </c>
    </row>
    <row r="30" spans="1:12" s="3" customFormat="1" ht="15.75" hidden="1">
      <c r="A30" s="7" t="s">
        <v>253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0"/>
        <v>0</v>
      </c>
    </row>
    <row r="31" spans="1:12" ht="31.5" hidden="1">
      <c r="A31" s="7" t="s">
        <v>254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0"/>
        <v>0</v>
      </c>
    </row>
    <row r="32" spans="1:12" s="3" customFormat="1" ht="15.75" hidden="1">
      <c r="A32" s="7" t="s">
        <v>255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  <c r="L32" s="5">
        <f t="shared" si="0"/>
        <v>0</v>
      </c>
    </row>
    <row r="33" spans="1:12" s="3" customFormat="1" ht="15.75">
      <c r="A33" s="7" t="s">
        <v>256</v>
      </c>
      <c r="B33" s="97">
        <v>2</v>
      </c>
      <c r="C33" s="5"/>
      <c r="D33" s="5"/>
      <c r="E33" s="5"/>
      <c r="F33" s="5"/>
      <c r="G33" s="5">
        <v>5000</v>
      </c>
      <c r="H33" s="5">
        <v>5000</v>
      </c>
      <c r="I33" s="5"/>
      <c r="J33" s="5"/>
      <c r="K33" s="5">
        <f t="shared" si="0"/>
        <v>5000</v>
      </c>
      <c r="L33" s="5">
        <f t="shared" si="0"/>
        <v>5000</v>
      </c>
    </row>
    <row r="34" spans="1:12" s="3" customFormat="1" ht="15.75" hidden="1">
      <c r="A34" s="7" t="s">
        <v>257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0"/>
        <v>0</v>
      </c>
    </row>
    <row r="35" spans="1:12" s="3" customFormat="1" ht="31.5" hidden="1">
      <c r="A35" s="7" t="s">
        <v>258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0"/>
        <v>0</v>
      </c>
    </row>
    <row r="36" spans="1:12" s="3" customFormat="1" ht="31.5" hidden="1">
      <c r="A36" s="7" t="s">
        <v>259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0"/>
        <v>0</v>
      </c>
    </row>
    <row r="37" spans="1:12" s="3" customFormat="1" ht="15.75">
      <c r="A37" s="7" t="s">
        <v>476</v>
      </c>
      <c r="B37" s="97">
        <v>2</v>
      </c>
      <c r="C37" s="5"/>
      <c r="D37" s="5"/>
      <c r="E37" s="5"/>
      <c r="F37" s="5"/>
      <c r="G37" s="5">
        <v>55000</v>
      </c>
      <c r="H37" s="5">
        <v>55000</v>
      </c>
      <c r="I37" s="5">
        <v>14450</v>
      </c>
      <c r="J37" s="5">
        <v>14450</v>
      </c>
      <c r="K37" s="5">
        <f t="shared" si="0"/>
        <v>69450</v>
      </c>
      <c r="L37" s="5">
        <f t="shared" si="0"/>
        <v>69450</v>
      </c>
    </row>
    <row r="38" spans="1:12" s="3" customFormat="1" ht="15.75">
      <c r="A38" s="7" t="s">
        <v>260</v>
      </c>
      <c r="B38" s="97">
        <v>2</v>
      </c>
      <c r="C38" s="5"/>
      <c r="D38" s="5"/>
      <c r="E38" s="5"/>
      <c r="F38" s="5"/>
      <c r="G38" s="5">
        <v>300000</v>
      </c>
      <c r="H38" s="5">
        <v>359055</v>
      </c>
      <c r="I38" s="5">
        <v>81000</v>
      </c>
      <c r="J38" s="5">
        <v>96945</v>
      </c>
      <c r="K38" s="5">
        <f t="shared" si="0"/>
        <v>381000</v>
      </c>
      <c r="L38" s="5">
        <f t="shared" si="0"/>
        <v>456000</v>
      </c>
    </row>
    <row r="39" spans="1:12" s="3" customFormat="1" ht="15.75">
      <c r="A39" s="7" t="s">
        <v>261</v>
      </c>
      <c r="B39" s="97">
        <v>2</v>
      </c>
      <c r="C39" s="5"/>
      <c r="D39" s="5"/>
      <c r="E39" s="5"/>
      <c r="F39" s="5"/>
      <c r="G39" s="5">
        <v>400000</v>
      </c>
      <c r="H39" s="5">
        <v>400000</v>
      </c>
      <c r="I39" s="5">
        <v>108000</v>
      </c>
      <c r="J39" s="5">
        <v>108000</v>
      </c>
      <c r="K39" s="5">
        <f t="shared" si="0"/>
        <v>508000</v>
      </c>
      <c r="L39" s="5">
        <f t="shared" si="0"/>
        <v>508000</v>
      </c>
    </row>
    <row r="40" spans="1:12" s="3" customFormat="1" ht="31.5">
      <c r="A40" s="7" t="s">
        <v>262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3" customFormat="1" ht="15.75">
      <c r="A41" s="118" t="s">
        <v>498</v>
      </c>
      <c r="B41" s="97">
        <v>2</v>
      </c>
      <c r="C41" s="5"/>
      <c r="D41" s="5"/>
      <c r="E41" s="5"/>
      <c r="F41" s="5"/>
      <c r="G41" s="5">
        <v>700000</v>
      </c>
      <c r="H41" s="5">
        <v>700000</v>
      </c>
      <c r="I41" s="5">
        <v>189000</v>
      </c>
      <c r="J41" s="5">
        <v>189000</v>
      </c>
      <c r="K41" s="5">
        <f aca="true" t="shared" si="1" ref="K41:L56">C41+E41+G41+I41</f>
        <v>889000</v>
      </c>
      <c r="L41" s="5">
        <f t="shared" si="1"/>
        <v>889000</v>
      </c>
    </row>
    <row r="42" spans="1:12" s="3" customFormat="1" ht="15.75">
      <c r="A42" s="118" t="s">
        <v>501</v>
      </c>
      <c r="B42" s="97">
        <v>2</v>
      </c>
      <c r="C42" s="5">
        <v>450000</v>
      </c>
      <c r="D42" s="5">
        <v>450000</v>
      </c>
      <c r="E42" s="5"/>
      <c r="F42" s="5"/>
      <c r="G42" s="5"/>
      <c r="H42" s="5"/>
      <c r="I42" s="5"/>
      <c r="J42" s="5"/>
      <c r="K42" s="5">
        <f t="shared" si="1"/>
        <v>450000</v>
      </c>
      <c r="L42" s="5">
        <f t="shared" si="1"/>
        <v>450000</v>
      </c>
    </row>
    <row r="43" spans="1:12" s="3" customFormat="1" ht="15.75">
      <c r="A43" s="118" t="s">
        <v>499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>
        <f t="shared" si="1"/>
        <v>0</v>
      </c>
      <c r="L43" s="5">
        <f t="shared" si="1"/>
        <v>0</v>
      </c>
    </row>
    <row r="44" spans="1:12" s="3" customFormat="1" ht="15.75" hidden="1">
      <c r="A44" s="118" t="s">
        <v>500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>
        <f t="shared" si="1"/>
        <v>0</v>
      </c>
      <c r="L44" s="5">
        <f t="shared" si="1"/>
        <v>0</v>
      </c>
    </row>
    <row r="45" spans="1:12" s="3" customFormat="1" ht="31.5">
      <c r="A45" s="7" t="s">
        <v>610</v>
      </c>
      <c r="B45" s="97">
        <v>2</v>
      </c>
      <c r="C45" s="5"/>
      <c r="D45" s="5"/>
      <c r="E45" s="5"/>
      <c r="F45" s="5"/>
      <c r="G45" s="5">
        <v>50000</v>
      </c>
      <c r="H45" s="5">
        <v>50000</v>
      </c>
      <c r="I45" s="5">
        <v>13500</v>
      </c>
      <c r="J45" s="5">
        <v>13500</v>
      </c>
      <c r="K45" s="5">
        <f t="shared" si="1"/>
        <v>63500</v>
      </c>
      <c r="L45" s="5">
        <f t="shared" si="1"/>
        <v>63500</v>
      </c>
    </row>
    <row r="46" spans="1:12" ht="15.75">
      <c r="A46" s="7" t="s">
        <v>469</v>
      </c>
      <c r="B46" s="97">
        <v>2</v>
      </c>
      <c r="C46" s="5"/>
      <c r="D46" s="5"/>
      <c r="E46" s="5"/>
      <c r="F46" s="5"/>
      <c r="G46" s="5">
        <v>31748</v>
      </c>
      <c r="H46" s="5">
        <v>31748</v>
      </c>
      <c r="I46" s="5">
        <v>8572</v>
      </c>
      <c r="J46" s="5">
        <v>8572</v>
      </c>
      <c r="K46" s="5">
        <f t="shared" si="1"/>
        <v>40320</v>
      </c>
      <c r="L46" s="5">
        <f t="shared" si="1"/>
        <v>40320</v>
      </c>
    </row>
    <row r="47" spans="1:12" ht="15.75">
      <c r="A47" s="7" t="s">
        <v>636</v>
      </c>
      <c r="B47" s="97">
        <v>2</v>
      </c>
      <c r="C47" s="5"/>
      <c r="D47" s="5"/>
      <c r="E47" s="5"/>
      <c r="F47" s="5"/>
      <c r="G47" s="5"/>
      <c r="H47" s="5">
        <v>56000</v>
      </c>
      <c r="I47" s="5"/>
      <c r="J47" s="5">
        <v>15120</v>
      </c>
      <c r="K47" s="5">
        <f t="shared" si="1"/>
        <v>0</v>
      </c>
      <c r="L47" s="5">
        <f t="shared" si="1"/>
        <v>71120</v>
      </c>
    </row>
    <row r="48" spans="1:12" ht="15.75">
      <c r="A48" s="7" t="s">
        <v>263</v>
      </c>
      <c r="B48" s="97">
        <v>2</v>
      </c>
      <c r="C48" s="5"/>
      <c r="D48" s="5"/>
      <c r="E48" s="5"/>
      <c r="F48" s="5"/>
      <c r="G48" s="5">
        <v>622559</v>
      </c>
      <c r="H48" s="5">
        <v>622559</v>
      </c>
      <c r="I48" s="5">
        <v>168091</v>
      </c>
      <c r="J48" s="5">
        <v>168091</v>
      </c>
      <c r="K48" s="5">
        <f t="shared" si="1"/>
        <v>790650</v>
      </c>
      <c r="L48" s="5">
        <f t="shared" si="1"/>
        <v>790650</v>
      </c>
    </row>
    <row r="49" spans="1:12" s="3" customFormat="1" ht="15.75">
      <c r="A49" s="7" t="s">
        <v>145</v>
      </c>
      <c r="B49" s="97"/>
      <c r="C49" s="5"/>
      <c r="D49" s="5"/>
      <c r="E49" s="5"/>
      <c r="F49" s="5"/>
      <c r="G49" s="5">
        <f>SUM(G50:G52)</f>
        <v>988963</v>
      </c>
      <c r="H49" s="5">
        <f>SUM(H50:H52)</f>
        <v>1020028</v>
      </c>
      <c r="I49" s="5"/>
      <c r="J49" s="5"/>
      <c r="K49" s="5">
        <f t="shared" si="1"/>
        <v>988963</v>
      </c>
      <c r="L49" s="5">
        <f t="shared" si="1"/>
        <v>1020028</v>
      </c>
    </row>
    <row r="50" spans="1:12" s="3" customFormat="1" ht="15.75">
      <c r="A50" s="85" t="s">
        <v>386</v>
      </c>
      <c r="B50" s="97">
        <v>1</v>
      </c>
      <c r="C50" s="5"/>
      <c r="D50" s="5"/>
      <c r="E50" s="5"/>
      <c r="F50" s="5"/>
      <c r="G50" s="5">
        <f>SUMIF($B$6:$B$49,"1",I$6:I$49)</f>
        <v>0</v>
      </c>
      <c r="H50" s="5">
        <f>SUMIF($B$6:$B$49,"1",J$6:J$49)</f>
        <v>0</v>
      </c>
      <c r="I50" s="5"/>
      <c r="J50" s="5"/>
      <c r="K50" s="5">
        <f t="shared" si="1"/>
        <v>0</v>
      </c>
      <c r="L50" s="5">
        <f t="shared" si="1"/>
        <v>0</v>
      </c>
    </row>
    <row r="51" spans="1:12" s="3" customFormat="1" ht="15.75">
      <c r="A51" s="85" t="s">
        <v>232</v>
      </c>
      <c r="B51" s="97">
        <v>2</v>
      </c>
      <c r="C51" s="5"/>
      <c r="D51" s="5"/>
      <c r="E51" s="5"/>
      <c r="F51" s="5"/>
      <c r="G51" s="5">
        <f>SUMIF($B$6:$B$49,"2",I$6:I$49)</f>
        <v>988963</v>
      </c>
      <c r="H51" s="5">
        <f>SUMIF($B$6:$B$49,"2",J$6:J$49)</f>
        <v>1020028</v>
      </c>
      <c r="I51" s="5"/>
      <c r="J51" s="5"/>
      <c r="K51" s="5">
        <f t="shared" si="1"/>
        <v>988963</v>
      </c>
      <c r="L51" s="5">
        <f t="shared" si="1"/>
        <v>1020028</v>
      </c>
    </row>
    <row r="52" spans="1:12" s="3" customFormat="1" ht="15.75">
      <c r="A52" s="85" t="s">
        <v>124</v>
      </c>
      <c r="B52" s="97">
        <v>3</v>
      </c>
      <c r="C52" s="5"/>
      <c r="D52" s="5"/>
      <c r="E52" s="5"/>
      <c r="F52" s="5"/>
      <c r="G52" s="5">
        <f>SUMIF($B$6:$B$49,"3",I$6:I$49)</f>
        <v>0</v>
      </c>
      <c r="H52" s="5">
        <f>SUMIF($B$6:$B$49,"3",J$6:J$49)</f>
        <v>0</v>
      </c>
      <c r="I52" s="5"/>
      <c r="J52" s="5"/>
      <c r="K52" s="5">
        <f t="shared" si="1"/>
        <v>0</v>
      </c>
      <c r="L52" s="5">
        <f t="shared" si="1"/>
        <v>0</v>
      </c>
    </row>
    <row r="53" spans="1:12" s="3" customFormat="1" ht="15.75">
      <c r="A53" s="8" t="s">
        <v>393</v>
      </c>
      <c r="B53" s="97"/>
      <c r="C53" s="14">
        <f aca="true" t="shared" si="2" ref="C53:J53">SUM(C54:C56)</f>
        <v>6550089</v>
      </c>
      <c r="D53" s="14">
        <f t="shared" si="2"/>
        <v>7202329</v>
      </c>
      <c r="E53" s="14">
        <f t="shared" si="2"/>
        <v>1208557</v>
      </c>
      <c r="F53" s="14">
        <f t="shared" si="2"/>
        <v>1272149</v>
      </c>
      <c r="G53" s="14">
        <f t="shared" si="2"/>
        <v>4658270</v>
      </c>
      <c r="H53" s="14">
        <f t="shared" si="2"/>
        <v>4804390</v>
      </c>
      <c r="I53" s="14">
        <f t="shared" si="2"/>
        <v>0</v>
      </c>
      <c r="J53" s="14">
        <f t="shared" si="2"/>
        <v>0</v>
      </c>
      <c r="K53" s="14">
        <f t="shared" si="1"/>
        <v>12416916</v>
      </c>
      <c r="L53" s="14">
        <f t="shared" si="1"/>
        <v>13278868</v>
      </c>
    </row>
    <row r="54" spans="1:12" s="3" customFormat="1" ht="15.75">
      <c r="A54" s="85" t="s">
        <v>386</v>
      </c>
      <c r="B54" s="97">
        <v>1</v>
      </c>
      <c r="C54" s="229">
        <f aca="true" t="shared" si="3" ref="C54:H54">SUMIF($B$6:$B$53,"1",C$6:C$53)</f>
        <v>0</v>
      </c>
      <c r="D54" s="229">
        <f t="shared" si="3"/>
        <v>0</v>
      </c>
      <c r="E54" s="229">
        <f t="shared" si="3"/>
        <v>0</v>
      </c>
      <c r="F54" s="229">
        <f t="shared" si="3"/>
        <v>0</v>
      </c>
      <c r="G54" s="81">
        <f t="shared" si="3"/>
        <v>0</v>
      </c>
      <c r="H54" s="81">
        <f t="shared" si="3"/>
        <v>0</v>
      </c>
      <c r="I54" s="5"/>
      <c r="J54" s="5"/>
      <c r="K54" s="5">
        <f t="shared" si="1"/>
        <v>0</v>
      </c>
      <c r="L54" s="5">
        <f t="shared" si="1"/>
        <v>0</v>
      </c>
    </row>
    <row r="55" spans="1:12" s="3" customFormat="1" ht="15.75">
      <c r="A55" s="85" t="s">
        <v>232</v>
      </c>
      <c r="B55" s="97">
        <v>2</v>
      </c>
      <c r="C55" s="229">
        <f aca="true" t="shared" si="4" ref="C55:H55">SUMIF($B$6:$B$53,"2",C$6:C$53)</f>
        <v>6020089</v>
      </c>
      <c r="D55" s="229">
        <f t="shared" si="4"/>
        <v>6672329</v>
      </c>
      <c r="E55" s="229">
        <f t="shared" si="4"/>
        <v>1088957</v>
      </c>
      <c r="F55" s="229">
        <f t="shared" si="4"/>
        <v>1152549</v>
      </c>
      <c r="G55" s="81">
        <f t="shared" si="4"/>
        <v>4658270</v>
      </c>
      <c r="H55" s="81">
        <f t="shared" si="4"/>
        <v>4804390</v>
      </c>
      <c r="I55" s="5"/>
      <c r="J55" s="5"/>
      <c r="K55" s="5">
        <f t="shared" si="1"/>
        <v>11767316</v>
      </c>
      <c r="L55" s="5">
        <f t="shared" si="1"/>
        <v>12629268</v>
      </c>
    </row>
    <row r="56" spans="1:12" s="3" customFormat="1" ht="15.75">
      <c r="A56" s="85" t="s">
        <v>124</v>
      </c>
      <c r="B56" s="97">
        <v>3</v>
      </c>
      <c r="C56" s="229">
        <f aca="true" t="shared" si="5" ref="C56:H56">SUMIF($B$6:$B$53,"3",C$6:C$53)</f>
        <v>530000</v>
      </c>
      <c r="D56" s="229">
        <f t="shared" si="5"/>
        <v>530000</v>
      </c>
      <c r="E56" s="229">
        <f t="shared" si="5"/>
        <v>119600</v>
      </c>
      <c r="F56" s="229">
        <f t="shared" si="5"/>
        <v>119600</v>
      </c>
      <c r="G56" s="81">
        <f t="shared" si="5"/>
        <v>0</v>
      </c>
      <c r="H56" s="81">
        <f t="shared" si="5"/>
        <v>0</v>
      </c>
      <c r="I56" s="5"/>
      <c r="J56" s="5"/>
      <c r="K56" s="5">
        <f t="shared" si="1"/>
        <v>649600</v>
      </c>
      <c r="L56" s="5">
        <f t="shared" si="1"/>
        <v>649600</v>
      </c>
    </row>
  </sheetData>
  <sheetProtection/>
  <mergeCells count="9">
    <mergeCell ref="A1:K1"/>
    <mergeCell ref="A2:K2"/>
    <mergeCell ref="A4:A5"/>
    <mergeCell ref="B4:B5"/>
    <mergeCell ref="K4:L4"/>
    <mergeCell ref="I4:J4"/>
    <mergeCell ref="G4:H4"/>
    <mergeCell ref="E4:F4"/>
    <mergeCell ref="C4:D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6" t="s">
        <v>621</v>
      </c>
      <c r="B1" s="286"/>
      <c r="C1" s="286"/>
      <c r="D1" s="286"/>
      <c r="E1" s="286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287" t="s">
        <v>619</v>
      </c>
      <c r="B3" s="287"/>
      <c r="C3" s="287"/>
      <c r="D3" s="287"/>
      <c r="E3" s="287"/>
    </row>
    <row r="4" spans="1:5" s="23" customFormat="1" ht="14.25" customHeight="1">
      <c r="A4" s="24"/>
      <c r="B4" s="24"/>
      <c r="C4" s="24"/>
      <c r="D4" s="24"/>
      <c r="E4" s="123" t="s">
        <v>478</v>
      </c>
    </row>
    <row r="5" spans="1:6" s="27" customFormat="1" ht="21.75" customHeight="1">
      <c r="A5" s="114" t="s">
        <v>9</v>
      </c>
      <c r="B5" s="25" t="s">
        <v>474</v>
      </c>
      <c r="C5" s="25" t="s">
        <v>525</v>
      </c>
      <c r="D5" s="25" t="s">
        <v>615</v>
      </c>
      <c r="E5" s="25" t="s">
        <v>5</v>
      </c>
      <c r="F5" s="26"/>
    </row>
    <row r="6" spans="1:5" ht="15">
      <c r="A6" s="28" t="s">
        <v>390</v>
      </c>
      <c r="B6" s="29">
        <v>950000</v>
      </c>
      <c r="C6" s="29">
        <v>950000</v>
      </c>
      <c r="D6" s="29">
        <v>950000</v>
      </c>
      <c r="E6" s="29">
        <f aca="true" t="shared" si="0" ref="E6:E21">SUM(B6:D6)</f>
        <v>2850000</v>
      </c>
    </row>
    <row r="7" spans="1:5" ht="15">
      <c r="A7" s="28" t="s">
        <v>388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3000</v>
      </c>
      <c r="C8" s="29">
        <v>3000</v>
      </c>
      <c r="D8" s="29">
        <v>3000</v>
      </c>
      <c r="E8" s="29">
        <f t="shared" si="0"/>
        <v>9000</v>
      </c>
    </row>
    <row r="9" spans="1:5" ht="32.25" customHeight="1">
      <c r="A9" s="31" t="s">
        <v>30</v>
      </c>
      <c r="B9" s="29">
        <v>115000</v>
      </c>
      <c r="C9" s="29">
        <v>115000</v>
      </c>
      <c r="D9" s="29">
        <v>115000</v>
      </c>
      <c r="E9" s="29">
        <f t="shared" si="0"/>
        <v>345000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1068000</v>
      </c>
      <c r="C13" s="33">
        <f>SUM(C6:C12)</f>
        <v>1068000</v>
      </c>
      <c r="D13" s="33">
        <f>SUM(D6:D12)</f>
        <v>1068000</v>
      </c>
      <c r="E13" s="33">
        <f>SUM(E6:E12)</f>
        <v>3204000</v>
      </c>
    </row>
    <row r="14" spans="1:5" ht="15">
      <c r="A14" s="32" t="s">
        <v>41</v>
      </c>
      <c r="B14" s="33">
        <f>ROUNDDOWN(B13*0.5,0)</f>
        <v>534000</v>
      </c>
      <c r="C14" s="33">
        <f>ROUNDDOWN(C13*0.5,0)</f>
        <v>534000</v>
      </c>
      <c r="D14" s="33">
        <f>ROUNDDOWN(D13*0.5,0)</f>
        <v>534000</v>
      </c>
      <c r="E14" s="33">
        <f t="shared" si="0"/>
        <v>1602000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534000</v>
      </c>
      <c r="C23" s="33">
        <f>C14-C22</f>
        <v>534000</v>
      </c>
      <c r="D23" s="33">
        <f>D14-D22</f>
        <v>534000</v>
      </c>
      <c r="E23" s="33">
        <f>E14-E22</f>
        <v>1602000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88" t="s">
        <v>382</v>
      </c>
      <c r="B26" s="288"/>
      <c r="C26" s="288"/>
      <c r="D26" s="288"/>
      <c r="E26" s="288"/>
    </row>
    <row r="27" ht="18.75" customHeight="1"/>
    <row r="28" ht="15">
      <c r="A28" s="96" t="s">
        <v>620</v>
      </c>
    </row>
    <row r="29" spans="1:3" ht="15">
      <c r="A29" s="37" t="s">
        <v>506</v>
      </c>
      <c r="C29" s="62"/>
    </row>
    <row r="30" ht="15">
      <c r="C30" s="62"/>
    </row>
    <row r="31" spans="1:4" ht="15">
      <c r="A31" s="62" t="s">
        <v>527</v>
      </c>
      <c r="B31" s="26"/>
      <c r="D31" s="62" t="s">
        <v>507</v>
      </c>
    </row>
    <row r="32" spans="1:4" ht="15">
      <c r="A32" s="62" t="s">
        <v>528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140625" style="0" customWidth="1"/>
    <col min="4" max="4" width="4.28125" style="0" customWidth="1"/>
    <col min="5" max="5" width="8.8515625" style="0" customWidth="1"/>
    <col min="6" max="6" width="4.57421875" style="0" customWidth="1"/>
    <col min="7" max="7" width="6.140625" style="39" customWidth="1"/>
    <col min="8" max="8" width="18.140625" style="0" customWidth="1"/>
    <col min="9" max="9" width="16.57421875" style="0" customWidth="1"/>
  </cols>
  <sheetData>
    <row r="1" spans="1:10" s="143" customFormat="1" ht="40.5" customHeight="1">
      <c r="A1" s="249" t="s">
        <v>566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143" customFormat="1" ht="18.75" customHeight="1">
      <c r="A2" s="150"/>
      <c r="B2" s="150"/>
      <c r="C2" s="150"/>
      <c r="D2" s="150"/>
      <c r="G2" s="150"/>
      <c r="H2" s="151"/>
      <c r="I2" s="152" t="s">
        <v>535</v>
      </c>
      <c r="J2" s="151"/>
    </row>
    <row r="3" spans="1:10" s="143" customFormat="1" ht="18.75" customHeight="1">
      <c r="A3" s="150"/>
      <c r="B3" s="150"/>
      <c r="C3" s="150"/>
      <c r="D3" s="150"/>
      <c r="E3" s="150"/>
      <c r="F3" s="152"/>
      <c r="G3" s="150"/>
      <c r="H3" s="151"/>
      <c r="I3" s="151"/>
      <c r="J3" s="151"/>
    </row>
    <row r="4" spans="1:12" s="154" customFormat="1" ht="15.75">
      <c r="A4" s="160" t="s">
        <v>536</v>
      </c>
      <c r="B4" s="160"/>
      <c r="C4" s="160"/>
      <c r="D4" s="160"/>
      <c r="E4" s="160"/>
      <c r="F4" s="161"/>
      <c r="G4" s="160"/>
      <c r="H4" s="160"/>
      <c r="I4" s="160"/>
      <c r="J4" s="161"/>
      <c r="K4" s="173"/>
      <c r="L4" s="173"/>
    </row>
    <row r="5" spans="1:12" ht="15.75">
      <c r="A5" s="2"/>
      <c r="B5" s="174" t="s">
        <v>558</v>
      </c>
      <c r="C5" s="174"/>
      <c r="D5" s="174"/>
      <c r="E5" s="174"/>
      <c r="F5" s="172"/>
      <c r="G5" s="172"/>
      <c r="H5" s="172"/>
      <c r="I5" s="172">
        <v>882500</v>
      </c>
      <c r="J5" s="175"/>
      <c r="K5" s="168"/>
      <c r="L5" s="168"/>
    </row>
    <row r="6" spans="1:12" ht="15.75">
      <c r="A6" s="2"/>
      <c r="B6" s="163"/>
      <c r="C6" s="192" t="s">
        <v>550</v>
      </c>
      <c r="D6" s="163"/>
      <c r="E6" s="163"/>
      <c r="F6" s="157"/>
      <c r="G6" s="157"/>
      <c r="H6" s="157"/>
      <c r="I6" s="195">
        <f>SUM(I5:I5)</f>
        <v>882500</v>
      </c>
      <c r="J6" s="175"/>
      <c r="K6" s="168"/>
      <c r="L6" s="168"/>
    </row>
    <row r="7" spans="1:12" s="136" customFormat="1" ht="18.75">
      <c r="A7" s="156"/>
      <c r="B7" s="163"/>
      <c r="C7" s="163"/>
      <c r="D7" s="163"/>
      <c r="E7" s="163"/>
      <c r="F7" s="171"/>
      <c r="G7" s="176"/>
      <c r="H7" s="2"/>
      <c r="I7" s="2"/>
      <c r="J7" s="157"/>
      <c r="K7" s="2"/>
      <c r="L7" s="2"/>
    </row>
    <row r="8" spans="1:12" s="141" customFormat="1" ht="19.5">
      <c r="A8" s="177" t="s">
        <v>537</v>
      </c>
      <c r="B8" s="170"/>
      <c r="C8" s="170"/>
      <c r="D8" s="170"/>
      <c r="E8" s="170"/>
      <c r="F8" s="178"/>
      <c r="G8" s="179"/>
      <c r="H8" s="160"/>
      <c r="I8" s="160"/>
      <c r="J8" s="164"/>
      <c r="K8" s="160"/>
      <c r="L8" s="160"/>
    </row>
    <row r="9" spans="1:12" s="136" customFormat="1" ht="18.75">
      <c r="A9" s="2"/>
      <c r="B9" s="156" t="s">
        <v>561</v>
      </c>
      <c r="C9" s="163"/>
      <c r="D9" s="163"/>
      <c r="E9" s="163"/>
      <c r="F9" s="171"/>
      <c r="G9" s="181"/>
      <c r="H9" s="181"/>
      <c r="I9" s="181"/>
      <c r="J9" s="157"/>
      <c r="K9" s="2"/>
      <c r="L9" s="2"/>
    </row>
    <row r="10" spans="1:12" s="136" customFormat="1" ht="18.75">
      <c r="A10" s="2"/>
      <c r="B10" s="156"/>
      <c r="C10" s="174" t="s">
        <v>545</v>
      </c>
      <c r="D10" s="174"/>
      <c r="E10" s="174"/>
      <c r="F10" s="167"/>
      <c r="G10" s="180"/>
      <c r="H10" s="180"/>
      <c r="I10" s="180">
        <v>20000</v>
      </c>
      <c r="J10" s="157"/>
      <c r="K10" s="2"/>
      <c r="L10" s="2"/>
    </row>
    <row r="11" spans="1:12" s="136" customFormat="1" ht="18.75">
      <c r="A11" s="2"/>
      <c r="B11" s="156"/>
      <c r="C11" s="185" t="s">
        <v>546</v>
      </c>
      <c r="D11" s="185"/>
      <c r="E11" s="185"/>
      <c r="F11" s="183"/>
      <c r="G11" s="184"/>
      <c r="H11" s="184"/>
      <c r="I11" s="184">
        <v>5400</v>
      </c>
      <c r="J11" s="157"/>
      <c r="K11" s="2"/>
      <c r="L11" s="2"/>
    </row>
    <row r="12" spans="1:12" s="136" customFormat="1" ht="18.75">
      <c r="A12" s="2"/>
      <c r="B12" s="156" t="s">
        <v>560</v>
      </c>
      <c r="C12" s="163"/>
      <c r="D12" s="163"/>
      <c r="E12" s="163"/>
      <c r="F12" s="171"/>
      <c r="G12" s="181"/>
      <c r="H12" s="181"/>
      <c r="I12" s="181"/>
      <c r="J12" s="157"/>
      <c r="K12" s="2"/>
      <c r="L12" s="2"/>
    </row>
    <row r="13" spans="1:12" s="136" customFormat="1" ht="18.75">
      <c r="A13" s="2"/>
      <c r="B13" s="156"/>
      <c r="C13" s="174" t="s">
        <v>547</v>
      </c>
      <c r="D13" s="174"/>
      <c r="E13" s="174"/>
      <c r="F13" s="167"/>
      <c r="G13" s="180"/>
      <c r="H13" s="180"/>
      <c r="I13" s="180">
        <v>230000</v>
      </c>
      <c r="J13" s="157"/>
      <c r="K13" s="2"/>
      <c r="L13" s="2"/>
    </row>
    <row r="14" spans="1:12" s="136" customFormat="1" ht="18.75">
      <c r="A14" s="2"/>
      <c r="B14" s="156" t="s">
        <v>562</v>
      </c>
      <c r="C14" s="163"/>
      <c r="D14" s="163"/>
      <c r="E14" s="163"/>
      <c r="F14" s="171"/>
      <c r="G14" s="181"/>
      <c r="H14" s="181"/>
      <c r="I14" s="181"/>
      <c r="J14" s="157"/>
      <c r="K14" s="2"/>
      <c r="L14" s="2"/>
    </row>
    <row r="15" spans="1:12" s="136" customFormat="1" ht="18.75">
      <c r="A15" s="2"/>
      <c r="B15" s="156"/>
      <c r="C15" s="174" t="s">
        <v>563</v>
      </c>
      <c r="D15" s="174"/>
      <c r="E15" s="174"/>
      <c r="F15" s="167"/>
      <c r="G15" s="180"/>
      <c r="H15" s="180"/>
      <c r="I15" s="203">
        <v>290000</v>
      </c>
      <c r="J15" s="157"/>
      <c r="K15" s="2"/>
      <c r="L15" s="2"/>
    </row>
    <row r="16" spans="1:12" s="136" customFormat="1" ht="18.75">
      <c r="A16" s="2"/>
      <c r="B16" s="156"/>
      <c r="C16" s="185" t="s">
        <v>564</v>
      </c>
      <c r="D16" s="185"/>
      <c r="E16" s="185"/>
      <c r="F16" s="183"/>
      <c r="G16" s="184"/>
      <c r="H16" s="180"/>
      <c r="I16" s="203">
        <v>203780</v>
      </c>
      <c r="J16" s="157"/>
      <c r="K16" s="2"/>
      <c r="L16" s="2"/>
    </row>
    <row r="17" spans="1:12" s="136" customFormat="1" ht="18.75">
      <c r="A17" s="2"/>
      <c r="B17" s="156"/>
      <c r="C17" s="185" t="s">
        <v>565</v>
      </c>
      <c r="D17" s="185"/>
      <c r="E17" s="185"/>
      <c r="F17" s="183"/>
      <c r="G17" s="184"/>
      <c r="H17" s="184"/>
      <c r="I17" s="184">
        <v>133320</v>
      </c>
      <c r="J17" s="157"/>
      <c r="K17" s="2"/>
      <c r="L17" s="2"/>
    </row>
    <row r="18" spans="1:12" s="136" customFormat="1" ht="18.75">
      <c r="A18" s="2"/>
      <c r="B18" s="156"/>
      <c r="C18" s="192" t="s">
        <v>543</v>
      </c>
      <c r="D18" s="163"/>
      <c r="E18" s="163"/>
      <c r="F18" s="171"/>
      <c r="G18" s="181"/>
      <c r="H18" s="181"/>
      <c r="I18" s="193">
        <f>SUM(I9:I17)</f>
        <v>882500</v>
      </c>
      <c r="J18" s="157"/>
      <c r="K18" s="2"/>
      <c r="L18" s="2"/>
    </row>
    <row r="19" spans="1:12" s="136" customFormat="1" ht="18.75">
      <c r="A19" s="2"/>
      <c r="B19" s="156"/>
      <c r="C19" s="163"/>
      <c r="D19" s="163"/>
      <c r="E19" s="163"/>
      <c r="F19" s="171"/>
      <c r="G19" s="181"/>
      <c r="H19" s="181"/>
      <c r="I19" s="181"/>
      <c r="J19" s="157"/>
      <c r="K19" s="2"/>
      <c r="L19" s="2"/>
    </row>
    <row r="20" spans="1:10" ht="15.75">
      <c r="A20" s="163"/>
      <c r="B20" s="163"/>
      <c r="C20" s="156"/>
      <c r="D20" s="156"/>
      <c r="E20" s="156"/>
      <c r="F20" s="171"/>
      <c r="G20" s="250"/>
      <c r="H20" s="250"/>
      <c r="I20" s="250"/>
      <c r="J20" s="157"/>
    </row>
    <row r="21" spans="1:10" s="136" customFormat="1" ht="18.75">
      <c r="A21" s="187" t="s">
        <v>567</v>
      </c>
      <c r="B21" s="188"/>
      <c r="C21" s="188"/>
      <c r="D21" s="188"/>
      <c r="E21" s="188"/>
      <c r="F21" s="189"/>
      <c r="G21" s="188"/>
      <c r="H21" s="190"/>
      <c r="I21" s="191"/>
      <c r="J21" s="157"/>
    </row>
    <row r="22" spans="6:10" ht="15">
      <c r="F22" s="39"/>
      <c r="G22"/>
      <c r="J22" s="39"/>
    </row>
    <row r="23" spans="1:10" ht="18.75">
      <c r="A23" s="143"/>
      <c r="B23" s="144"/>
      <c r="C23" s="145"/>
      <c r="D23" s="145"/>
      <c r="E23" s="145"/>
      <c r="F23" s="146"/>
      <c r="G23" s="155"/>
      <c r="H23" s="246" t="s">
        <v>542</v>
      </c>
      <c r="I23" s="246"/>
      <c r="J23" s="155"/>
    </row>
    <row r="24" spans="1:10" ht="18.75">
      <c r="A24" s="143"/>
      <c r="B24" s="144"/>
      <c r="C24" s="145"/>
      <c r="D24" s="145"/>
      <c r="E24" s="145"/>
      <c r="F24" s="146"/>
      <c r="G24" s="144"/>
      <c r="H24" s="246" t="s">
        <v>78</v>
      </c>
      <c r="I24" s="246"/>
      <c r="J24" s="39"/>
    </row>
    <row r="25" spans="1:10" ht="18.75">
      <c r="A25" s="143"/>
      <c r="B25" s="144"/>
      <c r="C25" s="145"/>
      <c r="D25" s="145"/>
      <c r="E25" s="145"/>
      <c r="F25" s="146"/>
      <c r="G25" s="144"/>
      <c r="H25" s="147"/>
      <c r="I25" s="148"/>
      <c r="J25" s="39"/>
    </row>
    <row r="26" spans="6:10" ht="15">
      <c r="F26" s="39"/>
      <c r="G26"/>
      <c r="J26" s="39"/>
    </row>
    <row r="27" spans="6:10" ht="15">
      <c r="F27" s="39"/>
      <c r="G27"/>
      <c r="J27" s="39"/>
    </row>
    <row r="28" spans="1:10" ht="18.75">
      <c r="A28" s="143"/>
      <c r="B28" s="144"/>
      <c r="C28" s="145"/>
      <c r="D28" s="145"/>
      <c r="E28" s="145"/>
      <c r="F28" s="149"/>
      <c r="G28" s="149"/>
      <c r="H28" s="149"/>
      <c r="J28" s="155"/>
    </row>
    <row r="29" spans="1:10" ht="18.75">
      <c r="A29" s="143"/>
      <c r="B29" s="144"/>
      <c r="C29" s="145"/>
      <c r="D29" s="145"/>
      <c r="E29" s="145"/>
      <c r="F29" s="149"/>
      <c r="G29" s="149"/>
      <c r="H29" s="149"/>
      <c r="J29" s="39"/>
    </row>
  </sheetData>
  <sheetProtection/>
  <mergeCells count="4">
    <mergeCell ref="A1:J1"/>
    <mergeCell ref="G20:I20"/>
    <mergeCell ref="H23:I23"/>
    <mergeCell ref="H24:I24"/>
  </mergeCells>
  <printOptions horizontalCentered="1"/>
  <pageMargins left="0.48" right="0.52" top="0.5511811023622047" bottom="0.28" header="0.31496062992125984" footer="0.18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3.140625" style="0" customWidth="1"/>
    <col min="3" max="3" width="16.140625" style="0" customWidth="1"/>
    <col min="4" max="4" width="10.8515625" style="0" customWidth="1"/>
    <col min="5" max="5" width="8.8515625" style="0" customWidth="1"/>
    <col min="6" max="6" width="3.140625" style="0" customWidth="1"/>
    <col min="7" max="7" width="3.7109375" style="39" customWidth="1"/>
    <col min="8" max="8" width="13.57421875" style="0" customWidth="1"/>
    <col min="9" max="9" width="18.421875" style="0" customWidth="1"/>
    <col min="10" max="10" width="10.140625" style="0" bestFit="1" customWidth="1"/>
  </cols>
  <sheetData>
    <row r="1" spans="1:10" s="143" customFormat="1" ht="40.5" customHeight="1">
      <c r="A1" s="249" t="s">
        <v>667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143" customFormat="1" ht="18.75" customHeight="1">
      <c r="A2" s="150"/>
      <c r="B2" s="150"/>
      <c r="C2" s="150"/>
      <c r="D2" s="150"/>
      <c r="G2" s="150"/>
      <c r="H2" s="151"/>
      <c r="I2" s="152" t="s">
        <v>535</v>
      </c>
      <c r="J2" s="151"/>
    </row>
    <row r="3" spans="1:10" s="143" customFormat="1" ht="12" customHeight="1">
      <c r="A3" s="150"/>
      <c r="B3" s="150"/>
      <c r="C3" s="150"/>
      <c r="D3" s="150"/>
      <c r="E3" s="150"/>
      <c r="F3" s="152"/>
      <c r="G3" s="150"/>
      <c r="H3" s="151"/>
      <c r="I3" s="151"/>
      <c r="J3" s="151"/>
    </row>
    <row r="4" spans="1:12" s="154" customFormat="1" ht="15.75">
      <c r="A4" s="160" t="s">
        <v>536</v>
      </c>
      <c r="B4" s="160"/>
      <c r="C4" s="160"/>
      <c r="D4" s="160"/>
      <c r="E4" s="160"/>
      <c r="F4" s="161"/>
      <c r="G4" s="160"/>
      <c r="H4" s="160"/>
      <c r="I4" s="160"/>
      <c r="J4" s="161"/>
      <c r="K4" s="173"/>
      <c r="L4" s="173"/>
    </row>
    <row r="5" spans="1:12" ht="15.75">
      <c r="A5" s="2"/>
      <c r="B5" s="174" t="s">
        <v>633</v>
      </c>
      <c r="C5" s="174"/>
      <c r="D5" s="174"/>
      <c r="E5" s="174"/>
      <c r="F5" s="172"/>
      <c r="G5" s="172"/>
      <c r="H5" s="172"/>
      <c r="I5" s="172">
        <v>75000</v>
      </c>
      <c r="J5" s="175"/>
      <c r="K5" s="168"/>
      <c r="L5" s="168"/>
    </row>
    <row r="6" spans="1:12" ht="15.75">
      <c r="A6" s="2"/>
      <c r="B6" s="163" t="s">
        <v>578</v>
      </c>
      <c r="C6" s="163"/>
      <c r="D6" s="163"/>
      <c r="E6" s="163"/>
      <c r="F6" s="157"/>
      <c r="G6" s="157"/>
      <c r="H6" s="157"/>
      <c r="I6" s="157"/>
      <c r="J6" s="175"/>
      <c r="K6" s="168"/>
      <c r="L6" s="168"/>
    </row>
    <row r="7" spans="1:12" ht="15.75">
      <c r="A7" s="2"/>
      <c r="B7" s="158"/>
      <c r="C7" s="223" t="s">
        <v>580</v>
      </c>
      <c r="D7" s="174"/>
      <c r="E7" s="174"/>
      <c r="F7" s="172"/>
      <c r="G7" s="172"/>
      <c r="H7" s="172"/>
      <c r="I7" s="172">
        <v>71120</v>
      </c>
      <c r="J7" s="175"/>
      <c r="K7" s="168"/>
      <c r="L7" s="168"/>
    </row>
    <row r="8" spans="1:12" ht="15.75">
      <c r="A8" s="2"/>
      <c r="B8" s="174" t="s">
        <v>644</v>
      </c>
      <c r="C8" s="223"/>
      <c r="D8" s="185"/>
      <c r="E8" s="185"/>
      <c r="F8" s="194"/>
      <c r="G8" s="194"/>
      <c r="H8" s="194"/>
      <c r="I8" s="194">
        <v>1348740</v>
      </c>
      <c r="J8" s="175"/>
      <c r="K8" s="168"/>
      <c r="L8" s="168"/>
    </row>
    <row r="9" spans="1:12" ht="15.75">
      <c r="A9" s="2"/>
      <c r="B9" s="163"/>
      <c r="C9" s="192" t="s">
        <v>550</v>
      </c>
      <c r="D9" s="163"/>
      <c r="E9" s="163"/>
      <c r="F9" s="157"/>
      <c r="G9" s="157"/>
      <c r="H9" s="157"/>
      <c r="I9" s="195">
        <f>SUM(I5:I8)</f>
        <v>1494860</v>
      </c>
      <c r="J9" s="175"/>
      <c r="K9" s="168"/>
      <c r="L9" s="168"/>
    </row>
    <row r="10" spans="1:12" s="136" customFormat="1" ht="12.75" customHeight="1">
      <c r="A10" s="156"/>
      <c r="B10" s="163"/>
      <c r="C10" s="163"/>
      <c r="D10" s="163"/>
      <c r="E10" s="163"/>
      <c r="F10" s="171"/>
      <c r="G10" s="176"/>
      <c r="H10" s="2"/>
      <c r="I10" s="2"/>
      <c r="J10" s="157"/>
      <c r="K10" s="2"/>
      <c r="L10" s="2"/>
    </row>
    <row r="11" spans="1:12" s="141" customFormat="1" ht="19.5">
      <c r="A11" s="177" t="s">
        <v>537</v>
      </c>
      <c r="B11" s="170"/>
      <c r="C11" s="170"/>
      <c r="D11" s="170"/>
      <c r="E11" s="170"/>
      <c r="F11" s="178"/>
      <c r="G11" s="179"/>
      <c r="H11" s="160"/>
      <c r="I11" s="160"/>
      <c r="J11" s="164"/>
      <c r="K11" s="160"/>
      <c r="L11" s="160"/>
    </row>
    <row r="12" spans="1:12" s="136" customFormat="1" ht="18.75">
      <c r="A12" s="2"/>
      <c r="B12" s="156" t="s">
        <v>634</v>
      </c>
      <c r="C12" s="163"/>
      <c r="D12" s="163"/>
      <c r="E12" s="163"/>
      <c r="F12" s="171"/>
      <c r="G12" s="181"/>
      <c r="H12" s="181"/>
      <c r="I12" s="181"/>
      <c r="J12" s="157"/>
      <c r="K12" s="2"/>
      <c r="L12" s="2"/>
    </row>
    <row r="13" spans="1:12" s="136" customFormat="1" ht="18.75">
      <c r="A13" s="2"/>
      <c r="B13" s="156"/>
      <c r="C13" s="174" t="s">
        <v>635</v>
      </c>
      <c r="D13" s="174"/>
      <c r="E13" s="174"/>
      <c r="F13" s="167"/>
      <c r="G13" s="180"/>
      <c r="H13" s="180"/>
      <c r="I13" s="180">
        <v>59055</v>
      </c>
      <c r="J13" s="157"/>
      <c r="K13" s="2"/>
      <c r="L13" s="2"/>
    </row>
    <row r="14" spans="1:12" s="136" customFormat="1" ht="18.75">
      <c r="A14" s="2"/>
      <c r="B14" s="156"/>
      <c r="C14" s="185" t="s">
        <v>546</v>
      </c>
      <c r="D14" s="185"/>
      <c r="E14" s="185"/>
      <c r="F14" s="183"/>
      <c r="G14" s="184"/>
      <c r="H14" s="184"/>
      <c r="I14" s="184">
        <v>15945</v>
      </c>
      <c r="J14" s="157"/>
      <c r="K14" s="2"/>
      <c r="L14" s="2"/>
    </row>
    <row r="15" spans="1:12" s="136" customFormat="1" ht="18.75">
      <c r="A15" s="2"/>
      <c r="B15" s="186" t="s">
        <v>641</v>
      </c>
      <c r="C15" s="202"/>
      <c r="D15" s="202"/>
      <c r="E15" s="163"/>
      <c r="F15" s="171"/>
      <c r="G15" s="181"/>
      <c r="H15" s="181"/>
      <c r="I15" s="181"/>
      <c r="J15" s="157"/>
      <c r="K15" s="2"/>
      <c r="L15" s="2"/>
    </row>
    <row r="16" spans="1:12" s="136" customFormat="1" ht="18.75">
      <c r="A16" s="2"/>
      <c r="B16" s="234"/>
      <c r="C16" s="196" t="s">
        <v>545</v>
      </c>
      <c r="D16" s="233"/>
      <c r="E16" s="174"/>
      <c r="F16" s="167"/>
      <c r="G16" s="180"/>
      <c r="H16" s="180"/>
      <c r="I16" s="180">
        <v>56000</v>
      </c>
      <c r="J16" s="157"/>
      <c r="K16" s="2"/>
      <c r="L16" s="2"/>
    </row>
    <row r="17" spans="1:12" s="136" customFormat="1" ht="18.75">
      <c r="A17" s="2"/>
      <c r="B17" s="156"/>
      <c r="C17" s="197" t="s">
        <v>546</v>
      </c>
      <c r="D17" s="185"/>
      <c r="E17" s="185"/>
      <c r="F17" s="183"/>
      <c r="G17" s="184"/>
      <c r="H17" s="184"/>
      <c r="I17" s="184">
        <v>15120</v>
      </c>
      <c r="J17" s="157"/>
      <c r="K17" s="2"/>
      <c r="L17" s="2"/>
    </row>
    <row r="18" spans="1:12" s="136" customFormat="1" ht="18.75">
      <c r="A18" s="2"/>
      <c r="B18" s="188" t="s">
        <v>554</v>
      </c>
      <c r="C18" s="188"/>
      <c r="D18" s="163"/>
      <c r="E18" s="163"/>
      <c r="F18" s="171"/>
      <c r="G18" s="181"/>
      <c r="H18" s="181"/>
      <c r="I18" s="181"/>
      <c r="J18" s="157"/>
      <c r="K18" s="2"/>
      <c r="L18" s="2"/>
    </row>
    <row r="19" spans="1:12" s="136" customFormat="1" ht="18.75">
      <c r="A19" s="2"/>
      <c r="B19" s="188"/>
      <c r="C19" s="199" t="s">
        <v>639</v>
      </c>
      <c r="D19" s="174"/>
      <c r="E19" s="174"/>
      <c r="F19" s="167"/>
      <c r="G19" s="180"/>
      <c r="H19" s="180"/>
      <c r="I19" s="180">
        <v>1062000</v>
      </c>
      <c r="J19" s="157"/>
      <c r="K19" s="2"/>
      <c r="L19" s="2"/>
    </row>
    <row r="20" spans="1:12" s="136" customFormat="1" ht="18.75">
      <c r="A20" s="2"/>
      <c r="B20" s="188"/>
      <c r="C20" s="197" t="s">
        <v>640</v>
      </c>
      <c r="D20" s="185"/>
      <c r="E20" s="185"/>
      <c r="F20" s="183"/>
      <c r="G20" s="184"/>
      <c r="H20" s="184"/>
      <c r="I20" s="184">
        <v>286740</v>
      </c>
      <c r="J20" s="157"/>
      <c r="K20" s="2"/>
      <c r="L20" s="2"/>
    </row>
    <row r="21" spans="1:12" s="136" customFormat="1" ht="18.75">
      <c r="A21" s="2"/>
      <c r="B21" s="156"/>
      <c r="C21" s="192" t="s">
        <v>543</v>
      </c>
      <c r="D21" s="163"/>
      <c r="E21" s="163"/>
      <c r="F21" s="171"/>
      <c r="G21" s="181"/>
      <c r="H21" s="181"/>
      <c r="I21" s="193">
        <f>SUM(I13:I20)</f>
        <v>1494860</v>
      </c>
      <c r="J21" s="157"/>
      <c r="K21" s="2"/>
      <c r="L21" s="2"/>
    </row>
    <row r="22" spans="1:12" s="136" customFormat="1" ht="14.25" customHeight="1">
      <c r="A22" s="2"/>
      <c r="B22" s="156"/>
      <c r="C22" s="163"/>
      <c r="D22" s="163"/>
      <c r="E22" s="163"/>
      <c r="F22" s="171"/>
      <c r="G22" s="181"/>
      <c r="H22" s="181"/>
      <c r="I22" s="181"/>
      <c r="J22" s="157"/>
      <c r="K22" s="2"/>
      <c r="L22" s="2"/>
    </row>
    <row r="23" spans="1:12" s="136" customFormat="1" ht="18.75">
      <c r="A23" s="158" t="s">
        <v>538</v>
      </c>
      <c r="B23" s="158"/>
      <c r="C23" s="158"/>
      <c r="D23" s="158"/>
      <c r="E23" s="158"/>
      <c r="F23" s="159"/>
      <c r="G23" s="158"/>
      <c r="H23" s="158"/>
      <c r="I23" s="158"/>
      <c r="J23" s="159"/>
      <c r="K23" s="2"/>
      <c r="L23" s="2"/>
    </row>
    <row r="24" spans="1:12" s="136" customFormat="1" ht="18.75">
      <c r="A24" s="160" t="s">
        <v>539</v>
      </c>
      <c r="B24" s="160"/>
      <c r="C24" s="160"/>
      <c r="D24" s="160"/>
      <c r="E24" s="160"/>
      <c r="F24" s="161"/>
      <c r="G24" s="160" t="s">
        <v>540</v>
      </c>
      <c r="H24" s="160"/>
      <c r="I24" s="160"/>
      <c r="J24" s="161"/>
      <c r="K24" s="2"/>
      <c r="L24" s="2"/>
    </row>
    <row r="25" spans="1:12" s="136" customFormat="1" ht="18.75">
      <c r="A25" s="182" t="s">
        <v>537</v>
      </c>
      <c r="B25" s="160"/>
      <c r="C25" s="160"/>
      <c r="D25" s="160"/>
      <c r="E25" s="160"/>
      <c r="F25" s="162"/>
      <c r="G25" s="163"/>
      <c r="H25" s="163"/>
      <c r="I25" s="163"/>
      <c r="J25" s="164"/>
      <c r="K25" s="2"/>
      <c r="L25" s="2"/>
    </row>
    <row r="26" spans="2:10" s="136" customFormat="1" ht="18.75">
      <c r="B26" s="186" t="s">
        <v>642</v>
      </c>
      <c r="C26" s="186"/>
      <c r="D26" s="186"/>
      <c r="E26" s="186"/>
      <c r="F26" s="189"/>
      <c r="G26" s="188" t="s">
        <v>554</v>
      </c>
      <c r="H26" s="188"/>
      <c r="I26" s="191"/>
      <c r="J26" s="157"/>
    </row>
    <row r="27" spans="2:10" s="136" customFormat="1" ht="18.75">
      <c r="B27" s="181"/>
      <c r="C27" s="196" t="s">
        <v>643</v>
      </c>
      <c r="D27" s="180"/>
      <c r="E27" s="172">
        <v>399277</v>
      </c>
      <c r="F27" s="189"/>
      <c r="G27" s="188"/>
      <c r="H27" s="199" t="s">
        <v>639</v>
      </c>
      <c r="I27" s="200"/>
      <c r="J27" s="172">
        <v>118000</v>
      </c>
    </row>
    <row r="28" spans="2:10" s="136" customFormat="1" ht="18.75">
      <c r="B28" s="188"/>
      <c r="C28" s="235"/>
      <c r="D28" s="236"/>
      <c r="E28" s="237"/>
      <c r="F28" s="189"/>
      <c r="G28" s="188"/>
      <c r="H28" s="199" t="s">
        <v>640</v>
      </c>
      <c r="I28" s="198"/>
      <c r="J28" s="194">
        <v>31860</v>
      </c>
    </row>
    <row r="29" spans="2:10" s="136" customFormat="1" ht="18.75">
      <c r="B29" s="188"/>
      <c r="C29" s="188"/>
      <c r="D29" s="188"/>
      <c r="E29" s="188"/>
      <c r="F29" s="189"/>
      <c r="G29" s="188" t="s">
        <v>645</v>
      </c>
      <c r="H29" s="188"/>
      <c r="I29" s="191"/>
      <c r="J29" s="157"/>
    </row>
    <row r="30" spans="2:10" s="136" customFormat="1" ht="18.75">
      <c r="B30" s="188"/>
      <c r="C30" s="238"/>
      <c r="D30" s="181"/>
      <c r="E30" s="157"/>
      <c r="F30" s="189"/>
      <c r="G30" s="188"/>
      <c r="H30" s="199" t="s">
        <v>646</v>
      </c>
      <c r="I30" s="200"/>
      <c r="J30" s="172">
        <v>196391</v>
      </c>
    </row>
    <row r="31" spans="2:10" s="136" customFormat="1" ht="18.75">
      <c r="B31" s="188"/>
      <c r="C31" s="188"/>
      <c r="D31" s="191"/>
      <c r="E31" s="157"/>
      <c r="F31" s="189"/>
      <c r="G31" s="188"/>
      <c r="H31" s="197" t="s">
        <v>647</v>
      </c>
      <c r="I31" s="198"/>
      <c r="J31" s="194">
        <v>53026</v>
      </c>
    </row>
    <row r="32" spans="1:10" s="136" customFormat="1" ht="18.75">
      <c r="A32" s="143"/>
      <c r="B32" s="144"/>
      <c r="C32" s="145"/>
      <c r="D32" s="145"/>
      <c r="E32" s="145"/>
      <c r="F32" s="146"/>
      <c r="G32" s="144"/>
      <c r="H32" s="149"/>
      <c r="I32" s="149"/>
      <c r="J32" s="157"/>
    </row>
    <row r="33" spans="1:10" s="136" customFormat="1" ht="20.25">
      <c r="A33" s="252" t="s">
        <v>533</v>
      </c>
      <c r="B33" s="252"/>
      <c r="C33" s="252"/>
      <c r="D33" s="252"/>
      <c r="E33" s="252"/>
      <c r="F33" s="252"/>
      <c r="G33" s="252"/>
      <c r="H33" s="252"/>
      <c r="I33" s="252"/>
      <c r="J33" s="252"/>
    </row>
    <row r="34" spans="1:10" s="136" customFormat="1" ht="18.75">
      <c r="A34" s="248" t="s">
        <v>534</v>
      </c>
      <c r="B34" s="248"/>
      <c r="C34" s="248"/>
      <c r="D34" s="248"/>
      <c r="E34" s="248"/>
      <c r="F34" s="248"/>
      <c r="G34" s="248"/>
      <c r="H34" s="248"/>
      <c r="I34" s="248"/>
      <c r="J34" s="248"/>
    </row>
    <row r="35" spans="1:10" ht="18.75">
      <c r="A35" s="248" t="s">
        <v>631</v>
      </c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ht="18.75">
      <c r="A36" s="133"/>
      <c r="B36" s="133"/>
      <c r="C36" s="133"/>
      <c r="D36" s="133"/>
      <c r="E36" s="133"/>
      <c r="F36" s="134"/>
      <c r="G36" s="133"/>
      <c r="H36" s="133"/>
      <c r="I36" s="135" t="s">
        <v>535</v>
      </c>
      <c r="J36" s="134"/>
    </row>
    <row r="37" spans="1:10" ht="12" customHeight="1">
      <c r="A37" s="136"/>
      <c r="B37" s="136"/>
      <c r="C37" s="136"/>
      <c r="D37" s="136"/>
      <c r="E37" s="136"/>
      <c r="F37" s="137"/>
      <c r="G37" s="136"/>
      <c r="H37" s="136"/>
      <c r="I37" s="136"/>
      <c r="J37" s="137"/>
    </row>
    <row r="38" spans="1:10" ht="18.75">
      <c r="A38" s="160" t="s">
        <v>536</v>
      </c>
      <c r="B38" s="202"/>
      <c r="C38" s="139"/>
      <c r="D38" s="139"/>
      <c r="E38" s="139"/>
      <c r="F38" s="140"/>
      <c r="G38" s="139"/>
      <c r="H38" s="139"/>
      <c r="I38" s="139"/>
      <c r="J38" s="137"/>
    </row>
    <row r="39" spans="1:10" ht="18.75">
      <c r="A39" s="136"/>
      <c r="B39" s="174" t="s">
        <v>632</v>
      </c>
      <c r="C39" s="174"/>
      <c r="D39" s="174"/>
      <c r="E39" s="174"/>
      <c r="F39" s="172"/>
      <c r="G39" s="172"/>
      <c r="H39" s="172"/>
      <c r="I39" s="172">
        <v>715832</v>
      </c>
      <c r="J39" s="137"/>
    </row>
    <row r="40" spans="1:10" ht="18.75">
      <c r="A40" s="136"/>
      <c r="B40" s="136"/>
      <c r="C40" s="136"/>
      <c r="D40" s="136"/>
      <c r="E40" s="136"/>
      <c r="F40" s="137"/>
      <c r="G40" s="136"/>
      <c r="H40" s="136"/>
      <c r="I40" s="136"/>
      <c r="J40" s="137"/>
    </row>
    <row r="41" spans="1:10" ht="18.75">
      <c r="A41" s="177" t="s">
        <v>537</v>
      </c>
      <c r="B41" s="136"/>
      <c r="C41" s="136"/>
      <c r="D41" s="136"/>
      <c r="E41" s="136"/>
      <c r="F41" s="137"/>
      <c r="G41" s="136"/>
      <c r="H41" s="136"/>
      <c r="I41" s="136"/>
      <c r="J41" s="137"/>
    </row>
    <row r="42" spans="1:10" ht="18.75">
      <c r="A42" s="136"/>
      <c r="B42" s="156" t="s">
        <v>544</v>
      </c>
      <c r="C42" s="163"/>
      <c r="D42" s="163"/>
      <c r="E42" s="163"/>
      <c r="F42" s="171"/>
      <c r="G42" s="181"/>
      <c r="H42" s="181"/>
      <c r="I42" s="181"/>
      <c r="J42" s="137"/>
    </row>
    <row r="43" spans="1:10" ht="18.75">
      <c r="A43" s="136"/>
      <c r="B43" s="156"/>
      <c r="C43" s="174" t="s">
        <v>548</v>
      </c>
      <c r="D43" s="174"/>
      <c r="E43" s="174"/>
      <c r="F43" s="167"/>
      <c r="G43" s="180"/>
      <c r="H43" s="180"/>
      <c r="I43" s="180">
        <v>652240</v>
      </c>
      <c r="J43" s="137"/>
    </row>
    <row r="44" spans="1:10" ht="18.75">
      <c r="A44" s="136"/>
      <c r="B44" s="156"/>
      <c r="C44" s="185" t="s">
        <v>549</v>
      </c>
      <c r="D44" s="185"/>
      <c r="E44" s="185"/>
      <c r="F44" s="183"/>
      <c r="G44" s="184"/>
      <c r="H44" s="184"/>
      <c r="I44" s="184">
        <v>63592</v>
      </c>
      <c r="J44" s="137"/>
    </row>
    <row r="45" spans="1:10" ht="18.75">
      <c r="A45" s="136"/>
      <c r="B45" s="136"/>
      <c r="C45" s="136"/>
      <c r="D45" s="136"/>
      <c r="E45" s="136"/>
      <c r="F45" s="137"/>
      <c r="G45" s="136"/>
      <c r="H45" s="136"/>
      <c r="I45" s="136"/>
      <c r="J45" s="137"/>
    </row>
    <row r="46" spans="1:10" ht="18.75">
      <c r="A46" s="138" t="s">
        <v>538</v>
      </c>
      <c r="B46" s="158"/>
      <c r="C46" s="158"/>
      <c r="D46" s="158"/>
      <c r="E46" s="158"/>
      <c r="F46" s="159"/>
      <c r="G46" s="158"/>
      <c r="H46" s="158"/>
      <c r="I46" s="158"/>
      <c r="J46" s="159"/>
    </row>
    <row r="47" spans="1:10" ht="19.5">
      <c r="A47" s="141" t="s">
        <v>539</v>
      </c>
      <c r="B47" s="160"/>
      <c r="C47" s="160"/>
      <c r="D47" s="160"/>
      <c r="E47" s="160"/>
      <c r="F47" s="161"/>
      <c r="G47" s="160" t="s">
        <v>540</v>
      </c>
      <c r="H47" s="160"/>
      <c r="I47" s="160"/>
      <c r="J47" s="161"/>
    </row>
    <row r="48" spans="1:10" ht="18.75" customHeight="1">
      <c r="A48" s="142" t="s">
        <v>537</v>
      </c>
      <c r="B48" s="160"/>
      <c r="C48" s="160"/>
      <c r="D48" s="160"/>
      <c r="E48" s="160"/>
      <c r="F48" s="162"/>
      <c r="G48" s="163"/>
      <c r="H48" s="163"/>
      <c r="I48" s="163"/>
      <c r="J48" s="164"/>
    </row>
    <row r="49" spans="1:10" ht="30.75" customHeight="1">
      <c r="A49" s="142"/>
      <c r="B49" s="165" t="s">
        <v>541</v>
      </c>
      <c r="C49" s="166"/>
      <c r="D49" s="166"/>
      <c r="E49" s="167">
        <v>11800</v>
      </c>
      <c r="F49" s="162"/>
      <c r="G49" s="253" t="s">
        <v>637</v>
      </c>
      <c r="H49" s="253"/>
      <c r="I49" s="253"/>
      <c r="J49" s="167">
        <v>11800</v>
      </c>
    </row>
    <row r="50" spans="1:10" ht="18.75">
      <c r="A50" s="139"/>
      <c r="B50" s="163"/>
      <c r="C50" s="163"/>
      <c r="D50" s="163"/>
      <c r="E50" s="163"/>
      <c r="F50" s="157"/>
      <c r="G50" s="156"/>
      <c r="H50" s="169"/>
      <c r="I50" s="170"/>
      <c r="J50" s="157"/>
    </row>
    <row r="51" spans="1:10" ht="18.75">
      <c r="A51" s="239" t="s">
        <v>648</v>
      </c>
      <c r="B51" s="144"/>
      <c r="C51" s="145"/>
      <c r="D51" s="145"/>
      <c r="E51" s="145"/>
      <c r="F51" s="146"/>
      <c r="G51" s="144"/>
      <c r="H51" s="147"/>
      <c r="I51" s="148"/>
      <c r="J51" s="39"/>
    </row>
    <row r="52" spans="6:10" ht="15">
      <c r="F52" s="39"/>
      <c r="G52"/>
      <c r="J52" s="39"/>
    </row>
    <row r="53" spans="1:10" ht="18.75">
      <c r="A53" s="143"/>
      <c r="B53" s="144"/>
      <c r="C53" s="145"/>
      <c r="D53" s="145"/>
      <c r="E53" s="145"/>
      <c r="F53" s="146"/>
      <c r="G53" s="155"/>
      <c r="H53" s="251" t="s">
        <v>542</v>
      </c>
      <c r="I53" s="251"/>
      <c r="J53" s="155"/>
    </row>
    <row r="54" spans="1:10" ht="18.75">
      <c r="A54" s="143"/>
      <c r="B54" s="144"/>
      <c r="C54" s="145"/>
      <c r="D54" s="145"/>
      <c r="E54" s="145"/>
      <c r="F54" s="146"/>
      <c r="G54" s="144"/>
      <c r="H54" s="251" t="s">
        <v>78</v>
      </c>
      <c r="I54" s="251"/>
      <c r="J54" s="39"/>
    </row>
    <row r="55" spans="1:10" ht="18.75">
      <c r="A55" s="143"/>
      <c r="B55" s="144"/>
      <c r="C55" s="145"/>
      <c r="D55" s="145"/>
      <c r="E55" s="145"/>
      <c r="F55" s="149"/>
      <c r="G55" s="149"/>
      <c r="H55" s="149"/>
      <c r="J55" s="155"/>
    </row>
    <row r="56" spans="1:10" ht="18.75">
      <c r="A56" s="143"/>
      <c r="B56" s="144"/>
      <c r="C56" s="145"/>
      <c r="D56" s="145"/>
      <c r="E56" s="145"/>
      <c r="F56" s="149"/>
      <c r="G56" s="149"/>
      <c r="H56" s="149"/>
      <c r="J56" s="39"/>
    </row>
  </sheetData>
  <sheetProtection/>
  <mergeCells count="7">
    <mergeCell ref="H53:I53"/>
    <mergeCell ref="A1:J1"/>
    <mergeCell ref="A33:J33"/>
    <mergeCell ref="A34:J34"/>
    <mergeCell ref="H54:I54"/>
    <mergeCell ref="A35:J35"/>
    <mergeCell ref="G49:I49"/>
  </mergeCells>
  <printOptions horizontalCentered="1"/>
  <pageMargins left="0.48" right="0.52" top="0.5511811023622047" bottom="0.28" header="0.31496062992125984" footer="0.18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2.28125" style="0" customWidth="1"/>
    <col min="2" max="2" width="11.7109375" style="0" customWidth="1"/>
    <col min="4" max="4" width="5.57421875" style="0" customWidth="1"/>
    <col min="5" max="5" width="9.8515625" style="0" customWidth="1"/>
    <col min="6" max="6" width="6.421875" style="39" customWidth="1"/>
    <col min="7" max="7" width="5.00390625" style="0" customWidth="1"/>
    <col min="8" max="8" width="15.421875" style="0" customWidth="1"/>
    <col min="9" max="9" width="17.28125" style="0" customWidth="1"/>
    <col min="10" max="10" width="8.7109375" style="39" customWidth="1"/>
  </cols>
  <sheetData>
    <row r="1" spans="1:10" s="136" customFormat="1" ht="20.25">
      <c r="A1" s="252" t="s">
        <v>533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136" customFormat="1" ht="18.75">
      <c r="A2" s="248" t="s">
        <v>534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8.75">
      <c r="A3" s="248" t="s">
        <v>631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0" ht="18.75">
      <c r="A4" s="133"/>
      <c r="B4" s="133"/>
      <c r="C4" s="133"/>
      <c r="D4" s="133"/>
      <c r="E4" s="133"/>
      <c r="F4" s="134"/>
      <c r="G4" s="133"/>
      <c r="H4" s="133"/>
      <c r="I4" s="135" t="s">
        <v>535</v>
      </c>
      <c r="J4" s="134"/>
    </row>
    <row r="5" spans="1:10" ht="12" customHeight="1">
      <c r="A5" s="136"/>
      <c r="B5" s="136"/>
      <c r="C5" s="136"/>
      <c r="D5" s="136"/>
      <c r="E5" s="136"/>
      <c r="F5" s="137"/>
      <c r="G5" s="136"/>
      <c r="H5" s="136"/>
      <c r="I5" s="136"/>
      <c r="J5" s="137"/>
    </row>
    <row r="6" spans="1:10" ht="18.75">
      <c r="A6" s="160" t="s">
        <v>536</v>
      </c>
      <c r="B6" s="202"/>
      <c r="C6" s="139"/>
      <c r="D6" s="139"/>
      <c r="E6" s="139"/>
      <c r="F6" s="140"/>
      <c r="G6" s="139"/>
      <c r="H6" s="139"/>
      <c r="I6" s="139"/>
      <c r="J6" s="137"/>
    </row>
    <row r="7" spans="1:10" ht="18.75">
      <c r="A7" s="136"/>
      <c r="B7" s="174" t="s">
        <v>632</v>
      </c>
      <c r="C7" s="174"/>
      <c r="D7" s="174"/>
      <c r="E7" s="174"/>
      <c r="F7" s="172"/>
      <c r="G7" s="172"/>
      <c r="H7" s="172"/>
      <c r="I7" s="172">
        <v>715832</v>
      </c>
      <c r="J7" s="137"/>
    </row>
    <row r="8" spans="1:10" ht="18.75">
      <c r="A8" s="136"/>
      <c r="B8" s="136"/>
      <c r="C8" s="136"/>
      <c r="D8" s="136"/>
      <c r="E8" s="136"/>
      <c r="F8" s="137"/>
      <c r="G8" s="136"/>
      <c r="H8" s="136"/>
      <c r="I8" s="136"/>
      <c r="J8" s="137"/>
    </row>
    <row r="9" spans="1:10" ht="18.75">
      <c r="A9" s="177" t="s">
        <v>537</v>
      </c>
      <c r="B9" s="136"/>
      <c r="C9" s="136"/>
      <c r="D9" s="136"/>
      <c r="E9" s="136"/>
      <c r="F9" s="137"/>
      <c r="G9" s="136"/>
      <c r="H9" s="136"/>
      <c r="I9" s="136"/>
      <c r="J9" s="137"/>
    </row>
    <row r="10" spans="1:10" ht="18.75">
      <c r="A10" s="136"/>
      <c r="B10" s="156" t="s">
        <v>544</v>
      </c>
      <c r="C10" s="163"/>
      <c r="D10" s="163"/>
      <c r="E10" s="163"/>
      <c r="F10" s="171"/>
      <c r="G10" s="181"/>
      <c r="H10" s="181"/>
      <c r="I10" s="181"/>
      <c r="J10" s="137"/>
    </row>
    <row r="11" spans="1:10" ht="18.75">
      <c r="A11" s="136"/>
      <c r="B11" s="156"/>
      <c r="C11" s="174" t="s">
        <v>548</v>
      </c>
      <c r="D11" s="174"/>
      <c r="E11" s="174"/>
      <c r="F11" s="167"/>
      <c r="G11" s="180"/>
      <c r="H11" s="180"/>
      <c r="I11" s="180">
        <v>652240</v>
      </c>
      <c r="J11" s="137"/>
    </row>
    <row r="12" spans="1:10" ht="18.75">
      <c r="A12" s="136"/>
      <c r="B12" s="156"/>
      <c r="C12" s="185" t="s">
        <v>549</v>
      </c>
      <c r="D12" s="185"/>
      <c r="E12" s="185"/>
      <c r="F12" s="183"/>
      <c r="G12" s="184"/>
      <c r="H12" s="184"/>
      <c r="I12" s="184">
        <v>63592</v>
      </c>
      <c r="J12" s="137"/>
    </row>
    <row r="13" spans="1:10" ht="18.75">
      <c r="A13" s="136"/>
      <c r="B13" s="136"/>
      <c r="C13" s="136"/>
      <c r="D13" s="136"/>
      <c r="E13" s="136"/>
      <c r="F13" s="137"/>
      <c r="G13" s="136"/>
      <c r="H13" s="136"/>
      <c r="I13" s="136"/>
      <c r="J13" s="137"/>
    </row>
    <row r="14" spans="1:10" ht="18.75">
      <c r="A14" s="138" t="s">
        <v>538</v>
      </c>
      <c r="B14" s="158"/>
      <c r="C14" s="158"/>
      <c r="D14" s="158"/>
      <c r="E14" s="158"/>
      <c r="F14" s="159"/>
      <c r="G14" s="158"/>
      <c r="H14" s="158"/>
      <c r="I14" s="158"/>
      <c r="J14" s="159"/>
    </row>
    <row r="15" spans="1:10" ht="19.5">
      <c r="A15" s="141" t="s">
        <v>539</v>
      </c>
      <c r="B15" s="160"/>
      <c r="C15" s="160"/>
      <c r="D15" s="160"/>
      <c r="E15" s="160"/>
      <c r="F15" s="161"/>
      <c r="G15" s="160" t="s">
        <v>540</v>
      </c>
      <c r="H15" s="160"/>
      <c r="I15" s="160"/>
      <c r="J15" s="161"/>
    </row>
    <row r="16" spans="1:10" ht="18.75" customHeight="1">
      <c r="A16" s="142" t="s">
        <v>537</v>
      </c>
      <c r="B16" s="160"/>
      <c r="C16" s="160"/>
      <c r="D16" s="160"/>
      <c r="E16" s="160"/>
      <c r="F16" s="162"/>
      <c r="G16" s="163"/>
      <c r="H16" s="163"/>
      <c r="I16" s="163"/>
      <c r="J16" s="164"/>
    </row>
    <row r="17" spans="1:10" ht="30.75" customHeight="1">
      <c r="A17" s="142"/>
      <c r="B17" s="165" t="s">
        <v>541</v>
      </c>
      <c r="C17" s="166"/>
      <c r="D17" s="166"/>
      <c r="E17" s="167">
        <v>11800</v>
      </c>
      <c r="F17" s="162"/>
      <c r="G17" s="253" t="s">
        <v>637</v>
      </c>
      <c r="H17" s="253"/>
      <c r="I17" s="253"/>
      <c r="J17" s="167">
        <v>11800</v>
      </c>
    </row>
    <row r="18" spans="1:10" ht="18.75">
      <c r="A18" s="139"/>
      <c r="B18" s="163"/>
      <c r="C18" s="163"/>
      <c r="D18" s="163"/>
      <c r="E18" s="163"/>
      <c r="F18" s="157"/>
      <c r="G18" s="156"/>
      <c r="H18" s="169"/>
      <c r="I18" s="170"/>
      <c r="J18" s="157"/>
    </row>
    <row r="19" spans="1:9" ht="18.75">
      <c r="A19" s="143" t="s">
        <v>638</v>
      </c>
      <c r="B19" s="144"/>
      <c r="C19" s="145"/>
      <c r="D19" s="145"/>
      <c r="E19" s="145"/>
      <c r="F19" s="146"/>
      <c r="G19" s="144"/>
      <c r="H19" s="147"/>
      <c r="I19" s="148"/>
    </row>
    <row r="21" spans="1:10" ht="18.75">
      <c r="A21" s="143"/>
      <c r="B21" s="144"/>
      <c r="C21" s="145"/>
      <c r="D21" s="145"/>
      <c r="E21" s="145"/>
      <c r="F21" s="146"/>
      <c r="G21" s="155"/>
      <c r="H21" s="251" t="s">
        <v>542</v>
      </c>
      <c r="I21" s="251"/>
      <c r="J21" s="155"/>
    </row>
    <row r="22" spans="1:9" ht="18.75">
      <c r="A22" s="143"/>
      <c r="B22" s="144"/>
      <c r="C22" s="145"/>
      <c r="D22" s="145"/>
      <c r="E22" s="145"/>
      <c r="F22" s="146"/>
      <c r="G22" s="144"/>
      <c r="H22" s="251" t="s">
        <v>78</v>
      </c>
      <c r="I22" s="251"/>
    </row>
  </sheetData>
  <sheetProtection/>
  <mergeCells count="6">
    <mergeCell ref="H21:I21"/>
    <mergeCell ref="H22:I22"/>
    <mergeCell ref="A1:J1"/>
    <mergeCell ref="A2:J2"/>
    <mergeCell ref="A3:J3"/>
    <mergeCell ref="G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5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7109375" style="0" customWidth="1"/>
    <col min="12" max="19" width="12.140625" style="0" customWidth="1"/>
  </cols>
  <sheetData>
    <row r="1" spans="1:19" s="2" customFormat="1" ht="15.75">
      <c r="A1" s="261" t="s">
        <v>614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2:18" s="2" customFormat="1" ht="15" customHeight="1">
      <c r="B2" s="115"/>
      <c r="C2" s="115"/>
      <c r="D2" s="115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654</v>
      </c>
      <c r="Q3" s="1" t="s">
        <v>655</v>
      </c>
      <c r="R3" s="1" t="s">
        <v>656</v>
      </c>
      <c r="S3" s="1" t="s">
        <v>657</v>
      </c>
    </row>
    <row r="4" spans="1:19" s="11" customFormat="1" ht="15.75">
      <c r="A4" s="1">
        <v>1</v>
      </c>
      <c r="B4" s="255" t="s">
        <v>9</v>
      </c>
      <c r="C4" s="255" t="s">
        <v>385</v>
      </c>
      <c r="D4" s="255"/>
      <c r="E4" s="255" t="s">
        <v>122</v>
      </c>
      <c r="F4" s="255"/>
      <c r="G4" s="255" t="s">
        <v>123</v>
      </c>
      <c r="H4" s="255"/>
      <c r="I4" s="255" t="s">
        <v>5</v>
      </c>
      <c r="J4" s="255"/>
      <c r="K4" s="255" t="s">
        <v>9</v>
      </c>
      <c r="L4" s="255" t="s">
        <v>385</v>
      </c>
      <c r="M4" s="255"/>
      <c r="N4" s="255" t="s">
        <v>122</v>
      </c>
      <c r="O4" s="255"/>
      <c r="P4" s="255" t="s">
        <v>123</v>
      </c>
      <c r="Q4" s="255"/>
      <c r="R4" s="255" t="s">
        <v>5</v>
      </c>
      <c r="S4" s="255"/>
    </row>
    <row r="5" spans="1:19" s="11" customFormat="1" ht="15.75">
      <c r="A5" s="1">
        <v>2</v>
      </c>
      <c r="B5" s="255"/>
      <c r="C5" s="86" t="s">
        <v>4</v>
      </c>
      <c r="D5" s="86" t="s">
        <v>653</v>
      </c>
      <c r="E5" s="86" t="s">
        <v>4</v>
      </c>
      <c r="F5" s="86" t="s">
        <v>653</v>
      </c>
      <c r="G5" s="86" t="s">
        <v>4</v>
      </c>
      <c r="H5" s="86" t="s">
        <v>653</v>
      </c>
      <c r="I5" s="86" t="s">
        <v>4</v>
      </c>
      <c r="J5" s="86" t="s">
        <v>653</v>
      </c>
      <c r="K5" s="255"/>
      <c r="L5" s="86" t="s">
        <v>4</v>
      </c>
      <c r="M5" s="86" t="s">
        <v>653</v>
      </c>
      <c r="N5" s="86" t="s">
        <v>4</v>
      </c>
      <c r="O5" s="86" t="s">
        <v>653</v>
      </c>
      <c r="P5" s="86" t="s">
        <v>4</v>
      </c>
      <c r="Q5" s="86" t="s">
        <v>653</v>
      </c>
      <c r="R5" s="86" t="s">
        <v>4</v>
      </c>
      <c r="S5" s="86" t="s">
        <v>653</v>
      </c>
    </row>
    <row r="6" spans="1:19" s="93" customFormat="1" ht="16.5">
      <c r="A6" s="1">
        <v>3</v>
      </c>
      <c r="B6" s="257" t="s">
        <v>44</v>
      </c>
      <c r="C6" s="257"/>
      <c r="D6" s="257"/>
      <c r="E6" s="257"/>
      <c r="F6" s="257"/>
      <c r="G6" s="257"/>
      <c r="H6" s="257"/>
      <c r="I6" s="257"/>
      <c r="J6" s="257"/>
      <c r="K6" s="257" t="s">
        <v>134</v>
      </c>
      <c r="L6" s="257"/>
      <c r="M6" s="257"/>
      <c r="N6" s="257"/>
      <c r="O6" s="257"/>
      <c r="P6" s="257"/>
      <c r="Q6" s="257"/>
      <c r="R6" s="257"/>
      <c r="S6" s="257"/>
    </row>
    <row r="7" spans="1:19" s="11" customFormat="1" ht="47.25">
      <c r="A7" s="1">
        <v>4</v>
      </c>
      <c r="B7" s="88" t="s">
        <v>287</v>
      </c>
      <c r="C7" s="5">
        <f>Bevételek!C97</f>
        <v>0</v>
      </c>
      <c r="D7" s="5">
        <f>Bevételek!D97</f>
        <v>0</v>
      </c>
      <c r="E7" s="5">
        <f>Bevételek!C98</f>
        <v>11892730</v>
      </c>
      <c r="F7" s="5">
        <f>Bevételek!D98</f>
        <v>12679682</v>
      </c>
      <c r="G7" s="5">
        <f>Bevételek!C99</f>
        <v>0</v>
      </c>
      <c r="H7" s="5">
        <f>Bevételek!D99</f>
        <v>0</v>
      </c>
      <c r="I7" s="5">
        <f aca="true" t="shared" si="0" ref="I7:J10">C7+E7+G7</f>
        <v>11892730</v>
      </c>
      <c r="J7" s="5">
        <f t="shared" si="0"/>
        <v>12679682</v>
      </c>
      <c r="K7" s="90" t="s">
        <v>39</v>
      </c>
      <c r="L7" s="5">
        <f>Kiadás!C8</f>
        <v>0</v>
      </c>
      <c r="M7" s="5">
        <f>Kiadás!D8</f>
        <v>0</v>
      </c>
      <c r="N7" s="5">
        <f>Kiadás!C9</f>
        <v>6020089</v>
      </c>
      <c r="O7" s="5">
        <f>Kiadás!D9</f>
        <v>6672329</v>
      </c>
      <c r="P7" s="5">
        <f>Kiadás!C10</f>
        <v>530000</v>
      </c>
      <c r="Q7" s="5">
        <f>Kiadás!D10</f>
        <v>530000</v>
      </c>
      <c r="R7" s="5">
        <f aca="true" t="shared" si="1" ref="R7:S11">L7+N7+P7</f>
        <v>6550089</v>
      </c>
      <c r="S7" s="5">
        <f t="shared" si="1"/>
        <v>7202329</v>
      </c>
    </row>
    <row r="8" spans="1:19" s="11" customFormat="1" ht="45">
      <c r="A8" s="1">
        <v>5</v>
      </c>
      <c r="B8" s="88" t="s">
        <v>309</v>
      </c>
      <c r="C8" s="5">
        <f>Bevételek!C160</f>
        <v>0</v>
      </c>
      <c r="D8" s="5">
        <f>Bevételek!D160</f>
        <v>0</v>
      </c>
      <c r="E8" s="5">
        <f>Bevételek!C161</f>
        <v>83000</v>
      </c>
      <c r="F8" s="5">
        <f>Bevételek!D161</f>
        <v>83000</v>
      </c>
      <c r="G8" s="5">
        <f>Bevételek!C162</f>
        <v>2051000</v>
      </c>
      <c r="H8" s="5">
        <f>Bevételek!D162</f>
        <v>2051000</v>
      </c>
      <c r="I8" s="5">
        <f t="shared" si="0"/>
        <v>2134000</v>
      </c>
      <c r="J8" s="5">
        <f t="shared" si="0"/>
        <v>2134000</v>
      </c>
      <c r="K8" s="90" t="s">
        <v>80</v>
      </c>
      <c r="L8" s="5">
        <f>Kiadás!C12</f>
        <v>0</v>
      </c>
      <c r="M8" s="5">
        <f>Kiadás!D12</f>
        <v>0</v>
      </c>
      <c r="N8" s="5">
        <f>Kiadás!C13</f>
        <v>1088957</v>
      </c>
      <c r="O8" s="5">
        <f>Kiadás!D13</f>
        <v>1152549</v>
      </c>
      <c r="P8" s="5">
        <f>Kiadás!C14</f>
        <v>119600</v>
      </c>
      <c r="Q8" s="5">
        <f>Kiadás!D14</f>
        <v>119600</v>
      </c>
      <c r="R8" s="5">
        <f t="shared" si="1"/>
        <v>1208557</v>
      </c>
      <c r="S8" s="5">
        <f t="shared" si="1"/>
        <v>1272149</v>
      </c>
    </row>
    <row r="9" spans="1:19" s="11" customFormat="1" ht="15.75">
      <c r="A9" s="1">
        <v>6</v>
      </c>
      <c r="B9" s="88" t="s">
        <v>44</v>
      </c>
      <c r="C9" s="5">
        <f>Bevételek!C217</f>
        <v>0</v>
      </c>
      <c r="D9" s="5">
        <f>Bevételek!D217</f>
        <v>0</v>
      </c>
      <c r="E9" s="5">
        <f>Bevételek!C218</f>
        <v>822850</v>
      </c>
      <c r="F9" s="5">
        <f>Bevételek!D218</f>
        <v>897850</v>
      </c>
      <c r="G9" s="5">
        <f>Bevételek!C219</f>
        <v>0</v>
      </c>
      <c r="H9" s="5">
        <f>Bevételek!D219</f>
        <v>0</v>
      </c>
      <c r="I9" s="5">
        <f t="shared" si="0"/>
        <v>822850</v>
      </c>
      <c r="J9" s="5">
        <f t="shared" si="0"/>
        <v>897850</v>
      </c>
      <c r="K9" s="90" t="s">
        <v>81</v>
      </c>
      <c r="L9" s="5">
        <f>Kiadás!C16</f>
        <v>0</v>
      </c>
      <c r="M9" s="5">
        <f>Kiadás!D16</f>
        <v>0</v>
      </c>
      <c r="N9" s="5">
        <f>Kiadás!C17</f>
        <v>4658270</v>
      </c>
      <c r="O9" s="5">
        <f>Kiadás!D17</f>
        <v>4804390</v>
      </c>
      <c r="P9" s="5">
        <f>Kiadás!C18</f>
        <v>0</v>
      </c>
      <c r="Q9" s="5">
        <f>Kiadás!D18</f>
        <v>0</v>
      </c>
      <c r="R9" s="5">
        <f t="shared" si="1"/>
        <v>4658270</v>
      </c>
      <c r="S9" s="5">
        <f t="shared" si="1"/>
        <v>4804390</v>
      </c>
    </row>
    <row r="10" spans="1:19" s="11" customFormat="1" ht="15.75">
      <c r="A10" s="1">
        <v>7</v>
      </c>
      <c r="B10" s="260" t="s">
        <v>367</v>
      </c>
      <c r="C10" s="256">
        <f>Bevételek!C251</f>
        <v>0</v>
      </c>
      <c r="D10" s="256">
        <f>Bevételek!D251</f>
        <v>0</v>
      </c>
      <c r="E10" s="256">
        <f>Bevételek!C252</f>
        <v>0</v>
      </c>
      <c r="F10" s="256">
        <f>Bevételek!D252</f>
        <v>0</v>
      </c>
      <c r="G10" s="256">
        <f>Bevételek!C253</f>
        <v>0</v>
      </c>
      <c r="H10" s="256">
        <f>Bevételek!D253</f>
        <v>0</v>
      </c>
      <c r="I10" s="256">
        <f t="shared" si="0"/>
        <v>0</v>
      </c>
      <c r="J10" s="256">
        <f t="shared" si="0"/>
        <v>0</v>
      </c>
      <c r="K10" s="90" t="s">
        <v>82</v>
      </c>
      <c r="L10" s="5">
        <f>Kiadás!C61</f>
        <v>0</v>
      </c>
      <c r="M10" s="5">
        <f>Kiadás!D61</f>
        <v>0</v>
      </c>
      <c r="N10" s="5">
        <f>Kiadás!C62</f>
        <v>582200</v>
      </c>
      <c r="O10" s="5">
        <f>Kiadás!D62</f>
        <v>582200</v>
      </c>
      <c r="P10" s="5">
        <f>Kiadás!C63</f>
        <v>0</v>
      </c>
      <c r="Q10" s="5">
        <f>Kiadás!D63</f>
        <v>0</v>
      </c>
      <c r="R10" s="5">
        <f t="shared" si="1"/>
        <v>582200</v>
      </c>
      <c r="S10" s="5">
        <f t="shared" si="1"/>
        <v>582200</v>
      </c>
    </row>
    <row r="11" spans="1:19" s="11" customFormat="1" ht="30">
      <c r="A11" s="1">
        <v>8</v>
      </c>
      <c r="B11" s="260"/>
      <c r="C11" s="256"/>
      <c r="D11" s="256"/>
      <c r="E11" s="256"/>
      <c r="F11" s="256"/>
      <c r="G11" s="256"/>
      <c r="H11" s="256"/>
      <c r="I11" s="256"/>
      <c r="J11" s="256"/>
      <c r="K11" s="90" t="s">
        <v>83</v>
      </c>
      <c r="L11" s="5">
        <f>Kiadás!C126</f>
        <v>0</v>
      </c>
      <c r="M11" s="5">
        <f>Kiadás!D126</f>
        <v>0</v>
      </c>
      <c r="N11" s="5">
        <f>Kiadás!C127</f>
        <v>1153049</v>
      </c>
      <c r="O11" s="5">
        <f>Kiadás!D127</f>
        <v>1153049</v>
      </c>
      <c r="P11" s="5">
        <f>Kiadás!C128</f>
        <v>0</v>
      </c>
      <c r="Q11" s="5">
        <f>Kiadás!D128</f>
        <v>0</v>
      </c>
      <c r="R11" s="5">
        <f t="shared" si="1"/>
        <v>1153049</v>
      </c>
      <c r="S11" s="5">
        <f t="shared" si="1"/>
        <v>1153049</v>
      </c>
    </row>
    <row r="12" spans="1:19" s="11" customFormat="1" ht="15.75">
      <c r="A12" s="1">
        <v>9</v>
      </c>
      <c r="B12" s="89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12798580</v>
      </c>
      <c r="F12" s="13">
        <f t="shared" si="2"/>
        <v>13660532</v>
      </c>
      <c r="G12" s="13">
        <f t="shared" si="2"/>
        <v>2051000</v>
      </c>
      <c r="H12" s="13">
        <f t="shared" si="2"/>
        <v>2051000</v>
      </c>
      <c r="I12" s="13">
        <f t="shared" si="2"/>
        <v>14849580</v>
      </c>
      <c r="J12" s="13">
        <f t="shared" si="2"/>
        <v>15711532</v>
      </c>
      <c r="K12" s="89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13502565</v>
      </c>
      <c r="O12" s="13">
        <f t="shared" si="3"/>
        <v>14364517</v>
      </c>
      <c r="P12" s="13">
        <f t="shared" si="3"/>
        <v>649600</v>
      </c>
      <c r="Q12" s="13">
        <f t="shared" si="3"/>
        <v>649600</v>
      </c>
      <c r="R12" s="13">
        <f t="shared" si="3"/>
        <v>14152165</v>
      </c>
      <c r="S12" s="13">
        <f t="shared" si="3"/>
        <v>15014117</v>
      </c>
    </row>
    <row r="13" spans="1:19" s="11" customFormat="1" ht="15.75">
      <c r="A13" s="1">
        <v>10</v>
      </c>
      <c r="B13" s="91" t="s">
        <v>139</v>
      </c>
      <c r="C13" s="92">
        <f aca="true" t="shared" si="4" ref="C13:J13">C12-L12</f>
        <v>0</v>
      </c>
      <c r="D13" s="92">
        <f t="shared" si="4"/>
        <v>0</v>
      </c>
      <c r="E13" s="92">
        <f t="shared" si="4"/>
        <v>-703985</v>
      </c>
      <c r="F13" s="92">
        <f t="shared" si="4"/>
        <v>-703985</v>
      </c>
      <c r="G13" s="92">
        <f t="shared" si="4"/>
        <v>1401400</v>
      </c>
      <c r="H13" s="92">
        <f t="shared" si="4"/>
        <v>1401400</v>
      </c>
      <c r="I13" s="92">
        <f t="shared" si="4"/>
        <v>697415</v>
      </c>
      <c r="J13" s="92">
        <f t="shared" si="4"/>
        <v>697415</v>
      </c>
      <c r="K13" s="259" t="s">
        <v>125</v>
      </c>
      <c r="L13" s="254">
        <f>Kiadás!C155</f>
        <v>0</v>
      </c>
      <c r="M13" s="254">
        <f>Kiadás!D155</f>
        <v>0</v>
      </c>
      <c r="N13" s="254">
        <f>Kiadás!C156</f>
        <v>459678</v>
      </c>
      <c r="O13" s="254">
        <f>Kiadás!D156</f>
        <v>459678</v>
      </c>
      <c r="P13" s="254">
        <f>Kiadás!C157</f>
        <v>0</v>
      </c>
      <c r="Q13" s="254">
        <f>Kiadás!D157</f>
        <v>0</v>
      </c>
      <c r="R13" s="254">
        <f>L13+N13+P13</f>
        <v>459678</v>
      </c>
      <c r="S13" s="254">
        <f>M13+O13+Q13</f>
        <v>459678</v>
      </c>
    </row>
    <row r="14" spans="1:19" s="11" customFormat="1" ht="15.75">
      <c r="A14" s="1">
        <v>11</v>
      </c>
      <c r="B14" s="91" t="s">
        <v>130</v>
      </c>
      <c r="C14" s="5">
        <f>Bevételek!C272</f>
        <v>0</v>
      </c>
      <c r="D14" s="5">
        <f>Bevételek!D272</f>
        <v>0</v>
      </c>
      <c r="E14" s="5">
        <f>Bevételek!C273</f>
        <v>5327651</v>
      </c>
      <c r="F14" s="5">
        <f>Bevételek!D273</f>
        <v>5327651</v>
      </c>
      <c r="G14" s="5">
        <f>Bevételek!C274</f>
        <v>0</v>
      </c>
      <c r="H14" s="5">
        <f>Bevételek!D274</f>
        <v>0</v>
      </c>
      <c r="I14" s="5">
        <f>C14+E14+G14</f>
        <v>5327651</v>
      </c>
      <c r="J14" s="5">
        <f>D14+F14+H14</f>
        <v>5327651</v>
      </c>
      <c r="K14" s="259"/>
      <c r="L14" s="254"/>
      <c r="M14" s="254"/>
      <c r="N14" s="254"/>
      <c r="O14" s="254"/>
      <c r="P14" s="254"/>
      <c r="Q14" s="254"/>
      <c r="R14" s="254"/>
      <c r="S14" s="254"/>
    </row>
    <row r="15" spans="1:19" s="11" customFormat="1" ht="15.75">
      <c r="A15" s="1">
        <v>12</v>
      </c>
      <c r="B15" s="91" t="s">
        <v>131</v>
      </c>
      <c r="C15" s="5">
        <f>Bevételek!C293</f>
        <v>0</v>
      </c>
      <c r="D15" s="5">
        <f>Bevételek!D293</f>
        <v>0</v>
      </c>
      <c r="E15" s="5">
        <f>Bevételek!C294</f>
        <v>0</v>
      </c>
      <c r="F15" s="5">
        <f>Bevételek!D294</f>
        <v>0</v>
      </c>
      <c r="G15" s="5">
        <f>Bevételek!C295</f>
        <v>0</v>
      </c>
      <c r="H15" s="5">
        <f>Bevételek!D295</f>
        <v>0</v>
      </c>
      <c r="I15" s="5">
        <f>C15+E15+G15</f>
        <v>0</v>
      </c>
      <c r="J15" s="5">
        <f>D15+F15+H15</f>
        <v>0</v>
      </c>
      <c r="K15" s="259"/>
      <c r="L15" s="254"/>
      <c r="M15" s="254"/>
      <c r="N15" s="254"/>
      <c r="O15" s="254"/>
      <c r="P15" s="254"/>
      <c r="Q15" s="254"/>
      <c r="R15" s="254"/>
      <c r="S15" s="254"/>
    </row>
    <row r="16" spans="1:19" s="11" customFormat="1" ht="31.5">
      <c r="A16" s="1">
        <v>13</v>
      </c>
      <c r="B16" s="89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18126231</v>
      </c>
      <c r="F16" s="14">
        <f t="shared" si="5"/>
        <v>18988183</v>
      </c>
      <c r="G16" s="14">
        <f t="shared" si="5"/>
        <v>2051000</v>
      </c>
      <c r="H16" s="14">
        <f t="shared" si="5"/>
        <v>2051000</v>
      </c>
      <c r="I16" s="14">
        <f t="shared" si="5"/>
        <v>20177231</v>
      </c>
      <c r="J16" s="14">
        <f t="shared" si="5"/>
        <v>21039183</v>
      </c>
      <c r="K16" s="89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13962243</v>
      </c>
      <c r="O16" s="14">
        <f t="shared" si="6"/>
        <v>14824195</v>
      </c>
      <c r="P16" s="14">
        <f t="shared" si="6"/>
        <v>649600</v>
      </c>
      <c r="Q16" s="14">
        <f t="shared" si="6"/>
        <v>649600</v>
      </c>
      <c r="R16" s="14">
        <f t="shared" si="6"/>
        <v>14611843</v>
      </c>
      <c r="S16" s="14">
        <f t="shared" si="6"/>
        <v>15473795</v>
      </c>
    </row>
    <row r="17" spans="1:19" s="93" customFormat="1" ht="16.5">
      <c r="A17" s="1">
        <v>14</v>
      </c>
      <c r="B17" s="258" t="s">
        <v>133</v>
      </c>
      <c r="C17" s="258"/>
      <c r="D17" s="258"/>
      <c r="E17" s="258"/>
      <c r="F17" s="258"/>
      <c r="G17" s="258"/>
      <c r="H17" s="258"/>
      <c r="I17" s="258"/>
      <c r="J17" s="258"/>
      <c r="K17" s="257" t="s">
        <v>112</v>
      </c>
      <c r="L17" s="257"/>
      <c r="M17" s="257"/>
      <c r="N17" s="257"/>
      <c r="O17" s="257"/>
      <c r="P17" s="257"/>
      <c r="Q17" s="257"/>
      <c r="R17" s="257"/>
      <c r="S17" s="257"/>
    </row>
    <row r="18" spans="1:19" s="11" customFormat="1" ht="47.25">
      <c r="A18" s="1">
        <v>15</v>
      </c>
      <c r="B18" s="88" t="s">
        <v>296</v>
      </c>
      <c r="C18" s="5">
        <f>Bevételek!C131</f>
        <v>0</v>
      </c>
      <c r="D18" s="5">
        <f>Bevételek!D131</f>
        <v>0</v>
      </c>
      <c r="E18" s="5">
        <f>Bevételek!C132</f>
        <v>0</v>
      </c>
      <c r="F18" s="5">
        <f>Bevételek!D132</f>
        <v>1348740</v>
      </c>
      <c r="G18" s="5">
        <f>Bevételek!C133</f>
        <v>0</v>
      </c>
      <c r="H18" s="5">
        <f>Bevételek!D133</f>
        <v>0</v>
      </c>
      <c r="I18" s="5">
        <f aca="true" t="shared" si="7" ref="I18:J20">C18+E18+G18</f>
        <v>0</v>
      </c>
      <c r="J18" s="5">
        <f t="shared" si="7"/>
        <v>1348740</v>
      </c>
      <c r="K18" s="88" t="s">
        <v>110</v>
      </c>
      <c r="L18" s="5">
        <f>Kiadás!C131</f>
        <v>0</v>
      </c>
      <c r="M18" s="5">
        <f>Kiadás!D131</f>
        <v>0</v>
      </c>
      <c r="N18" s="5">
        <f>Kiadás!C132</f>
        <v>2000000</v>
      </c>
      <c r="O18" s="5">
        <f>Kiadás!D132</f>
        <v>3498600</v>
      </c>
      <c r="P18" s="5">
        <f>Kiadás!C133</f>
        <v>0</v>
      </c>
      <c r="Q18" s="5">
        <f>Kiadás!D133</f>
        <v>0</v>
      </c>
      <c r="R18" s="5">
        <f aca="true" t="shared" si="8" ref="R18:S20">L18+N18+P18</f>
        <v>2000000</v>
      </c>
      <c r="S18" s="5">
        <f t="shared" si="8"/>
        <v>3498600</v>
      </c>
    </row>
    <row r="19" spans="1:19" s="11" customFormat="1" ht="15.75">
      <c r="A19" s="1">
        <v>16</v>
      </c>
      <c r="B19" s="88" t="s">
        <v>133</v>
      </c>
      <c r="C19" s="5">
        <f>Bevételek!C237</f>
        <v>0</v>
      </c>
      <c r="D19" s="5">
        <f>Bevételek!D237</f>
        <v>0</v>
      </c>
      <c r="E19" s="5">
        <f>Bevételek!C238</f>
        <v>0</v>
      </c>
      <c r="F19" s="5">
        <f>Bevételek!D238</f>
        <v>0</v>
      </c>
      <c r="G19" s="5">
        <f>Bevételek!C239</f>
        <v>0</v>
      </c>
      <c r="H19" s="5">
        <f>Bevételek!D239</f>
        <v>0</v>
      </c>
      <c r="I19" s="5">
        <f t="shared" si="7"/>
        <v>0</v>
      </c>
      <c r="J19" s="5">
        <f t="shared" si="7"/>
        <v>0</v>
      </c>
      <c r="K19" s="88" t="s">
        <v>45</v>
      </c>
      <c r="L19" s="5">
        <f>Kiadás!C135</f>
        <v>0</v>
      </c>
      <c r="M19" s="5">
        <f>Kiadás!D135</f>
        <v>0</v>
      </c>
      <c r="N19" s="5">
        <f>Kiadás!C136</f>
        <v>3151086</v>
      </c>
      <c r="O19" s="5">
        <f>Kiadás!D136</f>
        <v>3400503</v>
      </c>
      <c r="P19" s="5">
        <f>Kiadás!C137</f>
        <v>0</v>
      </c>
      <c r="Q19" s="5">
        <f>Kiadás!D137</f>
        <v>0</v>
      </c>
      <c r="R19" s="5">
        <f t="shared" si="8"/>
        <v>3151086</v>
      </c>
      <c r="S19" s="5">
        <f t="shared" si="8"/>
        <v>3400503</v>
      </c>
    </row>
    <row r="20" spans="1:19" s="11" customFormat="1" ht="31.5">
      <c r="A20" s="1">
        <v>17</v>
      </c>
      <c r="B20" s="88" t="s">
        <v>368</v>
      </c>
      <c r="C20" s="5">
        <f>Bevételek!C264</f>
        <v>0</v>
      </c>
      <c r="D20" s="5">
        <f>Bevételek!D264</f>
        <v>0</v>
      </c>
      <c r="E20" s="5">
        <f>Bevételek!C265</f>
        <v>0</v>
      </c>
      <c r="F20" s="5">
        <f>Bevételek!D265</f>
        <v>0</v>
      </c>
      <c r="G20" s="5">
        <f>Bevételek!C266</f>
        <v>0</v>
      </c>
      <c r="H20" s="5">
        <f>Bevételek!D266</f>
        <v>0</v>
      </c>
      <c r="I20" s="5">
        <f t="shared" si="7"/>
        <v>0</v>
      </c>
      <c r="J20" s="5">
        <f t="shared" si="7"/>
        <v>0</v>
      </c>
      <c r="K20" s="88" t="s">
        <v>207</v>
      </c>
      <c r="L20" s="5">
        <f>Kiadás!C139</f>
        <v>0</v>
      </c>
      <c r="M20" s="5">
        <f>Kiadás!D139</f>
        <v>0</v>
      </c>
      <c r="N20" s="5">
        <f>Kiadás!C140</f>
        <v>414302</v>
      </c>
      <c r="O20" s="5">
        <f>Kiadás!D140</f>
        <v>15025</v>
      </c>
      <c r="P20" s="5">
        <f>Kiadás!C141</f>
        <v>0</v>
      </c>
      <c r="Q20" s="5">
        <f>Kiadás!D141</f>
        <v>0</v>
      </c>
      <c r="R20" s="5">
        <f t="shared" si="8"/>
        <v>414302</v>
      </c>
      <c r="S20" s="5">
        <f t="shared" si="8"/>
        <v>15025</v>
      </c>
    </row>
    <row r="21" spans="1:19" s="11" customFormat="1" ht="15.75">
      <c r="A21" s="1">
        <v>18</v>
      </c>
      <c r="B21" s="89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0</v>
      </c>
      <c r="F21" s="13">
        <f t="shared" si="9"/>
        <v>1348740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1348740</v>
      </c>
      <c r="K21" s="89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5565388</v>
      </c>
      <c r="O21" s="13">
        <f t="shared" si="10"/>
        <v>6914128</v>
      </c>
      <c r="P21" s="13">
        <f t="shared" si="10"/>
        <v>0</v>
      </c>
      <c r="Q21" s="13">
        <f t="shared" si="10"/>
        <v>0</v>
      </c>
      <c r="R21" s="13">
        <f t="shared" si="10"/>
        <v>5565388</v>
      </c>
      <c r="S21" s="13">
        <f t="shared" si="10"/>
        <v>6914128</v>
      </c>
    </row>
    <row r="22" spans="1:19" s="11" customFormat="1" ht="15.75">
      <c r="A22" s="1">
        <v>19</v>
      </c>
      <c r="B22" s="91" t="s">
        <v>139</v>
      </c>
      <c r="C22" s="92">
        <f aca="true" t="shared" si="11" ref="C22:J22">C21-L21</f>
        <v>0</v>
      </c>
      <c r="D22" s="92">
        <f t="shared" si="11"/>
        <v>0</v>
      </c>
      <c r="E22" s="92">
        <f t="shared" si="11"/>
        <v>-5565388</v>
      </c>
      <c r="F22" s="92">
        <f t="shared" si="11"/>
        <v>-5565388</v>
      </c>
      <c r="G22" s="92">
        <f t="shared" si="11"/>
        <v>0</v>
      </c>
      <c r="H22" s="92">
        <f t="shared" si="11"/>
        <v>0</v>
      </c>
      <c r="I22" s="92">
        <f t="shared" si="11"/>
        <v>-5565388</v>
      </c>
      <c r="J22" s="92">
        <f t="shared" si="11"/>
        <v>-5565388</v>
      </c>
      <c r="K22" s="259" t="s">
        <v>125</v>
      </c>
      <c r="L22" s="254">
        <f>Kiadás!C170</f>
        <v>0</v>
      </c>
      <c r="M22" s="254">
        <f>Kiadás!D170</f>
        <v>0</v>
      </c>
      <c r="N22" s="254">
        <f>Kiadás!C171</f>
        <v>0</v>
      </c>
      <c r="O22" s="254">
        <f>Kiadás!D171</f>
        <v>0</v>
      </c>
      <c r="P22" s="254">
        <f>Kiadás!C172</f>
        <v>0</v>
      </c>
      <c r="Q22" s="254">
        <f>Kiadás!D172</f>
        <v>0</v>
      </c>
      <c r="R22" s="254">
        <f>L22+N22+P22</f>
        <v>0</v>
      </c>
      <c r="S22" s="254">
        <f>M22+O22+Q22</f>
        <v>0</v>
      </c>
    </row>
    <row r="23" spans="1:19" s="11" customFormat="1" ht="15.75">
      <c r="A23" s="1">
        <v>20</v>
      </c>
      <c r="B23" s="91" t="s">
        <v>130</v>
      </c>
      <c r="C23" s="5">
        <f>Bevételek!C279</f>
        <v>0</v>
      </c>
      <c r="D23" s="5">
        <f>Bevételek!D279</f>
        <v>0</v>
      </c>
      <c r="E23" s="5">
        <f>Bevételek!C280</f>
        <v>0</v>
      </c>
      <c r="F23" s="5">
        <f>Bevételek!D280</f>
        <v>0</v>
      </c>
      <c r="G23" s="5">
        <f>Bevételek!C281</f>
        <v>0</v>
      </c>
      <c r="H23" s="5">
        <f>Bevételek!D281</f>
        <v>0</v>
      </c>
      <c r="I23" s="5">
        <f>C23+E23+G23</f>
        <v>0</v>
      </c>
      <c r="J23" s="5">
        <f>D23+F23+H23</f>
        <v>0</v>
      </c>
      <c r="K23" s="259"/>
      <c r="L23" s="254"/>
      <c r="M23" s="254"/>
      <c r="N23" s="254"/>
      <c r="O23" s="254"/>
      <c r="P23" s="254"/>
      <c r="Q23" s="254"/>
      <c r="R23" s="254"/>
      <c r="S23" s="254"/>
    </row>
    <row r="24" spans="1:19" s="11" customFormat="1" ht="15.75">
      <c r="A24" s="1">
        <v>21</v>
      </c>
      <c r="B24" s="91" t="s">
        <v>131</v>
      </c>
      <c r="C24" s="5">
        <f>Bevételek!C306</f>
        <v>0</v>
      </c>
      <c r="D24" s="5">
        <f>Bevételek!D306</f>
        <v>0</v>
      </c>
      <c r="E24" s="5">
        <f>Bevételek!C307</f>
        <v>0</v>
      </c>
      <c r="F24" s="5">
        <f>Bevételek!D307</f>
        <v>0</v>
      </c>
      <c r="G24" s="5">
        <f>Bevételek!C308</f>
        <v>0</v>
      </c>
      <c r="H24" s="5">
        <f>Bevételek!D308</f>
        <v>0</v>
      </c>
      <c r="I24" s="5">
        <f>C24+E24+G24</f>
        <v>0</v>
      </c>
      <c r="J24" s="5">
        <f>D24+F24+H24</f>
        <v>0</v>
      </c>
      <c r="K24" s="259"/>
      <c r="L24" s="254"/>
      <c r="M24" s="254"/>
      <c r="N24" s="254"/>
      <c r="O24" s="254"/>
      <c r="P24" s="254"/>
      <c r="Q24" s="254"/>
      <c r="R24" s="254"/>
      <c r="S24" s="254"/>
    </row>
    <row r="25" spans="1:19" s="11" customFormat="1" ht="31.5">
      <c r="A25" s="1">
        <v>22</v>
      </c>
      <c r="B25" s="89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0</v>
      </c>
      <c r="F25" s="14">
        <f t="shared" si="12"/>
        <v>1348740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1348740</v>
      </c>
      <c r="K25" s="89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5565388</v>
      </c>
      <c r="O25" s="14">
        <f t="shared" si="13"/>
        <v>6914128</v>
      </c>
      <c r="P25" s="14">
        <f t="shared" si="13"/>
        <v>0</v>
      </c>
      <c r="Q25" s="14">
        <f t="shared" si="13"/>
        <v>0</v>
      </c>
      <c r="R25" s="14">
        <f t="shared" si="13"/>
        <v>5565388</v>
      </c>
      <c r="S25" s="14">
        <f t="shared" si="13"/>
        <v>6914128</v>
      </c>
    </row>
    <row r="26" spans="1:19" s="93" customFormat="1" ht="16.5">
      <c r="A26" s="1">
        <v>23</v>
      </c>
      <c r="B26" s="257" t="s">
        <v>135</v>
      </c>
      <c r="C26" s="257"/>
      <c r="D26" s="257"/>
      <c r="E26" s="257"/>
      <c r="F26" s="257"/>
      <c r="G26" s="257"/>
      <c r="H26" s="257"/>
      <c r="I26" s="257"/>
      <c r="J26" s="257"/>
      <c r="K26" s="257" t="s">
        <v>136</v>
      </c>
      <c r="L26" s="257"/>
      <c r="M26" s="257"/>
      <c r="N26" s="257"/>
      <c r="O26" s="257"/>
      <c r="P26" s="257"/>
      <c r="Q26" s="257"/>
      <c r="R26" s="257"/>
      <c r="S26" s="257"/>
    </row>
    <row r="27" spans="1:19" s="11" customFormat="1" ht="15.75">
      <c r="A27" s="1">
        <v>24</v>
      </c>
      <c r="B27" s="88" t="s">
        <v>137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12798580</v>
      </c>
      <c r="F27" s="5">
        <f t="shared" si="14"/>
        <v>15009272</v>
      </c>
      <c r="G27" s="5">
        <f t="shared" si="14"/>
        <v>2051000</v>
      </c>
      <c r="H27" s="5">
        <f t="shared" si="14"/>
        <v>2051000</v>
      </c>
      <c r="I27" s="5">
        <f t="shared" si="14"/>
        <v>14849580</v>
      </c>
      <c r="J27" s="5">
        <f t="shared" si="14"/>
        <v>17060272</v>
      </c>
      <c r="K27" s="88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19067953</v>
      </c>
      <c r="O27" s="5">
        <f>O12+O21</f>
        <v>21278645</v>
      </c>
      <c r="P27" s="5">
        <f t="shared" si="15"/>
        <v>649600</v>
      </c>
      <c r="Q27" s="5">
        <f>Q12+Q21</f>
        <v>649600</v>
      </c>
      <c r="R27" s="5">
        <f t="shared" si="15"/>
        <v>19717553</v>
      </c>
      <c r="S27" s="5">
        <f>S12+S21</f>
        <v>21928245</v>
      </c>
    </row>
    <row r="28" spans="1:19" s="11" customFormat="1" ht="15.75">
      <c r="A28" s="1">
        <v>25</v>
      </c>
      <c r="B28" s="91" t="s">
        <v>139</v>
      </c>
      <c r="C28" s="92">
        <f aca="true" t="shared" si="16" ref="C28:J28">C27-L27</f>
        <v>0</v>
      </c>
      <c r="D28" s="92">
        <f t="shared" si="16"/>
        <v>0</v>
      </c>
      <c r="E28" s="92">
        <f t="shared" si="16"/>
        <v>-6269373</v>
      </c>
      <c r="F28" s="92">
        <f t="shared" si="16"/>
        <v>-6269373</v>
      </c>
      <c r="G28" s="92">
        <f t="shared" si="16"/>
        <v>1401400</v>
      </c>
      <c r="H28" s="92">
        <f t="shared" si="16"/>
        <v>1401400</v>
      </c>
      <c r="I28" s="92">
        <f t="shared" si="16"/>
        <v>-4867973</v>
      </c>
      <c r="J28" s="92">
        <f t="shared" si="16"/>
        <v>-4867973</v>
      </c>
      <c r="K28" s="259" t="s">
        <v>132</v>
      </c>
      <c r="L28" s="254">
        <f t="shared" si="15"/>
        <v>0</v>
      </c>
      <c r="M28" s="254">
        <f>M13+M22</f>
        <v>0</v>
      </c>
      <c r="N28" s="254">
        <f t="shared" si="15"/>
        <v>459678</v>
      </c>
      <c r="O28" s="254">
        <f>O13+O22</f>
        <v>459678</v>
      </c>
      <c r="P28" s="254">
        <f t="shared" si="15"/>
        <v>0</v>
      </c>
      <c r="Q28" s="254">
        <f>Q13+Q22</f>
        <v>0</v>
      </c>
      <c r="R28" s="254">
        <f t="shared" si="15"/>
        <v>459678</v>
      </c>
      <c r="S28" s="254">
        <f>S13+S22</f>
        <v>459678</v>
      </c>
    </row>
    <row r="29" spans="1:19" s="11" customFormat="1" ht="15.75">
      <c r="A29" s="1">
        <v>26</v>
      </c>
      <c r="B29" s="91" t="s">
        <v>130</v>
      </c>
      <c r="C29" s="5">
        <f aca="true" t="shared" si="17" ref="C29:I30">C14+C23</f>
        <v>0</v>
      </c>
      <c r="D29" s="5">
        <f>D14+D23</f>
        <v>0</v>
      </c>
      <c r="E29" s="5">
        <f t="shared" si="17"/>
        <v>5327651</v>
      </c>
      <c r="F29" s="5">
        <f>F14+F23</f>
        <v>5327651</v>
      </c>
      <c r="G29" s="5">
        <f t="shared" si="17"/>
        <v>0</v>
      </c>
      <c r="H29" s="5">
        <f>H14+H23</f>
        <v>0</v>
      </c>
      <c r="I29" s="5">
        <f t="shared" si="17"/>
        <v>5327651</v>
      </c>
      <c r="J29" s="5">
        <f>J14+J23</f>
        <v>5327651</v>
      </c>
      <c r="K29" s="259"/>
      <c r="L29" s="254"/>
      <c r="M29" s="254"/>
      <c r="N29" s="254"/>
      <c r="O29" s="254"/>
      <c r="P29" s="254"/>
      <c r="Q29" s="254"/>
      <c r="R29" s="254"/>
      <c r="S29" s="254"/>
    </row>
    <row r="30" spans="1:19" s="11" customFormat="1" ht="15.75">
      <c r="A30" s="1">
        <v>27</v>
      </c>
      <c r="B30" s="91" t="s">
        <v>131</v>
      </c>
      <c r="C30" s="5">
        <f t="shared" si="17"/>
        <v>0</v>
      </c>
      <c r="D30" s="5">
        <f>D15+D24</f>
        <v>0</v>
      </c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259"/>
      <c r="L30" s="254"/>
      <c r="M30" s="254"/>
      <c r="N30" s="254"/>
      <c r="O30" s="254"/>
      <c r="P30" s="254"/>
      <c r="Q30" s="254"/>
      <c r="R30" s="254"/>
      <c r="S30" s="254"/>
    </row>
    <row r="31" spans="1:19" s="11" customFormat="1" ht="15.75">
      <c r="A31" s="1">
        <v>28</v>
      </c>
      <c r="B31" s="87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18126231</v>
      </c>
      <c r="F31" s="14">
        <f t="shared" si="18"/>
        <v>20336923</v>
      </c>
      <c r="G31" s="14">
        <f t="shared" si="18"/>
        <v>2051000</v>
      </c>
      <c r="H31" s="14">
        <f t="shared" si="18"/>
        <v>2051000</v>
      </c>
      <c r="I31" s="14">
        <f t="shared" si="18"/>
        <v>20177231</v>
      </c>
      <c r="J31" s="14">
        <f t="shared" si="18"/>
        <v>22387923</v>
      </c>
      <c r="K31" s="87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19527631</v>
      </c>
      <c r="O31" s="14">
        <f t="shared" si="19"/>
        <v>21738323</v>
      </c>
      <c r="P31" s="14">
        <f t="shared" si="19"/>
        <v>649600</v>
      </c>
      <c r="Q31" s="14">
        <f t="shared" si="19"/>
        <v>649600</v>
      </c>
      <c r="R31" s="14">
        <f t="shared" si="19"/>
        <v>20177231</v>
      </c>
      <c r="S31" s="14">
        <f t="shared" si="19"/>
        <v>22387923</v>
      </c>
    </row>
    <row r="32" ht="15">
      <c r="S32" s="243" t="s">
        <v>666</v>
      </c>
    </row>
    <row r="35" spans="14:15" ht="15" hidden="1">
      <c r="N35" s="39"/>
      <c r="O35" s="39"/>
    </row>
  </sheetData>
  <sheetProtection/>
  <mergeCells count="53">
    <mergeCell ref="A1:S1"/>
    <mergeCell ref="B26:J26"/>
    <mergeCell ref="K17:S17"/>
    <mergeCell ref="K26:S26"/>
    <mergeCell ref="R22:R24"/>
    <mergeCell ref="R28:R30"/>
    <mergeCell ref="L28:L30"/>
    <mergeCell ref="S22:S24"/>
    <mergeCell ref="S28:S30"/>
    <mergeCell ref="M22:M24"/>
    <mergeCell ref="M28:M30"/>
    <mergeCell ref="N22:N24"/>
    <mergeCell ref="N28:N30"/>
    <mergeCell ref="P13:P15"/>
    <mergeCell ref="P22:P24"/>
    <mergeCell ref="P28:P30"/>
    <mergeCell ref="O22:O24"/>
    <mergeCell ref="O28:O30"/>
    <mergeCell ref="L13:L15"/>
    <mergeCell ref="R13:R15"/>
    <mergeCell ref="O13:O15"/>
    <mergeCell ref="Q13:Q15"/>
    <mergeCell ref="N13:N15"/>
    <mergeCell ref="M13:M15"/>
    <mergeCell ref="K28:K30"/>
    <mergeCell ref="K13:K15"/>
    <mergeCell ref="B10:B11"/>
    <mergeCell ref="K4:K5"/>
    <mergeCell ref="B4:B5"/>
    <mergeCell ref="K22:K24"/>
    <mergeCell ref="C10:C11"/>
    <mergeCell ref="E10:E11"/>
    <mergeCell ref="C4:D4"/>
    <mergeCell ref="D10:D11"/>
    <mergeCell ref="F10:F11"/>
    <mergeCell ref="H10:H11"/>
    <mergeCell ref="G10:G11"/>
    <mergeCell ref="R4:S4"/>
    <mergeCell ref="P4:Q4"/>
    <mergeCell ref="N4:O4"/>
    <mergeCell ref="L4:M4"/>
    <mergeCell ref="I4:J4"/>
    <mergeCell ref="I10:I11"/>
    <mergeCell ref="Q22:Q24"/>
    <mergeCell ref="Q28:Q30"/>
    <mergeCell ref="L22:L24"/>
    <mergeCell ref="S13:S15"/>
    <mergeCell ref="G4:H4"/>
    <mergeCell ref="E4:F4"/>
    <mergeCell ref="J10:J11"/>
    <mergeCell ref="B6:J6"/>
    <mergeCell ref="K6:S6"/>
    <mergeCell ref="B17:J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headerFooter>
    <oddHeader>&amp;R&amp;"Arial,Normál"&amp;10 1. melléklet az 5/2018.(V.25.)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75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3" width="11.57421875" style="2" customWidth="1"/>
    <col min="14" max="16384" width="9.140625" style="2" customWidth="1"/>
  </cols>
  <sheetData>
    <row r="1" spans="1:9" ht="15.75">
      <c r="A1" s="261" t="s">
        <v>611</v>
      </c>
      <c r="B1" s="261"/>
      <c r="C1" s="261"/>
      <c r="D1" s="261"/>
      <c r="E1" s="261"/>
      <c r="F1" s="261"/>
      <c r="G1" s="261"/>
      <c r="H1" s="261"/>
      <c r="I1" s="261"/>
    </row>
    <row r="2" spans="1:9" ht="15.75">
      <c r="A2" s="261" t="s">
        <v>458</v>
      </c>
      <c r="B2" s="261"/>
      <c r="C2" s="261"/>
      <c r="D2" s="261"/>
      <c r="E2" s="261"/>
      <c r="F2" s="261"/>
      <c r="G2" s="261"/>
      <c r="H2" s="261"/>
      <c r="I2" s="261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</row>
    <row r="5" spans="1:9" s="3" customFormat="1" ht="15.75">
      <c r="A5" s="1">
        <v>1</v>
      </c>
      <c r="B5" s="255" t="s">
        <v>9</v>
      </c>
      <c r="C5" s="255" t="s">
        <v>140</v>
      </c>
      <c r="D5" s="263" t="s">
        <v>14</v>
      </c>
      <c r="E5" s="264"/>
      <c r="F5" s="263" t="s">
        <v>15</v>
      </c>
      <c r="G5" s="264"/>
      <c r="H5" s="262" t="s">
        <v>16</v>
      </c>
      <c r="I5" s="262"/>
    </row>
    <row r="6" spans="1:9" s="3" customFormat="1" ht="31.5">
      <c r="A6" s="1">
        <v>2</v>
      </c>
      <c r="B6" s="255"/>
      <c r="C6" s="255"/>
      <c r="D6" s="38" t="s">
        <v>4</v>
      </c>
      <c r="E6" s="38" t="s">
        <v>653</v>
      </c>
      <c r="F6" s="38" t="s">
        <v>4</v>
      </c>
      <c r="G6" s="38" t="s">
        <v>653</v>
      </c>
      <c r="H6" s="38" t="s">
        <v>4</v>
      </c>
      <c r="I6" s="38" t="s">
        <v>653</v>
      </c>
    </row>
    <row r="7" spans="1:9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97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199</v>
      </c>
      <c r="C9" s="97"/>
      <c r="D9" s="5">
        <f>SUM(D8)</f>
        <v>0</v>
      </c>
      <c r="E9" s="5">
        <f>SUM(E8)</f>
        <v>0</v>
      </c>
      <c r="F9" s="113"/>
      <c r="G9" s="113"/>
      <c r="H9" s="113"/>
      <c r="I9" s="113"/>
    </row>
    <row r="10" spans="1:9" s="3" customFormat="1" ht="15.75" hidden="1">
      <c r="A10" s="1">
        <v>4</v>
      </c>
      <c r="B10" s="118" t="s">
        <v>508</v>
      </c>
      <c r="C10" s="97">
        <v>2</v>
      </c>
      <c r="D10" s="5"/>
      <c r="E10" s="5"/>
      <c r="F10" s="5"/>
      <c r="G10" s="5"/>
      <c r="H10" s="5">
        <f aca="true" t="shared" si="0" ref="H10:I13">D10+F10</f>
        <v>0</v>
      </c>
      <c r="I10" s="5">
        <f t="shared" si="0"/>
        <v>0</v>
      </c>
    </row>
    <row r="11" spans="1:9" s="3" customFormat="1" ht="15.75" hidden="1">
      <c r="A11" s="1"/>
      <c r="B11" s="118"/>
      <c r="C11" s="97"/>
      <c r="D11" s="5"/>
      <c r="E11" s="5"/>
      <c r="F11" s="5"/>
      <c r="G11" s="5"/>
      <c r="H11" s="5">
        <f t="shared" si="0"/>
        <v>0</v>
      </c>
      <c r="I11" s="5">
        <f t="shared" si="0"/>
        <v>0</v>
      </c>
    </row>
    <row r="12" spans="1:9" s="3" customFormat="1" ht="15.75" hidden="1">
      <c r="A12" s="1"/>
      <c r="B12" s="7"/>
      <c r="C12" s="97"/>
      <c r="D12" s="5"/>
      <c r="E12" s="5"/>
      <c r="F12" s="5"/>
      <c r="G12" s="5"/>
      <c r="H12" s="5">
        <f t="shared" si="0"/>
        <v>0</v>
      </c>
      <c r="I12" s="5">
        <f t="shared" si="0"/>
        <v>0</v>
      </c>
    </row>
    <row r="13" spans="1:9" s="3" customFormat="1" ht="15.75" hidden="1">
      <c r="A13" s="1"/>
      <c r="B13" s="118"/>
      <c r="C13" s="97"/>
      <c r="D13" s="5"/>
      <c r="E13" s="5"/>
      <c r="F13" s="5"/>
      <c r="G13" s="5"/>
      <c r="H13" s="5">
        <f t="shared" si="0"/>
        <v>0</v>
      </c>
      <c r="I13" s="5">
        <f t="shared" si="0"/>
        <v>0</v>
      </c>
    </row>
    <row r="14" spans="1:9" s="3" customFormat="1" ht="31.5" hidden="1">
      <c r="A14" s="1">
        <v>5</v>
      </c>
      <c r="B14" s="7" t="s">
        <v>198</v>
      </c>
      <c r="C14" s="97"/>
      <c r="D14" s="5">
        <f>SUM(D10:D13)</f>
        <v>0</v>
      </c>
      <c r="E14" s="5">
        <f>SUM(E10:E13)</f>
        <v>0</v>
      </c>
      <c r="F14" s="113"/>
      <c r="G14" s="113"/>
      <c r="H14" s="113"/>
      <c r="I14" s="113"/>
    </row>
    <row r="15" spans="1:9" s="3" customFormat="1" ht="15.75" hidden="1">
      <c r="A15" s="1"/>
      <c r="B15" s="7"/>
      <c r="C15" s="97"/>
      <c r="D15" s="5"/>
      <c r="E15" s="5"/>
      <c r="F15" s="5"/>
      <c r="G15" s="5"/>
      <c r="H15" s="5">
        <f>D15+F15</f>
        <v>0</v>
      </c>
      <c r="I15" s="5">
        <f>E15+G15</f>
        <v>0</v>
      </c>
    </row>
    <row r="16" spans="1:9" s="3" customFormat="1" ht="31.5" hidden="1">
      <c r="A16" s="1"/>
      <c r="B16" s="7" t="s">
        <v>197</v>
      </c>
      <c r="C16" s="97"/>
      <c r="D16" s="5">
        <f>SUM(D15)</f>
        <v>0</v>
      </c>
      <c r="E16" s="5">
        <f>SUM(E15)</f>
        <v>0</v>
      </c>
      <c r="F16" s="113"/>
      <c r="G16" s="113"/>
      <c r="H16" s="113"/>
      <c r="I16" s="113"/>
    </row>
    <row r="17" spans="1:9" s="3" customFormat="1" ht="15.75" hidden="1">
      <c r="A17" s="1"/>
      <c r="B17" s="118"/>
      <c r="C17" s="97"/>
      <c r="D17" s="5"/>
      <c r="E17" s="5"/>
      <c r="F17" s="5"/>
      <c r="G17" s="5"/>
      <c r="H17" s="5">
        <f aca="true" t="shared" si="1" ref="H17:I26">D17+F17</f>
        <v>0</v>
      </c>
      <c r="I17" s="5">
        <f t="shared" si="1"/>
        <v>0</v>
      </c>
    </row>
    <row r="18" spans="1:9" s="3" customFormat="1" ht="15.75" hidden="1">
      <c r="A18" s="1"/>
      <c r="B18" s="118"/>
      <c r="C18" s="97"/>
      <c r="D18" s="5"/>
      <c r="E18" s="5"/>
      <c r="F18" s="5"/>
      <c r="G18" s="5"/>
      <c r="H18" s="5">
        <f t="shared" si="1"/>
        <v>0</v>
      </c>
      <c r="I18" s="5">
        <f t="shared" si="1"/>
        <v>0</v>
      </c>
    </row>
    <row r="19" spans="1:9" s="3" customFormat="1" ht="15.75" hidden="1">
      <c r="A19" s="1"/>
      <c r="B19" s="118"/>
      <c r="C19" s="97"/>
      <c r="D19" s="5"/>
      <c r="E19" s="5"/>
      <c r="F19" s="5"/>
      <c r="G19" s="5"/>
      <c r="H19" s="5">
        <f t="shared" si="1"/>
        <v>0</v>
      </c>
      <c r="I19" s="5">
        <f t="shared" si="1"/>
        <v>0</v>
      </c>
    </row>
    <row r="20" spans="1:9" s="3" customFormat="1" ht="15.75" hidden="1">
      <c r="A20" s="1"/>
      <c r="B20" s="7"/>
      <c r="C20" s="97"/>
      <c r="D20" s="5"/>
      <c r="E20" s="5"/>
      <c r="F20" s="5"/>
      <c r="G20" s="5"/>
      <c r="H20" s="5">
        <f t="shared" si="1"/>
        <v>0</v>
      </c>
      <c r="I20" s="5">
        <f t="shared" si="1"/>
        <v>0</v>
      </c>
    </row>
    <row r="21" spans="1:9" s="3" customFormat="1" ht="15.75" hidden="1">
      <c r="A21" s="1"/>
      <c r="B21" s="7"/>
      <c r="C21" s="97"/>
      <c r="D21" s="5"/>
      <c r="E21" s="5"/>
      <c r="F21" s="5"/>
      <c r="G21" s="5"/>
      <c r="H21" s="5">
        <f t="shared" si="1"/>
        <v>0</v>
      </c>
      <c r="I21" s="5">
        <f t="shared" si="1"/>
        <v>0</v>
      </c>
    </row>
    <row r="22" spans="1:9" s="3" customFormat="1" ht="15.75" hidden="1">
      <c r="A22" s="1"/>
      <c r="B22" s="7"/>
      <c r="C22" s="97"/>
      <c r="D22" s="5"/>
      <c r="E22" s="5"/>
      <c r="F22" s="5"/>
      <c r="G22" s="5"/>
      <c r="H22" s="5">
        <f t="shared" si="1"/>
        <v>0</v>
      </c>
      <c r="I22" s="5">
        <f t="shared" si="1"/>
        <v>0</v>
      </c>
    </row>
    <row r="23" spans="1:9" s="3" customFormat="1" ht="15.75" hidden="1">
      <c r="A23" s="1"/>
      <c r="B23" s="7"/>
      <c r="C23" s="97"/>
      <c r="D23" s="5"/>
      <c r="E23" s="5"/>
      <c r="F23" s="5"/>
      <c r="G23" s="5"/>
      <c r="H23" s="5">
        <f t="shared" si="1"/>
        <v>0</v>
      </c>
      <c r="I23" s="5">
        <f t="shared" si="1"/>
        <v>0</v>
      </c>
    </row>
    <row r="24" spans="1:13" s="3" customFormat="1" ht="31.5">
      <c r="A24" s="1" t="s">
        <v>652</v>
      </c>
      <c r="B24" s="118" t="s">
        <v>651</v>
      </c>
      <c r="C24" s="97">
        <v>2</v>
      </c>
      <c r="D24" s="5">
        <v>0</v>
      </c>
      <c r="E24" s="5">
        <v>1180000</v>
      </c>
      <c r="F24" s="5">
        <v>0</v>
      </c>
      <c r="G24" s="5">
        <v>318600</v>
      </c>
      <c r="H24" s="5">
        <f t="shared" si="1"/>
        <v>0</v>
      </c>
      <c r="I24" s="5">
        <f t="shared" si="1"/>
        <v>1498600</v>
      </c>
      <c r="J24" s="240"/>
      <c r="K24" s="240"/>
      <c r="L24" s="240"/>
      <c r="M24" s="240"/>
    </row>
    <row r="25" spans="1:13" s="3" customFormat="1" ht="15.75">
      <c r="A25" s="1">
        <v>4</v>
      </c>
      <c r="B25" s="118" t="s">
        <v>612</v>
      </c>
      <c r="C25" s="97">
        <v>2</v>
      </c>
      <c r="D25" s="5">
        <v>1574803</v>
      </c>
      <c r="E25" s="5">
        <v>1574803</v>
      </c>
      <c r="F25" s="5">
        <v>425197</v>
      </c>
      <c r="G25" s="5">
        <v>425197</v>
      </c>
      <c r="H25" s="5">
        <f t="shared" si="1"/>
        <v>2000000</v>
      </c>
      <c r="I25" s="5">
        <f t="shared" si="1"/>
        <v>2000000</v>
      </c>
      <c r="J25" s="240"/>
      <c r="K25" s="240"/>
      <c r="L25" s="240"/>
      <c r="M25" s="240"/>
    </row>
    <row r="26" spans="1:13" s="3" customFormat="1" ht="15.75" hidden="1">
      <c r="A26" s="1"/>
      <c r="B26" s="118"/>
      <c r="C26" s="97"/>
      <c r="D26" s="5"/>
      <c r="E26" s="5"/>
      <c r="F26" s="5"/>
      <c r="G26" s="5"/>
      <c r="H26" s="5">
        <f t="shared" si="1"/>
        <v>0</v>
      </c>
      <c r="I26" s="5">
        <f t="shared" si="1"/>
        <v>0</v>
      </c>
      <c r="J26" s="240"/>
      <c r="K26" s="240"/>
      <c r="L26" s="240"/>
      <c r="M26" s="240"/>
    </row>
    <row r="27" spans="1:13" s="3" customFormat="1" ht="47.25">
      <c r="A27" s="1">
        <v>5</v>
      </c>
      <c r="B27" s="7" t="s">
        <v>200</v>
      </c>
      <c r="C27" s="97"/>
      <c r="D27" s="5">
        <f>SUM(D17:D26)</f>
        <v>1574803</v>
      </c>
      <c r="E27" s="5">
        <f>SUM(E17:E26)</f>
        <v>2754803</v>
      </c>
      <c r="F27" s="113"/>
      <c r="G27" s="113"/>
      <c r="H27" s="113"/>
      <c r="I27" s="113"/>
      <c r="J27" s="240"/>
      <c r="K27" s="240"/>
      <c r="L27" s="240"/>
      <c r="M27" s="240"/>
    </row>
    <row r="28" spans="1:13" s="3" customFormat="1" ht="15.75" hidden="1">
      <c r="A28" s="1"/>
      <c r="B28" s="7" t="s">
        <v>201</v>
      </c>
      <c r="C28" s="97"/>
      <c r="D28" s="5"/>
      <c r="E28" s="5"/>
      <c r="F28" s="113"/>
      <c r="G28" s="113"/>
      <c r="H28" s="113"/>
      <c r="I28" s="113"/>
      <c r="J28" s="240"/>
      <c r="K28" s="240"/>
      <c r="L28" s="240"/>
      <c r="M28" s="240"/>
    </row>
    <row r="29" spans="1:13" s="3" customFormat="1" ht="31.5" hidden="1">
      <c r="A29" s="1"/>
      <c r="B29" s="7" t="s">
        <v>202</v>
      </c>
      <c r="C29" s="97"/>
      <c r="D29" s="5"/>
      <c r="E29" s="5"/>
      <c r="F29" s="113"/>
      <c r="G29" s="113"/>
      <c r="H29" s="113"/>
      <c r="I29" s="113"/>
      <c r="J29" s="240"/>
      <c r="K29" s="240"/>
      <c r="L29" s="240"/>
      <c r="M29" s="240"/>
    </row>
    <row r="30" spans="1:13" s="3" customFormat="1" ht="47.25">
      <c r="A30" s="1">
        <v>6</v>
      </c>
      <c r="B30" s="7" t="s">
        <v>221</v>
      </c>
      <c r="C30" s="97"/>
      <c r="D30" s="113"/>
      <c r="E30" s="113"/>
      <c r="F30" s="5">
        <f>SUM(F7:F29)</f>
        <v>425197</v>
      </c>
      <c r="G30" s="5">
        <f>SUM(G7:G29)</f>
        <v>743797</v>
      </c>
      <c r="H30" s="113"/>
      <c r="I30" s="113"/>
      <c r="J30" s="240"/>
      <c r="K30" s="240"/>
      <c r="L30" s="240"/>
      <c r="M30" s="240"/>
    </row>
    <row r="31" spans="1:13" s="3" customFormat="1" ht="15.75">
      <c r="A31" s="1">
        <v>7</v>
      </c>
      <c r="B31" s="9" t="s">
        <v>110</v>
      </c>
      <c r="C31" s="97"/>
      <c r="D31" s="14">
        <f>SUM(D32:D34)</f>
        <v>1574803</v>
      </c>
      <c r="E31" s="14">
        <f>SUM(E32:E34)</f>
        <v>2754803</v>
      </c>
      <c r="F31" s="14">
        <f>SUM(F32:F34)</f>
        <v>425197</v>
      </c>
      <c r="G31" s="14">
        <f>SUM(G32:G34)</f>
        <v>743797</v>
      </c>
      <c r="H31" s="14">
        <f aca="true" t="shared" si="2" ref="H31:I34">D31+F31</f>
        <v>2000000</v>
      </c>
      <c r="I31" s="14">
        <f t="shared" si="2"/>
        <v>3498600</v>
      </c>
      <c r="J31" s="240"/>
      <c r="K31" s="240"/>
      <c r="L31" s="240"/>
      <c r="M31" s="240"/>
    </row>
    <row r="32" spans="1:13" s="3" customFormat="1" ht="31.5">
      <c r="A32" s="1">
        <v>8</v>
      </c>
      <c r="B32" s="85" t="s">
        <v>386</v>
      </c>
      <c r="C32" s="97">
        <v>1</v>
      </c>
      <c r="D32" s="5">
        <f>SUMIF($C$7:$C$31,"1",D$7:D$31)</f>
        <v>0</v>
      </c>
      <c r="E32" s="5">
        <f>SUMIF($C$7:$C$31,"1",E$7:E$31)</f>
        <v>0</v>
      </c>
      <c r="F32" s="5">
        <f>SUMIF($C$7:$C$31,"1",F$7:F$31)</f>
        <v>0</v>
      </c>
      <c r="G32" s="5">
        <f>SUMIF($C$7:$C$31,"1",G$7:G$31)</f>
        <v>0</v>
      </c>
      <c r="H32" s="5">
        <f t="shared" si="2"/>
        <v>0</v>
      </c>
      <c r="I32" s="5">
        <f t="shared" si="2"/>
        <v>0</v>
      </c>
      <c r="J32" s="240"/>
      <c r="K32" s="240"/>
      <c r="L32" s="240"/>
      <c r="M32" s="240"/>
    </row>
    <row r="33" spans="1:13" s="3" customFormat="1" ht="15.75">
      <c r="A33" s="1">
        <v>9</v>
      </c>
      <c r="B33" s="85" t="s">
        <v>232</v>
      </c>
      <c r="C33" s="97">
        <v>2</v>
      </c>
      <c r="D33" s="5">
        <f>SUMIF($C$7:$C$31,"2",D$7:D$31)</f>
        <v>1574803</v>
      </c>
      <c r="E33" s="5">
        <f>SUMIF($C$7:$C$31,"2",E$7:E$31)</f>
        <v>2754803</v>
      </c>
      <c r="F33" s="5">
        <f>SUMIF($C$7:$C$31,"2",F$7:F$31)</f>
        <v>425197</v>
      </c>
      <c r="G33" s="5">
        <f>SUMIF($C$7:$C$31,"2",G$7:G$31)</f>
        <v>743797</v>
      </c>
      <c r="H33" s="5">
        <f t="shared" si="2"/>
        <v>2000000</v>
      </c>
      <c r="I33" s="5">
        <f t="shared" si="2"/>
        <v>3498600</v>
      </c>
      <c r="J33" s="240"/>
      <c r="K33" s="240"/>
      <c r="L33" s="240"/>
      <c r="M33" s="240"/>
    </row>
    <row r="34" spans="1:13" s="3" customFormat="1" ht="15.75">
      <c r="A34" s="1">
        <v>10</v>
      </c>
      <c r="B34" s="85" t="s">
        <v>124</v>
      </c>
      <c r="C34" s="97">
        <v>3</v>
      </c>
      <c r="D34" s="5">
        <f>SUMIF($C$7:$C$31,"3",D$7:D$31)</f>
        <v>0</v>
      </c>
      <c r="E34" s="5">
        <f>SUMIF($C$7:$C$31,"3",E$7:E$31)</f>
        <v>0</v>
      </c>
      <c r="F34" s="5">
        <f>SUMIF($C$7:$C$31,"3",F$7:F$31)</f>
        <v>0</v>
      </c>
      <c r="G34" s="5">
        <f>SUMIF($C$7:$C$31,"3",G$7:G$31)</f>
        <v>0</v>
      </c>
      <c r="H34" s="5">
        <f t="shared" si="2"/>
        <v>0</v>
      </c>
      <c r="I34" s="5">
        <f t="shared" si="2"/>
        <v>0</v>
      </c>
      <c r="J34" s="240"/>
      <c r="K34" s="240"/>
      <c r="L34" s="240"/>
      <c r="M34" s="240"/>
    </row>
    <row r="35" spans="1:13" s="3" customFormat="1" ht="15.75">
      <c r="A35" s="1">
        <v>11</v>
      </c>
      <c r="B35" s="102" t="s">
        <v>45</v>
      </c>
      <c r="C35" s="97"/>
      <c r="D35" s="14"/>
      <c r="E35" s="14"/>
      <c r="F35" s="14"/>
      <c r="G35" s="14"/>
      <c r="H35" s="14"/>
      <c r="I35" s="14"/>
      <c r="J35" s="240"/>
      <c r="K35" s="240"/>
      <c r="L35" s="240"/>
      <c r="M35" s="240"/>
    </row>
    <row r="36" spans="1:13" s="3" customFormat="1" ht="15.75">
      <c r="A36" s="1">
        <v>12</v>
      </c>
      <c r="B36" s="118" t="s">
        <v>475</v>
      </c>
      <c r="C36" s="97">
        <v>2</v>
      </c>
      <c r="D36" s="5">
        <v>313063</v>
      </c>
      <c r="E36" s="5">
        <v>313063</v>
      </c>
      <c r="F36" s="5">
        <v>84527</v>
      </c>
      <c r="G36" s="5">
        <v>84527</v>
      </c>
      <c r="H36" s="5">
        <f aca="true" t="shared" si="3" ref="H36:I41">D36+F36</f>
        <v>397590</v>
      </c>
      <c r="I36" s="5">
        <f t="shared" si="3"/>
        <v>397590</v>
      </c>
      <c r="J36" s="240"/>
      <c r="K36" s="240"/>
      <c r="L36" s="240"/>
      <c r="M36" s="240"/>
    </row>
    <row r="37" spans="1:13" s="3" customFormat="1" ht="31.5">
      <c r="A37" s="1">
        <v>13</v>
      </c>
      <c r="B37" s="7" t="s">
        <v>608</v>
      </c>
      <c r="C37" s="97">
        <v>2</v>
      </c>
      <c r="D37" s="5">
        <v>350000</v>
      </c>
      <c r="E37" s="5">
        <v>350000</v>
      </c>
      <c r="F37" s="5">
        <v>0</v>
      </c>
      <c r="G37" s="5">
        <v>0</v>
      </c>
      <c r="H37" s="5">
        <f t="shared" si="3"/>
        <v>350000</v>
      </c>
      <c r="I37" s="5">
        <f t="shared" si="3"/>
        <v>350000</v>
      </c>
      <c r="J37" s="240"/>
      <c r="K37" s="240"/>
      <c r="L37" s="240"/>
      <c r="M37" s="240"/>
    </row>
    <row r="38" spans="1:13" s="3" customFormat="1" ht="15.75" hidden="1">
      <c r="A38" s="1"/>
      <c r="B38" s="118"/>
      <c r="C38" s="97"/>
      <c r="D38" s="5"/>
      <c r="E38" s="5"/>
      <c r="F38" s="5"/>
      <c r="G38" s="5"/>
      <c r="H38" s="5">
        <f t="shared" si="3"/>
        <v>0</v>
      </c>
      <c r="I38" s="5">
        <f t="shared" si="3"/>
        <v>0</v>
      </c>
      <c r="J38" s="240"/>
      <c r="K38" s="240"/>
      <c r="L38" s="240"/>
      <c r="M38" s="240"/>
    </row>
    <row r="39" spans="1:13" s="3" customFormat="1" ht="15.75" hidden="1">
      <c r="A39" s="1"/>
      <c r="B39" s="118" t="s">
        <v>483</v>
      </c>
      <c r="C39" s="97"/>
      <c r="D39" s="5"/>
      <c r="E39" s="5"/>
      <c r="F39" s="5"/>
      <c r="G39" s="5"/>
      <c r="H39" s="5">
        <f t="shared" si="3"/>
        <v>0</v>
      </c>
      <c r="I39" s="5">
        <f t="shared" si="3"/>
        <v>0</v>
      </c>
      <c r="J39" s="240"/>
      <c r="K39" s="240"/>
      <c r="L39" s="240"/>
      <c r="M39" s="240"/>
    </row>
    <row r="40" spans="1:13" s="3" customFormat="1" ht="15.75" hidden="1">
      <c r="A40" s="1"/>
      <c r="B40" s="118" t="s">
        <v>483</v>
      </c>
      <c r="C40" s="97"/>
      <c r="D40" s="5"/>
      <c r="E40" s="5"/>
      <c r="F40" s="5"/>
      <c r="G40" s="5"/>
      <c r="H40" s="5">
        <f t="shared" si="3"/>
        <v>0</v>
      </c>
      <c r="I40" s="5">
        <f t="shared" si="3"/>
        <v>0</v>
      </c>
      <c r="J40" s="240"/>
      <c r="K40" s="240"/>
      <c r="L40" s="240"/>
      <c r="M40" s="240"/>
    </row>
    <row r="41" spans="1:13" s="3" customFormat="1" ht="15.75">
      <c r="A41" s="1">
        <v>14</v>
      </c>
      <c r="B41" s="7" t="s">
        <v>613</v>
      </c>
      <c r="C41" s="97">
        <v>2</v>
      </c>
      <c r="D41" s="5">
        <v>1892516</v>
      </c>
      <c r="E41" s="5">
        <v>2088907</v>
      </c>
      <c r="F41" s="5">
        <v>510980</v>
      </c>
      <c r="G41" s="5">
        <v>564006</v>
      </c>
      <c r="H41" s="5">
        <f t="shared" si="3"/>
        <v>2403496</v>
      </c>
      <c r="I41" s="5">
        <f t="shared" si="3"/>
        <v>2652913</v>
      </c>
      <c r="J41" s="240"/>
      <c r="K41" s="240"/>
      <c r="L41" s="240"/>
      <c r="M41" s="240"/>
    </row>
    <row r="42" spans="1:13" s="3" customFormat="1" ht="15.75">
      <c r="A42" s="1">
        <v>15</v>
      </c>
      <c r="B42" s="7" t="s">
        <v>203</v>
      </c>
      <c r="C42" s="97"/>
      <c r="D42" s="5">
        <f>SUM(D36:D41)</f>
        <v>2555579</v>
      </c>
      <c r="E42" s="5">
        <f>SUM(E36:E41)</f>
        <v>2751970</v>
      </c>
      <c r="F42" s="113"/>
      <c r="G42" s="113"/>
      <c r="H42" s="113"/>
      <c r="I42" s="113"/>
      <c r="J42" s="240"/>
      <c r="K42" s="240"/>
      <c r="L42" s="240"/>
      <c r="M42" s="240"/>
    </row>
    <row r="43" spans="1:13" s="3" customFormat="1" ht="31.5" hidden="1">
      <c r="A43" s="1"/>
      <c r="B43" s="7" t="s">
        <v>204</v>
      </c>
      <c r="C43" s="97"/>
      <c r="D43" s="5"/>
      <c r="E43" s="5"/>
      <c r="F43" s="113"/>
      <c r="G43" s="113"/>
      <c r="H43" s="113"/>
      <c r="I43" s="113"/>
      <c r="J43" s="240"/>
      <c r="K43" s="240"/>
      <c r="L43" s="240"/>
      <c r="M43" s="240"/>
    </row>
    <row r="44" spans="1:13" s="3" customFormat="1" ht="15.75" hidden="1">
      <c r="A44" s="1"/>
      <c r="B44" s="7"/>
      <c r="C44" s="97"/>
      <c r="D44" s="5"/>
      <c r="E44" s="5"/>
      <c r="F44" s="5"/>
      <c r="G44" s="5"/>
      <c r="H44" s="5">
        <f>D44+F44</f>
        <v>0</v>
      </c>
      <c r="I44" s="5">
        <f>E44+G44</f>
        <v>0</v>
      </c>
      <c r="J44" s="240"/>
      <c r="K44" s="240"/>
      <c r="L44" s="240"/>
      <c r="M44" s="240"/>
    </row>
    <row r="45" spans="1:13" s="3" customFormat="1" ht="15.75" hidden="1">
      <c r="A45" s="1"/>
      <c r="B45" s="7"/>
      <c r="C45" s="97"/>
      <c r="D45" s="5"/>
      <c r="E45" s="5"/>
      <c r="F45" s="5"/>
      <c r="G45" s="5"/>
      <c r="H45" s="5">
        <f>D45+F45</f>
        <v>0</v>
      </c>
      <c r="I45" s="5">
        <f>E45+G45</f>
        <v>0</v>
      </c>
      <c r="J45" s="240"/>
      <c r="K45" s="240"/>
      <c r="L45" s="240"/>
      <c r="M45" s="240"/>
    </row>
    <row r="46" spans="1:13" s="3" customFormat="1" ht="31.5" hidden="1">
      <c r="A46" s="1"/>
      <c r="B46" s="7" t="s">
        <v>205</v>
      </c>
      <c r="C46" s="97"/>
      <c r="D46" s="5">
        <f>SUM(D44:D45)</f>
        <v>0</v>
      </c>
      <c r="E46" s="5">
        <f>SUM(E44:E45)</f>
        <v>0</v>
      </c>
      <c r="F46" s="113"/>
      <c r="G46" s="113"/>
      <c r="H46" s="113"/>
      <c r="I46" s="113"/>
      <c r="J46" s="240"/>
      <c r="K46" s="240"/>
      <c r="L46" s="240"/>
      <c r="M46" s="240"/>
    </row>
    <row r="47" spans="1:13" s="3" customFormat="1" ht="47.25">
      <c r="A47" s="1">
        <v>16</v>
      </c>
      <c r="B47" s="7" t="s">
        <v>206</v>
      </c>
      <c r="C47" s="97"/>
      <c r="D47" s="113"/>
      <c r="E47" s="113"/>
      <c r="F47" s="5">
        <f>SUM(F35:F46)</f>
        <v>595507</v>
      </c>
      <c r="G47" s="5">
        <f>SUM(G35:G46)</f>
        <v>648533</v>
      </c>
      <c r="H47" s="113"/>
      <c r="I47" s="113"/>
      <c r="J47" s="240"/>
      <c r="K47" s="240"/>
      <c r="L47" s="240"/>
      <c r="M47" s="240"/>
    </row>
    <row r="48" spans="1:13" s="3" customFormat="1" ht="15.75">
      <c r="A48" s="1">
        <v>17</v>
      </c>
      <c r="B48" s="9" t="s">
        <v>45</v>
      </c>
      <c r="C48" s="97"/>
      <c r="D48" s="14">
        <f>SUM(D49:D51)</f>
        <v>2555579</v>
      </c>
      <c r="E48" s="14">
        <f>SUM(E49:E51)</f>
        <v>2751970</v>
      </c>
      <c r="F48" s="14">
        <f>SUM(F49:F51)</f>
        <v>595507</v>
      </c>
      <c r="G48" s="14">
        <f>SUM(G49:G51)</f>
        <v>648533</v>
      </c>
      <c r="H48" s="14">
        <f aca="true" t="shared" si="4" ref="H48:I51">D48+F48</f>
        <v>3151086</v>
      </c>
      <c r="I48" s="14">
        <f t="shared" si="4"/>
        <v>3400503</v>
      </c>
      <c r="J48" s="240"/>
      <c r="K48" s="240"/>
      <c r="L48" s="240"/>
      <c r="M48" s="240"/>
    </row>
    <row r="49" spans="1:13" s="3" customFormat="1" ht="31.5">
      <c r="A49" s="1">
        <v>18</v>
      </c>
      <c r="B49" s="85" t="s">
        <v>386</v>
      </c>
      <c r="C49" s="97">
        <v>1</v>
      </c>
      <c r="D49" s="5">
        <f>SUMIF($C$35:$C$48,"1",D$35:D$48)</f>
        <v>0</v>
      </c>
      <c r="E49" s="5">
        <f>SUMIF($C$35:$C$48,"1",E$35:E$48)</f>
        <v>0</v>
      </c>
      <c r="F49" s="5">
        <f>SUMIF($C$35:$C$48,"1",F$35:F$48)</f>
        <v>0</v>
      </c>
      <c r="G49" s="5">
        <f>SUMIF($C$35:$C$48,"1",G$35:G$48)</f>
        <v>0</v>
      </c>
      <c r="H49" s="5">
        <f t="shared" si="4"/>
        <v>0</v>
      </c>
      <c r="I49" s="5">
        <f t="shared" si="4"/>
        <v>0</v>
      </c>
      <c r="J49" s="240"/>
      <c r="K49" s="240"/>
      <c r="L49" s="240"/>
      <c r="M49" s="240"/>
    </row>
    <row r="50" spans="1:13" s="3" customFormat="1" ht="15.75">
      <c r="A50" s="1">
        <v>19</v>
      </c>
      <c r="B50" s="85" t="s">
        <v>232</v>
      </c>
      <c r="C50" s="97">
        <v>2</v>
      </c>
      <c r="D50" s="5">
        <f>SUMIF($C$35:$C$48,"2",D$35:D$48)</f>
        <v>2555579</v>
      </c>
      <c r="E50" s="5">
        <f>SUMIF($C$35:$C$48,"2",E$35:E$48)</f>
        <v>2751970</v>
      </c>
      <c r="F50" s="5">
        <f>SUMIF($C$35:$C$48,"2",F$35:F$48)</f>
        <v>595507</v>
      </c>
      <c r="G50" s="5">
        <f>SUMIF($C$35:$C$48,"2",G$35:G$48)</f>
        <v>648533</v>
      </c>
      <c r="H50" s="5">
        <f t="shared" si="4"/>
        <v>3151086</v>
      </c>
      <c r="I50" s="5">
        <f t="shared" si="4"/>
        <v>3400503</v>
      </c>
      <c r="J50" s="240"/>
      <c r="K50" s="240"/>
      <c r="L50" s="240"/>
      <c r="M50" s="240"/>
    </row>
    <row r="51" spans="1:13" s="3" customFormat="1" ht="15.75">
      <c r="A51" s="1">
        <v>20</v>
      </c>
      <c r="B51" s="85" t="s">
        <v>124</v>
      </c>
      <c r="C51" s="97">
        <v>3</v>
      </c>
      <c r="D51" s="5">
        <f>SUMIF($C$35:$C$48,"3",D$35:D$48)</f>
        <v>0</v>
      </c>
      <c r="E51" s="5">
        <f>SUMIF($C$35:$C$48,"3",E$35:E$48)</f>
        <v>0</v>
      </c>
      <c r="F51" s="5">
        <f>SUMIF($C$35:$C$48,"3",F$35:F$48)</f>
        <v>0</v>
      </c>
      <c r="G51" s="5">
        <f>SUMIF($C$35:$C$48,"3",G$35:G$48)</f>
        <v>0</v>
      </c>
      <c r="H51" s="5">
        <f t="shared" si="4"/>
        <v>0</v>
      </c>
      <c r="I51" s="5">
        <f t="shared" si="4"/>
        <v>0</v>
      </c>
      <c r="J51" s="240"/>
      <c r="K51" s="240"/>
      <c r="L51" s="240"/>
      <c r="M51" s="240"/>
    </row>
    <row r="52" spans="1:13" s="3" customFormat="1" ht="31.5">
      <c r="A52" s="1">
        <v>21</v>
      </c>
      <c r="B52" s="102" t="s">
        <v>207</v>
      </c>
      <c r="C52" s="97"/>
      <c r="D52" s="14"/>
      <c r="E52" s="14"/>
      <c r="F52" s="14"/>
      <c r="G52" s="14"/>
      <c r="H52" s="14"/>
      <c r="I52" s="14"/>
      <c r="J52" s="240"/>
      <c r="K52" s="240"/>
      <c r="L52" s="240"/>
      <c r="M52" s="240"/>
    </row>
    <row r="53" spans="1:13" s="3" customFormat="1" ht="47.25" hidden="1">
      <c r="A53" s="1"/>
      <c r="B53" s="61" t="s">
        <v>210</v>
      </c>
      <c r="C53" s="97"/>
      <c r="D53" s="5"/>
      <c r="E53" s="5"/>
      <c r="F53" s="113"/>
      <c r="G53" s="113"/>
      <c r="H53" s="5">
        <f aca="true" t="shared" si="5" ref="H53:I59">D53+F53</f>
        <v>0</v>
      </c>
      <c r="I53" s="5">
        <f t="shared" si="5"/>
        <v>0</v>
      </c>
      <c r="J53" s="240"/>
      <c r="K53" s="240"/>
      <c r="L53" s="240"/>
      <c r="M53" s="240"/>
    </row>
    <row r="54" spans="1:13" s="3" customFormat="1" ht="15.75" hidden="1">
      <c r="A54" s="1"/>
      <c r="B54" s="61"/>
      <c r="C54" s="97"/>
      <c r="D54" s="5"/>
      <c r="E54" s="5"/>
      <c r="F54" s="113"/>
      <c r="G54" s="113"/>
      <c r="H54" s="5">
        <f t="shared" si="5"/>
        <v>0</v>
      </c>
      <c r="I54" s="5">
        <f t="shared" si="5"/>
        <v>0</v>
      </c>
      <c r="J54" s="240"/>
      <c r="K54" s="240"/>
      <c r="L54" s="240"/>
      <c r="M54" s="240"/>
    </row>
    <row r="55" spans="1:13" s="3" customFormat="1" ht="47.25" hidden="1">
      <c r="A55" s="1"/>
      <c r="B55" s="61" t="s">
        <v>209</v>
      </c>
      <c r="C55" s="97"/>
      <c r="D55" s="5"/>
      <c r="E55" s="5"/>
      <c r="F55" s="113"/>
      <c r="G55" s="113"/>
      <c r="H55" s="5">
        <f t="shared" si="5"/>
        <v>0</v>
      </c>
      <c r="I55" s="5">
        <f t="shared" si="5"/>
        <v>0</v>
      </c>
      <c r="J55" s="240"/>
      <c r="K55" s="240"/>
      <c r="L55" s="240"/>
      <c r="M55" s="240"/>
    </row>
    <row r="56" spans="1:13" s="3" customFormat="1" ht="15.75" hidden="1">
      <c r="A56" s="1"/>
      <c r="B56" s="61"/>
      <c r="C56" s="97"/>
      <c r="D56" s="5"/>
      <c r="E56" s="5"/>
      <c r="F56" s="113"/>
      <c r="G56" s="113"/>
      <c r="H56" s="5">
        <f t="shared" si="5"/>
        <v>0</v>
      </c>
      <c r="I56" s="5">
        <f t="shared" si="5"/>
        <v>0</v>
      </c>
      <c r="J56" s="240"/>
      <c r="K56" s="240"/>
      <c r="L56" s="240"/>
      <c r="M56" s="240"/>
    </row>
    <row r="57" spans="1:13" s="3" customFormat="1" ht="47.25" hidden="1">
      <c r="A57" s="1"/>
      <c r="B57" s="61" t="s">
        <v>208</v>
      </c>
      <c r="C57" s="97"/>
      <c r="D57" s="5"/>
      <c r="E57" s="5"/>
      <c r="F57" s="113"/>
      <c r="G57" s="113"/>
      <c r="H57" s="5">
        <f t="shared" si="5"/>
        <v>0</v>
      </c>
      <c r="I57" s="5">
        <f t="shared" si="5"/>
        <v>0</v>
      </c>
      <c r="J57" s="240"/>
      <c r="K57" s="240"/>
      <c r="L57" s="240"/>
      <c r="M57" s="240"/>
    </row>
    <row r="58" spans="1:13" s="3" customFormat="1" ht="31.5">
      <c r="A58" s="1">
        <v>22</v>
      </c>
      <c r="B58" s="118" t="s">
        <v>516</v>
      </c>
      <c r="C58" s="97">
        <v>2</v>
      </c>
      <c r="D58" s="5">
        <v>399277</v>
      </c>
      <c r="E58" s="5">
        <v>0</v>
      </c>
      <c r="F58" s="113"/>
      <c r="G58" s="113"/>
      <c r="H58" s="5">
        <f t="shared" si="5"/>
        <v>399277</v>
      </c>
      <c r="I58" s="5">
        <f t="shared" si="5"/>
        <v>0</v>
      </c>
      <c r="J58" s="240"/>
      <c r="K58" s="240"/>
      <c r="L58" s="240"/>
      <c r="M58" s="240"/>
    </row>
    <row r="59" spans="1:13" s="3" customFormat="1" ht="31.5">
      <c r="A59" s="1">
        <v>23</v>
      </c>
      <c r="B59" s="85" t="s">
        <v>618</v>
      </c>
      <c r="C59" s="97">
        <v>2</v>
      </c>
      <c r="D59" s="5">
        <v>10025</v>
      </c>
      <c r="E59" s="5">
        <v>10025</v>
      </c>
      <c r="F59" s="113"/>
      <c r="G59" s="113"/>
      <c r="H59" s="5">
        <f t="shared" si="5"/>
        <v>10025</v>
      </c>
      <c r="I59" s="5">
        <f t="shared" si="5"/>
        <v>10025</v>
      </c>
      <c r="J59" s="240"/>
      <c r="K59" s="240"/>
      <c r="L59" s="240"/>
      <c r="M59" s="240"/>
    </row>
    <row r="60" spans="1:13" s="3" customFormat="1" ht="47.25" hidden="1">
      <c r="A60" s="1">
        <v>21</v>
      </c>
      <c r="B60" s="85" t="s">
        <v>526</v>
      </c>
      <c r="C60" s="97">
        <v>2</v>
      </c>
      <c r="D60" s="5"/>
      <c r="E60" s="5"/>
      <c r="F60" s="113"/>
      <c r="G60" s="113"/>
      <c r="H60" s="5">
        <f aca="true" t="shared" si="6" ref="H60:I74">D60+F60</f>
        <v>0</v>
      </c>
      <c r="I60" s="5">
        <f t="shared" si="6"/>
        <v>0</v>
      </c>
      <c r="J60" s="240"/>
      <c r="K60" s="240"/>
      <c r="L60" s="240"/>
      <c r="M60" s="240"/>
    </row>
    <row r="61" spans="1:13" s="3" customFormat="1" ht="63">
      <c r="A61" s="1">
        <v>24</v>
      </c>
      <c r="B61" s="61" t="s">
        <v>374</v>
      </c>
      <c r="C61" s="97"/>
      <c r="D61" s="5">
        <f>SUM(D58:D60)</f>
        <v>409302</v>
      </c>
      <c r="E61" s="5">
        <f>SUM(E58:E60)</f>
        <v>10025</v>
      </c>
      <c r="F61" s="113"/>
      <c r="G61" s="113"/>
      <c r="H61" s="5">
        <f t="shared" si="6"/>
        <v>409302</v>
      </c>
      <c r="I61" s="5">
        <f t="shared" si="6"/>
        <v>10025</v>
      </c>
      <c r="J61" s="240"/>
      <c r="K61" s="240"/>
      <c r="L61" s="240"/>
      <c r="M61" s="240"/>
    </row>
    <row r="62" spans="1:13" s="3" customFormat="1" ht="47.25" hidden="1">
      <c r="A62" s="1"/>
      <c r="B62" s="61" t="s">
        <v>211</v>
      </c>
      <c r="C62" s="97"/>
      <c r="D62" s="5"/>
      <c r="E62" s="5"/>
      <c r="F62" s="113"/>
      <c r="G62" s="113"/>
      <c r="H62" s="5">
        <f t="shared" si="6"/>
        <v>0</v>
      </c>
      <c r="I62" s="5">
        <f t="shared" si="6"/>
        <v>0</v>
      </c>
      <c r="J62" s="240"/>
      <c r="K62" s="240"/>
      <c r="L62" s="240"/>
      <c r="M62" s="240"/>
    </row>
    <row r="63" spans="1:13" s="3" customFormat="1" ht="15.75" hidden="1">
      <c r="A63" s="1"/>
      <c r="B63" s="61"/>
      <c r="C63" s="97"/>
      <c r="D63" s="5"/>
      <c r="E63" s="5"/>
      <c r="F63" s="113"/>
      <c r="G63" s="113"/>
      <c r="H63" s="5">
        <f t="shared" si="6"/>
        <v>0</v>
      </c>
      <c r="I63" s="5">
        <f t="shared" si="6"/>
        <v>0</v>
      </c>
      <c r="J63" s="240"/>
      <c r="K63" s="240"/>
      <c r="L63" s="240"/>
      <c r="M63" s="240"/>
    </row>
    <row r="64" spans="1:13" s="3" customFormat="1" ht="47.25" hidden="1">
      <c r="A64" s="1"/>
      <c r="B64" s="61" t="s">
        <v>212</v>
      </c>
      <c r="C64" s="97"/>
      <c r="D64" s="5"/>
      <c r="E64" s="5"/>
      <c r="F64" s="113"/>
      <c r="G64" s="113"/>
      <c r="H64" s="5">
        <f t="shared" si="6"/>
        <v>0</v>
      </c>
      <c r="I64" s="5">
        <f t="shared" si="6"/>
        <v>0</v>
      </c>
      <c r="J64" s="240"/>
      <c r="K64" s="240"/>
      <c r="L64" s="240"/>
      <c r="M64" s="240"/>
    </row>
    <row r="65" spans="1:13" s="3" customFormat="1" ht="15.75" hidden="1">
      <c r="A65" s="1"/>
      <c r="B65" s="61"/>
      <c r="C65" s="97"/>
      <c r="D65" s="5"/>
      <c r="E65" s="5"/>
      <c r="F65" s="113"/>
      <c r="G65" s="113"/>
      <c r="H65" s="5">
        <f t="shared" si="6"/>
        <v>0</v>
      </c>
      <c r="I65" s="5">
        <f t="shared" si="6"/>
        <v>0</v>
      </c>
      <c r="J65" s="240"/>
      <c r="K65" s="240"/>
      <c r="L65" s="240"/>
      <c r="M65" s="240"/>
    </row>
    <row r="66" spans="1:13" s="3" customFormat="1" ht="15.75" hidden="1">
      <c r="A66" s="1"/>
      <c r="B66" s="61" t="s">
        <v>213</v>
      </c>
      <c r="C66" s="97"/>
      <c r="D66" s="5"/>
      <c r="E66" s="5"/>
      <c r="F66" s="113"/>
      <c r="G66" s="113"/>
      <c r="H66" s="5">
        <f t="shared" si="6"/>
        <v>0</v>
      </c>
      <c r="I66" s="5">
        <f t="shared" si="6"/>
        <v>0</v>
      </c>
      <c r="J66" s="240"/>
      <c r="K66" s="240"/>
      <c r="L66" s="240"/>
      <c r="M66" s="240"/>
    </row>
    <row r="67" spans="1:13" s="3" customFormat="1" ht="22.5" customHeight="1">
      <c r="A67" s="1">
        <v>25</v>
      </c>
      <c r="B67" s="231" t="s">
        <v>609</v>
      </c>
      <c r="C67" s="97">
        <v>2</v>
      </c>
      <c r="D67" s="5">
        <v>5000</v>
      </c>
      <c r="E67" s="5">
        <v>5000</v>
      </c>
      <c r="F67" s="113"/>
      <c r="G67" s="113"/>
      <c r="H67" s="5">
        <f t="shared" si="6"/>
        <v>5000</v>
      </c>
      <c r="I67" s="5">
        <f t="shared" si="6"/>
        <v>5000</v>
      </c>
      <c r="J67" s="240"/>
      <c r="K67" s="240"/>
      <c r="L67" s="240"/>
      <c r="M67" s="240"/>
    </row>
    <row r="68" spans="1:13" s="3" customFormat="1" ht="15.75" hidden="1">
      <c r="A68" s="1" t="s">
        <v>556</v>
      </c>
      <c r="B68" s="85" t="s">
        <v>555</v>
      </c>
      <c r="C68" s="97">
        <v>2</v>
      </c>
      <c r="D68" s="5"/>
      <c r="E68" s="5"/>
      <c r="F68" s="113"/>
      <c r="G68" s="113"/>
      <c r="H68" s="5">
        <f t="shared" si="6"/>
        <v>0</v>
      </c>
      <c r="I68" s="5">
        <f t="shared" si="6"/>
        <v>0</v>
      </c>
      <c r="J68" s="240"/>
      <c r="K68" s="240"/>
      <c r="L68" s="240"/>
      <c r="M68" s="240"/>
    </row>
    <row r="69" spans="1:13" s="3" customFormat="1" ht="63">
      <c r="A69" s="1">
        <v>26</v>
      </c>
      <c r="B69" s="61" t="s">
        <v>214</v>
      </c>
      <c r="C69" s="97"/>
      <c r="D69" s="5">
        <f>SUM(D67:D68)</f>
        <v>5000</v>
      </c>
      <c r="E69" s="5">
        <f>SUM(E67:E68)</f>
        <v>5000</v>
      </c>
      <c r="F69" s="113"/>
      <c r="G69" s="113"/>
      <c r="H69" s="5">
        <f t="shared" si="6"/>
        <v>5000</v>
      </c>
      <c r="I69" s="5">
        <f t="shared" si="6"/>
        <v>5000</v>
      </c>
      <c r="J69" s="240"/>
      <c r="K69" s="240"/>
      <c r="L69" s="240"/>
      <c r="M69" s="240"/>
    </row>
    <row r="70" spans="1:13" s="3" customFormat="1" ht="31.5">
      <c r="A70" s="1">
        <v>27</v>
      </c>
      <c r="B70" s="9" t="s">
        <v>46</v>
      </c>
      <c r="C70" s="97"/>
      <c r="D70" s="14">
        <f>SUM(D71:D73)</f>
        <v>414302</v>
      </c>
      <c r="E70" s="14">
        <f>SUM(E71:E73)</f>
        <v>15025</v>
      </c>
      <c r="F70" s="14">
        <f>SUM(F71:F73)</f>
        <v>0</v>
      </c>
      <c r="G70" s="14">
        <f>SUM(G71:G73)</f>
        <v>0</v>
      </c>
      <c r="H70" s="14">
        <f t="shared" si="6"/>
        <v>414302</v>
      </c>
      <c r="I70" s="14">
        <f t="shared" si="6"/>
        <v>15025</v>
      </c>
      <c r="J70" s="240"/>
      <c r="K70" s="240"/>
      <c r="L70" s="240"/>
      <c r="M70" s="240"/>
    </row>
    <row r="71" spans="1:13" s="3" customFormat="1" ht="31.5">
      <c r="A71" s="1">
        <v>28</v>
      </c>
      <c r="B71" s="85" t="s">
        <v>386</v>
      </c>
      <c r="C71" s="97">
        <v>1</v>
      </c>
      <c r="D71" s="5">
        <f>SUMIF($C$52:$C$70,"1",D$52:D$70)</f>
        <v>0</v>
      </c>
      <c r="E71" s="5">
        <f>SUMIF($C$52:$C$70,"1",E$52:E$70)</f>
        <v>0</v>
      </c>
      <c r="F71" s="5">
        <f>SUMIF($C$52:$C$70,"1",F$52:F$70)</f>
        <v>0</v>
      </c>
      <c r="G71" s="5">
        <f>SUMIF($C$52:$C$70,"1",G$52:G$70)</f>
        <v>0</v>
      </c>
      <c r="H71" s="5">
        <f t="shared" si="6"/>
        <v>0</v>
      </c>
      <c r="I71" s="5">
        <f t="shared" si="6"/>
        <v>0</v>
      </c>
      <c r="J71" s="240"/>
      <c r="K71" s="240"/>
      <c r="L71" s="240"/>
      <c r="M71" s="240"/>
    </row>
    <row r="72" spans="1:13" s="3" customFormat="1" ht="15.75">
      <c r="A72" s="1">
        <v>29</v>
      </c>
      <c r="B72" s="85" t="s">
        <v>232</v>
      </c>
      <c r="C72" s="97">
        <v>2</v>
      </c>
      <c r="D72" s="5">
        <f>SUMIF($C$52:$C$70,"2",D$52:D$70)</f>
        <v>414302</v>
      </c>
      <c r="E72" s="5">
        <f>SUMIF($C$52:$C$70,"2",E$52:E$70)</f>
        <v>15025</v>
      </c>
      <c r="F72" s="5">
        <f>SUMIF($C$52:$C$70,"2",F$52:F$70)</f>
        <v>0</v>
      </c>
      <c r="G72" s="5">
        <f>SUMIF($C$52:$C$70,"2",G$52:G$70)</f>
        <v>0</v>
      </c>
      <c r="H72" s="5">
        <f t="shared" si="6"/>
        <v>414302</v>
      </c>
      <c r="I72" s="5">
        <f t="shared" si="6"/>
        <v>15025</v>
      </c>
      <c r="J72" s="240"/>
      <c r="K72" s="240"/>
      <c r="L72" s="240"/>
      <c r="M72" s="240"/>
    </row>
    <row r="73" spans="1:13" s="3" customFormat="1" ht="15.75">
      <c r="A73" s="1">
        <v>30</v>
      </c>
      <c r="B73" s="85" t="s">
        <v>124</v>
      </c>
      <c r="C73" s="97">
        <v>3</v>
      </c>
      <c r="D73" s="5">
        <f>SUMIF($C$52:$C$70,"3",D$52:D$70)</f>
        <v>0</v>
      </c>
      <c r="E73" s="5">
        <f>SUMIF($C$52:$C$70,"3",E$52:E$70)</f>
        <v>0</v>
      </c>
      <c r="F73" s="5">
        <f>SUMIF($C$52:$C$70,"3",F$52:F$70)</f>
        <v>0</v>
      </c>
      <c r="G73" s="5">
        <f>SUMIF($C$52:$C$70,"3",G$52:G$70)</f>
        <v>0</v>
      </c>
      <c r="H73" s="5">
        <f t="shared" si="6"/>
        <v>0</v>
      </c>
      <c r="I73" s="5">
        <f t="shared" si="6"/>
        <v>0</v>
      </c>
      <c r="J73" s="240"/>
      <c r="K73" s="240"/>
      <c r="L73" s="240"/>
      <c r="M73" s="240"/>
    </row>
    <row r="74" spans="1:13" s="3" customFormat="1" ht="31.5">
      <c r="A74" s="1">
        <v>31</v>
      </c>
      <c r="B74" s="9" t="s">
        <v>167</v>
      </c>
      <c r="C74" s="97"/>
      <c r="D74" s="14">
        <f>D31+D48+D70</f>
        <v>4544684</v>
      </c>
      <c r="E74" s="14">
        <f>E31+E48+E70</f>
        <v>5521798</v>
      </c>
      <c r="F74" s="14">
        <f>F31+F48+F70</f>
        <v>1020704</v>
      </c>
      <c r="G74" s="14">
        <f>G31+G48+G70</f>
        <v>1392330</v>
      </c>
      <c r="H74" s="14">
        <f t="shared" si="6"/>
        <v>5565388</v>
      </c>
      <c r="I74" s="14">
        <f t="shared" si="6"/>
        <v>6914128</v>
      </c>
      <c r="J74" s="240"/>
      <c r="K74" s="240"/>
      <c r="L74" s="240"/>
      <c r="M74" s="240"/>
    </row>
    <row r="75" ht="15.75">
      <c r="I75" s="244" t="s">
        <v>666</v>
      </c>
    </row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1" ht="15.75"/>
    <row r="112" ht="15.75"/>
    <row r="113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H5:I5"/>
    <mergeCell ref="F5:G5"/>
    <mergeCell ref="D5:E5"/>
    <mergeCell ref="A1:I1"/>
    <mergeCell ref="A2:I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5" r:id="rId3"/>
  <headerFooter>
    <oddHeader>&amp;R&amp;"Arial,Normál"&amp;10 2. melléklet az 5/2018.(V.25.) önkormányzati rendelethez
"&amp;"Arial,Dőlt"2. melléklet a 2/2018.(III.12.) önkormányzati rendelethez
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5.8515625" style="21" customWidth="1"/>
    <col min="4" max="4" width="15.8515625" style="21" hidden="1" customWidth="1"/>
    <col min="5" max="5" width="11.7109375" style="21" customWidth="1"/>
    <col min="6" max="7" width="9.140625" style="21" customWidth="1"/>
    <col min="8" max="8" width="11.7109375" style="21" customWidth="1"/>
    <col min="9" max="16384" width="9.140625" style="21" customWidth="1"/>
  </cols>
  <sheetData>
    <row r="1" spans="1:8" s="16" customFormat="1" ht="15.75">
      <c r="A1" s="265" t="s">
        <v>503</v>
      </c>
      <c r="B1" s="265"/>
      <c r="C1" s="265"/>
      <c r="D1" s="265"/>
      <c r="E1" s="265"/>
      <c r="F1" s="265"/>
      <c r="G1" s="265"/>
      <c r="H1" s="265"/>
    </row>
    <row r="2" spans="1:8" s="16" customFormat="1" ht="15.75">
      <c r="A2" s="266" t="s">
        <v>616</v>
      </c>
      <c r="B2" s="266"/>
      <c r="C2" s="266"/>
      <c r="D2" s="266"/>
      <c r="E2" s="266"/>
      <c r="F2" s="266"/>
      <c r="G2" s="266"/>
      <c r="H2" s="266"/>
    </row>
    <row r="3" spans="1:8" s="16" customFormat="1" ht="15.75">
      <c r="A3" s="266" t="s">
        <v>166</v>
      </c>
      <c r="B3" s="266"/>
      <c r="C3" s="266"/>
      <c r="D3" s="266"/>
      <c r="E3" s="266"/>
      <c r="F3" s="266"/>
      <c r="G3" s="266"/>
      <c r="H3" s="266"/>
    </row>
    <row r="4" spans="1:8" ht="15.75">
      <c r="A4" s="266" t="s">
        <v>473</v>
      </c>
      <c r="B4" s="266"/>
      <c r="C4" s="266"/>
      <c r="D4" s="266"/>
      <c r="E4" s="266"/>
      <c r="F4" s="266"/>
      <c r="G4" s="266"/>
      <c r="H4" s="266"/>
    </row>
    <row r="5" spans="1:8" ht="15.75">
      <c r="A5" s="41"/>
      <c r="B5" s="41"/>
      <c r="C5" s="41"/>
      <c r="D5" s="41"/>
      <c r="E5" s="16"/>
      <c r="F5" s="16"/>
      <c r="G5" s="16"/>
      <c r="H5" s="16"/>
    </row>
    <row r="6" spans="1:8" s="3" customFormat="1" ht="15.75">
      <c r="A6" s="1"/>
      <c r="B6" s="1" t="s">
        <v>0</v>
      </c>
      <c r="C6" s="43" t="s">
        <v>1</v>
      </c>
      <c r="D6" s="43"/>
      <c r="E6" s="43" t="s">
        <v>2</v>
      </c>
      <c r="F6" s="43" t="s">
        <v>3</v>
      </c>
      <c r="G6" s="43" t="s">
        <v>6</v>
      </c>
      <c r="H6" s="43" t="s">
        <v>47</v>
      </c>
    </row>
    <row r="7" spans="1:8" s="3" customFormat="1" ht="15.75">
      <c r="A7" s="1">
        <v>1</v>
      </c>
      <c r="B7" s="267" t="s">
        <v>9</v>
      </c>
      <c r="C7" s="4" t="s">
        <v>392</v>
      </c>
      <c r="D7" s="4"/>
      <c r="E7" s="4" t="s">
        <v>474</v>
      </c>
      <c r="F7" s="4" t="s">
        <v>525</v>
      </c>
      <c r="G7" s="4" t="s">
        <v>615</v>
      </c>
      <c r="H7" s="4" t="s">
        <v>5</v>
      </c>
    </row>
    <row r="8" spans="1:8" s="3" customFormat="1" ht="15.75">
      <c r="A8" s="1">
        <v>2</v>
      </c>
      <c r="B8" s="268"/>
      <c r="C8" s="6" t="s">
        <v>4</v>
      </c>
      <c r="D8" s="6" t="s">
        <v>653</v>
      </c>
      <c r="E8" s="6" t="s">
        <v>4</v>
      </c>
      <c r="F8" s="6" t="s">
        <v>4</v>
      </c>
      <c r="G8" s="6" t="s">
        <v>4</v>
      </c>
      <c r="H8" s="6" t="s">
        <v>4</v>
      </c>
    </row>
    <row r="9" spans="1:9" ht="15.75">
      <c r="A9" s="1">
        <v>3</v>
      </c>
      <c r="B9" s="44" t="s">
        <v>387</v>
      </c>
      <c r="C9" s="15">
        <f>Bevételek!C137+Bevételek!C138+Bevételek!C140+Bevételek!C141+Bevételek!C146</f>
        <v>2051000</v>
      </c>
      <c r="D9" s="15">
        <f>Bevételek!D137+Bevételek!D138+Bevételek!D140+Bevételek!D141+Bevételek!D146</f>
        <v>2051000</v>
      </c>
      <c r="E9" s="45"/>
      <c r="F9" s="45"/>
      <c r="G9" s="45"/>
      <c r="H9" s="45"/>
      <c r="I9" s="30"/>
    </row>
    <row r="10" spans="1:9" ht="30">
      <c r="A10" s="1">
        <v>4</v>
      </c>
      <c r="B10" s="44" t="s">
        <v>388</v>
      </c>
      <c r="C10" s="15">
        <f>Bevételek!C186+Bevételek!C187+Bevételek!C188</f>
        <v>0</v>
      </c>
      <c r="D10" s="15">
        <f>Bevételek!D186+Bevételek!D187+Bevételek!D188</f>
        <v>0</v>
      </c>
      <c r="E10" s="45"/>
      <c r="F10" s="45"/>
      <c r="G10" s="45"/>
      <c r="H10" s="45"/>
      <c r="I10" s="30"/>
    </row>
    <row r="11" spans="1:9" ht="15.75">
      <c r="A11" s="1">
        <v>5</v>
      </c>
      <c r="B11" s="44" t="s">
        <v>29</v>
      </c>
      <c r="C11" s="15">
        <f>Bevételek!C144+Bevételek!C158+Bevételek!C173</f>
        <v>3000</v>
      </c>
      <c r="D11" s="15">
        <f>Bevételek!D144+Bevételek!D158+Bevételek!D173</f>
        <v>3000</v>
      </c>
      <c r="E11" s="45"/>
      <c r="F11" s="45"/>
      <c r="G11" s="45"/>
      <c r="H11" s="45"/>
      <c r="I11" s="30"/>
    </row>
    <row r="12" spans="1:9" ht="45">
      <c r="A12" s="1">
        <v>6</v>
      </c>
      <c r="B12" s="44" t="s">
        <v>30</v>
      </c>
      <c r="C12" s="15">
        <f>Bevételek!C167+Bevételek!C183+Bevételek!C184+Bevételek!C185+Bevételek!C222+Bevételek!C227+Bevételek!C231</f>
        <v>104000</v>
      </c>
      <c r="D12" s="15">
        <f>Bevételek!D167+Bevételek!D183+Bevételek!D184+Bevételek!D185+Bevételek!D222+Bevételek!D227+Bevételek!D231</f>
        <v>104000</v>
      </c>
      <c r="E12" s="45"/>
      <c r="F12" s="45"/>
      <c r="G12" s="45"/>
      <c r="H12" s="45"/>
      <c r="I12" s="30"/>
    </row>
    <row r="13" spans="1:9" ht="15.75">
      <c r="A13" s="1">
        <v>7</v>
      </c>
      <c r="B13" s="44" t="s">
        <v>31</v>
      </c>
      <c r="C13" s="15">
        <f>Bevételek!C233</f>
        <v>0</v>
      </c>
      <c r="D13" s="15">
        <f>Bevételek!D233</f>
        <v>0</v>
      </c>
      <c r="E13" s="45"/>
      <c r="F13" s="45"/>
      <c r="G13" s="45"/>
      <c r="H13" s="45"/>
      <c r="I13" s="30"/>
    </row>
    <row r="14" spans="1:9" ht="30">
      <c r="A14" s="1">
        <v>8</v>
      </c>
      <c r="B14" s="44" t="s">
        <v>32</v>
      </c>
      <c r="C14" s="15">
        <f>Bevételek!C232</f>
        <v>0</v>
      </c>
      <c r="D14" s="15">
        <f>Bevételek!D232</f>
        <v>0</v>
      </c>
      <c r="E14" s="45"/>
      <c r="F14" s="45"/>
      <c r="G14" s="45"/>
      <c r="H14" s="45"/>
      <c r="I14" s="30"/>
    </row>
    <row r="15" spans="1:9" ht="30">
      <c r="A15" s="1">
        <v>9</v>
      </c>
      <c r="B15" s="44" t="s">
        <v>389</v>
      </c>
      <c r="C15" s="15">
        <f>Bevételek!C52+Bevételek!C113+Bevételek!C242+Bevételek!C256</f>
        <v>0</v>
      </c>
      <c r="D15" s="15">
        <f>Bevételek!D52+Bevételek!D113+Bevételek!D242+Bevételek!D256</f>
        <v>0</v>
      </c>
      <c r="E15" s="45"/>
      <c r="F15" s="45"/>
      <c r="G15" s="45"/>
      <c r="H15" s="45"/>
      <c r="I15" s="30"/>
    </row>
    <row r="16" spans="1:9" s="22" customFormat="1" ht="15.75">
      <c r="A16" s="1">
        <v>10</v>
      </c>
      <c r="B16" s="46" t="s">
        <v>51</v>
      </c>
      <c r="C16" s="18">
        <f>SUM(C9:C15)</f>
        <v>2158000</v>
      </c>
      <c r="D16" s="18">
        <f>SUM(D9:D15)</f>
        <v>2158000</v>
      </c>
      <c r="E16" s="45"/>
      <c r="F16" s="45"/>
      <c r="G16" s="45"/>
      <c r="H16" s="45"/>
      <c r="I16" s="30"/>
    </row>
    <row r="17" spans="1:9" ht="15.75">
      <c r="A17" s="1">
        <v>11</v>
      </c>
      <c r="B17" s="46" t="s">
        <v>52</v>
      </c>
      <c r="C17" s="18">
        <f>ROUNDDOWN(C16*0.5,0)</f>
        <v>1079000</v>
      </c>
      <c r="D17" s="18">
        <f>ROUNDDOWN(D16*0.5,0)</f>
        <v>1079000</v>
      </c>
      <c r="E17" s="45"/>
      <c r="F17" s="45"/>
      <c r="G17" s="45"/>
      <c r="H17" s="45"/>
      <c r="I17" s="30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>C18+E18+F18+G18</f>
        <v>0</v>
      </c>
      <c r="I18" s="30"/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aca="true" t="shared" si="0" ref="H19:H32">C19+E19+F19+G19</f>
        <v>0</v>
      </c>
      <c r="I19" s="30"/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30"/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30"/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30"/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30"/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30"/>
    </row>
    <row r="25" spans="1:9" s="22" customFormat="1" ht="15.75">
      <c r="A25" s="1">
        <v>19</v>
      </c>
      <c r="B25" s="46" t="s">
        <v>53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5">
        <f t="shared" si="0"/>
        <v>0</v>
      </c>
      <c r="I25" s="30"/>
    </row>
    <row r="26" spans="1:9" s="22" customFormat="1" ht="29.25">
      <c r="A26" s="1">
        <v>20</v>
      </c>
      <c r="B26" s="46" t="s">
        <v>54</v>
      </c>
      <c r="C26" s="18">
        <f>C17-C25</f>
        <v>1079000</v>
      </c>
      <c r="D26" s="18">
        <f>D17-D25</f>
        <v>1079000</v>
      </c>
      <c r="E26" s="45"/>
      <c r="F26" s="45"/>
      <c r="G26" s="45"/>
      <c r="H26" s="45"/>
      <c r="I26" s="30"/>
    </row>
    <row r="27" spans="1:9" s="22" customFormat="1" ht="42.75">
      <c r="A27" s="1">
        <v>21</v>
      </c>
      <c r="B27" s="47" t="s">
        <v>384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5">
        <f t="shared" si="0"/>
        <v>0</v>
      </c>
      <c r="I27" s="30"/>
    </row>
    <row r="28" spans="1:9" ht="30">
      <c r="A28" s="1">
        <v>22</v>
      </c>
      <c r="B28" s="44" t="s">
        <v>391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  <c r="I28" s="30"/>
    </row>
    <row r="29" spans="1:9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I29" s="30"/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  <c r="I30" s="30"/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  <c r="I31" s="30"/>
    </row>
    <row r="32" spans="1:9" ht="45">
      <c r="A32" s="1">
        <v>26</v>
      </c>
      <c r="B32" s="44" t="s">
        <v>383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30"/>
    </row>
    <row r="33" ht="15">
      <c r="H33" s="132"/>
    </row>
  </sheetData>
  <sheetProtection/>
  <mergeCells count="5">
    <mergeCell ref="A1:H1"/>
    <mergeCell ref="A3:H3"/>
    <mergeCell ref="A4:H4"/>
    <mergeCell ref="B7:B8"/>
    <mergeCell ref="A2:H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4" r:id="rId1"/>
  <headerFooter>
    <oddHeader>&amp;R&amp;"Arial,Normál"&amp;10
3. melléklet a 2/2018.(III.12.)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5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.7109375" style="0" customWidth="1"/>
    <col min="2" max="2" width="68.28125" style="0" customWidth="1"/>
    <col min="3" max="8" width="12.140625" style="0" customWidth="1"/>
  </cols>
  <sheetData>
    <row r="1" spans="1:8" s="2" customFormat="1" ht="15.75">
      <c r="A1" s="261" t="s">
        <v>505</v>
      </c>
      <c r="B1" s="261"/>
      <c r="C1" s="261"/>
      <c r="D1" s="261"/>
      <c r="E1" s="261"/>
      <c r="F1" s="261"/>
      <c r="G1" s="261"/>
      <c r="H1" s="261"/>
    </row>
    <row r="2" spans="1:8" s="2" customFormat="1" ht="15.75">
      <c r="A2" s="261" t="s">
        <v>472</v>
      </c>
      <c r="B2" s="261"/>
      <c r="C2" s="261"/>
      <c r="D2" s="261"/>
      <c r="E2" s="261"/>
      <c r="F2" s="261"/>
      <c r="G2" s="261"/>
      <c r="H2" s="261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</row>
    <row r="5" spans="1:8" s="10" customFormat="1" ht="15.75">
      <c r="A5" s="1">
        <v>1</v>
      </c>
      <c r="B5" s="269" t="s">
        <v>9</v>
      </c>
      <c r="C5" s="271" t="s">
        <v>392</v>
      </c>
      <c r="D5" s="272"/>
      <c r="E5" s="6" t="s">
        <v>474</v>
      </c>
      <c r="F5" s="6" t="s">
        <v>525</v>
      </c>
      <c r="G5" s="6" t="s">
        <v>5</v>
      </c>
      <c r="H5" s="6" t="s">
        <v>5</v>
      </c>
    </row>
    <row r="6" spans="1:8" s="10" customFormat="1" ht="31.5">
      <c r="A6" s="1">
        <v>2</v>
      </c>
      <c r="B6" s="270"/>
      <c r="C6" s="6" t="s">
        <v>4</v>
      </c>
      <c r="D6" s="6" t="s">
        <v>649</v>
      </c>
      <c r="E6" s="6" t="s">
        <v>4</v>
      </c>
      <c r="F6" s="6" t="s">
        <v>4</v>
      </c>
      <c r="G6" s="6" t="s">
        <v>4</v>
      </c>
      <c r="H6" s="242" t="s">
        <v>664</v>
      </c>
    </row>
    <row r="7" spans="1:8" s="10" customFormat="1" ht="31.5">
      <c r="A7" s="1">
        <v>3</v>
      </c>
      <c r="B7" s="7" t="s">
        <v>17</v>
      </c>
      <c r="C7" s="14">
        <f>C30</f>
        <v>0</v>
      </c>
      <c r="D7" s="14">
        <f>D30</f>
        <v>1498600</v>
      </c>
      <c r="E7" s="14">
        <f>E30</f>
        <v>0</v>
      </c>
      <c r="F7" s="14">
        <f>F30</f>
        <v>0</v>
      </c>
      <c r="G7" s="14">
        <f>C7+E7+F7</f>
        <v>0</v>
      </c>
      <c r="H7" s="14">
        <f aca="true" t="shared" si="0" ref="H7:H18">D7+E7+F7</f>
        <v>1498600</v>
      </c>
    </row>
    <row r="8" spans="1:8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f>E18</f>
        <v>0</v>
      </c>
      <c r="F8" s="14">
        <f>F18</f>
        <v>0</v>
      </c>
      <c r="G8" s="14">
        <f>C8+E8+F8</f>
        <v>454277</v>
      </c>
      <c r="H8" s="14">
        <f t="shared" si="0"/>
        <v>55000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14"/>
      <c r="H9" s="14">
        <f t="shared" si="0"/>
        <v>0</v>
      </c>
    </row>
    <row r="10" spans="1:8" s="10" customFormat="1" ht="15.75" hidden="1">
      <c r="A10" s="1"/>
      <c r="B10" s="7" t="s">
        <v>20</v>
      </c>
      <c r="C10" s="5"/>
      <c r="D10" s="5"/>
      <c r="E10" s="5"/>
      <c r="F10" s="5"/>
      <c r="G10" s="14"/>
      <c r="H10" s="14">
        <f t="shared" si="0"/>
        <v>0</v>
      </c>
    </row>
    <row r="11" spans="1:8" s="10" customFormat="1" ht="15.75" hidden="1">
      <c r="A11" s="1"/>
      <c r="B11" s="7" t="s">
        <v>21</v>
      </c>
      <c r="C11" s="5"/>
      <c r="D11" s="5"/>
      <c r="E11" s="5"/>
      <c r="F11" s="5"/>
      <c r="G11" s="14">
        <f>C11+E11+F11</f>
        <v>0</v>
      </c>
      <c r="H11" s="14">
        <f t="shared" si="0"/>
        <v>0</v>
      </c>
    </row>
    <row r="12" spans="1:8" s="10" customFormat="1" ht="15.75" hidden="1">
      <c r="A12" s="1"/>
      <c r="B12" s="7" t="s">
        <v>22</v>
      </c>
      <c r="C12" s="5"/>
      <c r="D12" s="5"/>
      <c r="E12" s="5"/>
      <c r="F12" s="5"/>
      <c r="G12" s="14">
        <f>C12+E12+F12</f>
        <v>0</v>
      </c>
      <c r="H12" s="14">
        <f t="shared" si="0"/>
        <v>0</v>
      </c>
    </row>
    <row r="13" spans="1:8" s="10" customFormat="1" ht="15.75" hidden="1">
      <c r="A13" s="1"/>
      <c r="B13" s="7" t="s">
        <v>25</v>
      </c>
      <c r="C13" s="5"/>
      <c r="D13" s="5"/>
      <c r="E13" s="5"/>
      <c r="F13" s="5"/>
      <c r="G13" s="14">
        <f>C13+E13+F13</f>
        <v>0</v>
      </c>
      <c r="H13" s="14">
        <f t="shared" si="0"/>
        <v>0</v>
      </c>
    </row>
    <row r="14" spans="1:8" s="10" customFormat="1" ht="15.75" hidden="1">
      <c r="A14" s="1"/>
      <c r="B14" s="7" t="s">
        <v>23</v>
      </c>
      <c r="C14" s="5"/>
      <c r="D14" s="5"/>
      <c r="E14" s="5"/>
      <c r="F14" s="5"/>
      <c r="G14" s="14">
        <f>C14+E14+F14</f>
        <v>0</v>
      </c>
      <c r="H14" s="14">
        <f t="shared" si="0"/>
        <v>0</v>
      </c>
    </row>
    <row r="15" spans="1:8" s="10" customFormat="1" ht="15.75" hidden="1">
      <c r="A15" s="1"/>
      <c r="B15" s="7" t="s">
        <v>24</v>
      </c>
      <c r="C15" s="5"/>
      <c r="D15" s="5"/>
      <c r="E15" s="5"/>
      <c r="F15" s="5"/>
      <c r="G15" s="14">
        <f>C15+E15+F15</f>
        <v>0</v>
      </c>
      <c r="H15" s="14">
        <f t="shared" si="0"/>
        <v>0</v>
      </c>
    </row>
    <row r="16" spans="1:8" s="10" customFormat="1" ht="15.75" hidden="1">
      <c r="A16" s="1"/>
      <c r="B16" s="7" t="s">
        <v>26</v>
      </c>
      <c r="C16" s="5"/>
      <c r="D16" s="5"/>
      <c r="E16" s="5"/>
      <c r="F16" s="5"/>
      <c r="G16" s="14"/>
      <c r="H16" s="14">
        <f t="shared" si="0"/>
        <v>0</v>
      </c>
    </row>
    <row r="17" spans="1:8" s="10" customFormat="1" ht="31.5">
      <c r="A17" s="1">
        <v>5</v>
      </c>
      <c r="B17" s="7" t="s">
        <v>617</v>
      </c>
      <c r="C17" s="5"/>
      <c r="D17" s="5"/>
      <c r="E17" s="5"/>
      <c r="F17" s="5"/>
      <c r="G17" s="14"/>
      <c r="H17" s="14"/>
    </row>
    <row r="18" spans="1:8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14">
        <f>C18+E18+F18</f>
        <v>454277</v>
      </c>
      <c r="H18" s="14">
        <f t="shared" si="0"/>
        <v>55000</v>
      </c>
    </row>
    <row r="19" spans="1:8" s="10" customFormat="1" ht="15.75" hidden="1">
      <c r="A19" s="1"/>
      <c r="B19" s="7"/>
      <c r="C19" s="5"/>
      <c r="D19" s="5"/>
      <c r="E19" s="5"/>
      <c r="F19" s="5"/>
      <c r="G19" s="14"/>
      <c r="H19" s="14"/>
    </row>
    <row r="20" spans="1:8" s="10" customFormat="1" ht="15.75" hidden="1">
      <c r="A20" s="1"/>
      <c r="B20" s="7"/>
      <c r="C20" s="5"/>
      <c r="D20" s="5"/>
      <c r="E20" s="5"/>
      <c r="F20" s="5"/>
      <c r="G20" s="14"/>
      <c r="H20" s="14"/>
    </row>
    <row r="21" spans="1:8" s="10" customFormat="1" ht="15.75" hidden="1">
      <c r="A21" s="1"/>
      <c r="B21" s="7"/>
      <c r="C21" s="5"/>
      <c r="D21" s="5"/>
      <c r="E21" s="5"/>
      <c r="F21" s="5"/>
      <c r="G21" s="14"/>
      <c r="H21" s="14"/>
    </row>
    <row r="22" spans="1:8" s="10" customFormat="1" ht="15.75" hidden="1">
      <c r="A22" s="1"/>
      <c r="B22" s="7"/>
      <c r="C22" s="5"/>
      <c r="D22" s="5"/>
      <c r="E22" s="5"/>
      <c r="F22" s="5"/>
      <c r="G22" s="14"/>
      <c r="H22" s="14"/>
    </row>
    <row r="23" spans="1:8" s="10" customFormat="1" ht="15.75" hidden="1">
      <c r="A23" s="1"/>
      <c r="B23" s="7"/>
      <c r="C23" s="5"/>
      <c r="D23" s="5"/>
      <c r="E23" s="5"/>
      <c r="F23" s="5"/>
      <c r="G23" s="14"/>
      <c r="H23" s="14"/>
    </row>
    <row r="24" spans="1:8" s="10" customFormat="1" ht="15.75" hidden="1">
      <c r="A24" s="1"/>
      <c r="B24" s="7"/>
      <c r="C24" s="5"/>
      <c r="D24" s="5"/>
      <c r="E24" s="5"/>
      <c r="F24" s="5"/>
      <c r="G24" s="14"/>
      <c r="H24" s="14"/>
    </row>
    <row r="25" spans="1:8" s="10" customFormat="1" ht="15.75" hidden="1">
      <c r="A25" s="1"/>
      <c r="B25" s="7"/>
      <c r="C25" s="5"/>
      <c r="D25" s="5"/>
      <c r="E25" s="5"/>
      <c r="F25" s="5"/>
      <c r="G25" s="14"/>
      <c r="H25" s="14"/>
    </row>
    <row r="26" spans="1:8" s="10" customFormat="1" ht="15.75" hidden="1">
      <c r="A26" s="1"/>
      <c r="B26" s="7"/>
      <c r="C26" s="5"/>
      <c r="D26" s="5"/>
      <c r="E26" s="5"/>
      <c r="F26" s="5"/>
      <c r="G26" s="14"/>
      <c r="H26" s="14"/>
    </row>
    <row r="27" spans="1:8" ht="15.75" hidden="1">
      <c r="A27" s="1"/>
      <c r="B27" s="7"/>
      <c r="C27" s="5"/>
      <c r="D27" s="5"/>
      <c r="E27" s="5"/>
      <c r="F27" s="5"/>
      <c r="G27" s="14"/>
      <c r="H27" s="14"/>
    </row>
    <row r="28" spans="1:8" ht="15.75" hidden="1">
      <c r="A28" s="1"/>
      <c r="B28" s="7"/>
      <c r="C28" s="5"/>
      <c r="D28" s="5"/>
      <c r="E28" s="5"/>
      <c r="F28" s="5"/>
      <c r="G28" s="14"/>
      <c r="H28" s="14"/>
    </row>
    <row r="29" spans="1:8" s="10" customFormat="1" ht="31.5">
      <c r="A29" s="1">
        <v>7</v>
      </c>
      <c r="B29" s="7" t="s">
        <v>663</v>
      </c>
      <c r="C29" s="5"/>
      <c r="D29" s="5"/>
      <c r="E29" s="5"/>
      <c r="F29" s="5"/>
      <c r="G29" s="14"/>
      <c r="H29" s="14"/>
    </row>
    <row r="30" spans="1:8" s="10" customFormat="1" ht="15.75">
      <c r="A30" s="1">
        <v>8</v>
      </c>
      <c r="B30" s="7" t="s">
        <v>658</v>
      </c>
      <c r="C30" s="5">
        <v>0</v>
      </c>
      <c r="D30" s="5">
        <v>1498600</v>
      </c>
      <c r="E30" s="5">
        <v>0</v>
      </c>
      <c r="F30" s="5">
        <v>0</v>
      </c>
      <c r="G30" s="14">
        <f>C30+E30+F30</f>
        <v>0</v>
      </c>
      <c r="H30" s="14">
        <f>D30+E30+F30</f>
        <v>1498600</v>
      </c>
    </row>
    <row r="31" spans="1:8" s="10" customFormat="1" ht="15.75">
      <c r="A31" s="1">
        <v>9</v>
      </c>
      <c r="B31" s="7" t="s">
        <v>659</v>
      </c>
      <c r="C31" s="5">
        <v>0</v>
      </c>
      <c r="D31" s="5">
        <v>149860</v>
      </c>
      <c r="E31" s="5">
        <v>0</v>
      </c>
      <c r="F31" s="5">
        <v>0</v>
      </c>
      <c r="G31" s="14">
        <f>C31+E31+F31</f>
        <v>0</v>
      </c>
      <c r="H31" s="14">
        <f>D31+E31+F31</f>
        <v>149860</v>
      </c>
    </row>
    <row r="32" spans="1:8" s="10" customFormat="1" ht="15.75">
      <c r="A32" s="1">
        <v>10</v>
      </c>
      <c r="B32" s="7" t="s">
        <v>660</v>
      </c>
      <c r="C32" s="5">
        <v>0</v>
      </c>
      <c r="D32" s="5">
        <v>1348740</v>
      </c>
      <c r="E32" s="5">
        <v>0</v>
      </c>
      <c r="F32" s="5">
        <v>0</v>
      </c>
      <c r="G32" s="14">
        <f>C32+E32+F32</f>
        <v>0</v>
      </c>
      <c r="H32" s="14">
        <f>D32+E32+F32</f>
        <v>1348740</v>
      </c>
    </row>
    <row r="33" spans="1:8" s="10" customFormat="1" ht="15.75">
      <c r="A33" s="1">
        <v>11</v>
      </c>
      <c r="B33" s="7" t="s">
        <v>661</v>
      </c>
      <c r="C33" s="5">
        <v>0</v>
      </c>
      <c r="D33" s="5">
        <v>0</v>
      </c>
      <c r="E33" s="5">
        <v>0</v>
      </c>
      <c r="F33" s="5">
        <v>0</v>
      </c>
      <c r="G33" s="14">
        <f>C33+E33+F33</f>
        <v>0</v>
      </c>
      <c r="H33" s="14">
        <f>D33+E33+F33</f>
        <v>0</v>
      </c>
    </row>
    <row r="34" spans="1:8" s="10" customFormat="1" ht="15.75">
      <c r="A34" s="1">
        <v>12</v>
      </c>
      <c r="B34" s="7" t="s">
        <v>662</v>
      </c>
      <c r="C34" s="5">
        <f>SUM(C31:C33)</f>
        <v>0</v>
      </c>
      <c r="D34" s="5">
        <f>SUM(D31:D33)</f>
        <v>1498600</v>
      </c>
      <c r="E34" s="5">
        <f>SUM(E31:E33)</f>
        <v>0</v>
      </c>
      <c r="F34" s="5">
        <f>SUM(F31:F33)</f>
        <v>0</v>
      </c>
      <c r="G34" s="14">
        <f>C34+E34+F34</f>
        <v>0</v>
      </c>
      <c r="H34" s="14">
        <f>D34+E34+F34</f>
        <v>1498600</v>
      </c>
    </row>
    <row r="35" ht="15">
      <c r="H35" s="243" t="s">
        <v>666</v>
      </c>
    </row>
  </sheetData>
  <sheetProtection/>
  <mergeCells count="4">
    <mergeCell ref="B5:B6"/>
    <mergeCell ref="C5:D5"/>
    <mergeCell ref="A1:H1"/>
    <mergeCell ref="A2:H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4" r:id="rId1"/>
  <headerFooter>
    <oddHeader>&amp;R&amp;"Arial,Normál"&amp;10 3. melléklet az 5/2018.(V.25.) önkormányzati rendelethez
"&amp;"Arial,Dőlt"4. melléklet a 2/2018.(III.12.)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9">
      <selection activeCell="G32" sqref="G32"/>
    </sheetView>
  </sheetViews>
  <sheetFormatPr defaultColWidth="9.140625" defaultRowHeight="15"/>
  <cols>
    <col min="1" max="1" width="36.7109375" style="0" customWidth="1"/>
    <col min="2" max="2" width="12.8515625" style="0" customWidth="1"/>
    <col min="3" max="3" width="13.421875" style="0" customWidth="1"/>
    <col min="4" max="4" width="15.421875" style="0" customWidth="1"/>
    <col min="5" max="5" width="15.57421875" style="0" hidden="1" customWidth="1"/>
    <col min="6" max="6" width="36.7109375" style="0" customWidth="1"/>
    <col min="7" max="7" width="14.28125" style="0" customWidth="1"/>
    <col min="8" max="8" width="13.8515625" style="0" customWidth="1"/>
    <col min="9" max="9" width="14.421875" style="0" customWidth="1"/>
    <col min="10" max="10" width="15.421875" style="0" hidden="1" customWidth="1"/>
  </cols>
  <sheetData>
    <row r="1" spans="1:10" s="2" customFormat="1" ht="15.75" customHeight="1">
      <c r="A1" s="276" t="s">
        <v>626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s="2" customFormat="1" ht="15.75">
      <c r="A2" s="261" t="s">
        <v>627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2:5" ht="15">
      <c r="B3" s="39"/>
      <c r="C3" s="39"/>
      <c r="D3" s="39"/>
      <c r="E3" s="39"/>
    </row>
    <row r="4" spans="1:10" s="11" customFormat="1" ht="31.5">
      <c r="A4" s="86" t="s">
        <v>9</v>
      </c>
      <c r="B4" s="4" t="s">
        <v>628</v>
      </c>
      <c r="C4" s="4" t="s">
        <v>629</v>
      </c>
      <c r="D4" s="4" t="s">
        <v>630</v>
      </c>
      <c r="E4" s="4" t="s">
        <v>524</v>
      </c>
      <c r="F4" s="86" t="s">
        <v>9</v>
      </c>
      <c r="G4" s="4" t="s">
        <v>628</v>
      </c>
      <c r="H4" s="4" t="s">
        <v>629</v>
      </c>
      <c r="I4" s="4" t="s">
        <v>630</v>
      </c>
      <c r="J4" s="4" t="s">
        <v>524</v>
      </c>
    </row>
    <row r="5" spans="1:10" s="93" customFormat="1" ht="16.5">
      <c r="A5" s="257" t="s">
        <v>44</v>
      </c>
      <c r="B5" s="257"/>
      <c r="C5" s="257"/>
      <c r="D5" s="257"/>
      <c r="E5" s="257"/>
      <c r="F5" s="273" t="s">
        <v>134</v>
      </c>
      <c r="G5" s="274"/>
      <c r="H5" s="274"/>
      <c r="I5" s="275"/>
      <c r="J5" s="124"/>
    </row>
    <row r="6" spans="1:10" s="11" customFormat="1" ht="31.5">
      <c r="A6" s="88" t="s">
        <v>287</v>
      </c>
      <c r="B6" s="5">
        <v>12192332</v>
      </c>
      <c r="C6" s="5">
        <v>14266498</v>
      </c>
      <c r="D6" s="5">
        <f>Összesen!I7</f>
        <v>11892730</v>
      </c>
      <c r="E6" s="5" t="e">
        <f>Összesen!#REF!</f>
        <v>#REF!</v>
      </c>
      <c r="F6" s="90" t="s">
        <v>39</v>
      </c>
      <c r="G6" s="5">
        <v>4782776</v>
      </c>
      <c r="H6" s="5">
        <v>7611666</v>
      </c>
      <c r="I6" s="5">
        <f>Összesen!R7</f>
        <v>6550089</v>
      </c>
      <c r="J6" s="5" t="e">
        <f>Összesen!#REF!</f>
        <v>#REF!</v>
      </c>
    </row>
    <row r="7" spans="1:10" s="11" customFormat="1" ht="30">
      <c r="A7" s="88" t="s">
        <v>309</v>
      </c>
      <c r="B7" s="5">
        <v>1556003</v>
      </c>
      <c r="C7" s="5">
        <v>2290762</v>
      </c>
      <c r="D7" s="5">
        <f>Összesen!I8</f>
        <v>2134000</v>
      </c>
      <c r="E7" s="5" t="e">
        <f>Összesen!#REF!</f>
        <v>#REF!</v>
      </c>
      <c r="F7" s="90" t="s">
        <v>80</v>
      </c>
      <c r="G7" s="5">
        <v>894347</v>
      </c>
      <c r="H7" s="5">
        <v>1435929</v>
      </c>
      <c r="I7" s="5">
        <f>Összesen!R8</f>
        <v>1208557</v>
      </c>
      <c r="J7" s="5" t="e">
        <f>Összesen!#REF!</f>
        <v>#REF!</v>
      </c>
    </row>
    <row r="8" spans="1:10" s="11" customFormat="1" ht="15.75">
      <c r="A8" s="88" t="s">
        <v>44</v>
      </c>
      <c r="B8" s="5">
        <v>1029757</v>
      </c>
      <c r="C8" s="5">
        <v>947127</v>
      </c>
      <c r="D8" s="5">
        <f>Összesen!I9</f>
        <v>822850</v>
      </c>
      <c r="E8" s="5" t="e">
        <f>Összesen!#REF!</f>
        <v>#REF!</v>
      </c>
      <c r="F8" s="90" t="s">
        <v>81</v>
      </c>
      <c r="G8" s="5">
        <v>3050981</v>
      </c>
      <c r="H8" s="5">
        <v>3413811</v>
      </c>
      <c r="I8" s="5">
        <f>Összesen!R9</f>
        <v>4658270</v>
      </c>
      <c r="J8" s="5" t="e">
        <f>Összesen!#REF!</f>
        <v>#REF!</v>
      </c>
    </row>
    <row r="9" spans="1:10" s="11" customFormat="1" ht="15.75">
      <c r="A9" s="260" t="s">
        <v>367</v>
      </c>
      <c r="B9" s="256">
        <v>0</v>
      </c>
      <c r="C9" s="256">
        <v>0</v>
      </c>
      <c r="D9" s="256">
        <f>Összesen!I10</f>
        <v>0</v>
      </c>
      <c r="E9" s="277" t="e">
        <f>Összesen!#REF!</f>
        <v>#REF!</v>
      </c>
      <c r="F9" s="90" t="s">
        <v>82</v>
      </c>
      <c r="G9" s="5">
        <v>878950</v>
      </c>
      <c r="H9" s="5">
        <v>416625</v>
      </c>
      <c r="I9" s="5">
        <f>Összesen!R10</f>
        <v>582200</v>
      </c>
      <c r="J9" s="5" t="e">
        <f>Összesen!#REF!</f>
        <v>#REF!</v>
      </c>
    </row>
    <row r="10" spans="1:10" s="11" customFormat="1" ht="15.75">
      <c r="A10" s="260"/>
      <c r="B10" s="256"/>
      <c r="C10" s="256"/>
      <c r="D10" s="256"/>
      <c r="E10" s="278"/>
      <c r="F10" s="90" t="s">
        <v>83</v>
      </c>
      <c r="G10" s="5">
        <v>689675</v>
      </c>
      <c r="H10" s="5">
        <v>1273657</v>
      </c>
      <c r="I10" s="5">
        <f>Összesen!R11</f>
        <v>1153049</v>
      </c>
      <c r="J10" s="5" t="e">
        <f>Összesen!#REF!</f>
        <v>#REF!</v>
      </c>
    </row>
    <row r="11" spans="1:10" s="11" customFormat="1" ht="15.75">
      <c r="A11" s="89" t="s">
        <v>85</v>
      </c>
      <c r="B11" s="13">
        <f>SUM(B6:B10)</f>
        <v>14778092</v>
      </c>
      <c r="C11" s="13">
        <f>SUM(C6:C10)</f>
        <v>17504387</v>
      </c>
      <c r="D11" s="13">
        <f>SUM(D6:D10)</f>
        <v>14849580</v>
      </c>
      <c r="E11" s="13" t="e">
        <f>SUM(E6:E10)</f>
        <v>#REF!</v>
      </c>
      <c r="F11" s="89" t="s">
        <v>86</v>
      </c>
      <c r="G11" s="13">
        <f>SUM(G6:G10)</f>
        <v>10296729</v>
      </c>
      <c r="H11" s="13">
        <f>SUM(H6:H10)</f>
        <v>14151688</v>
      </c>
      <c r="I11" s="13">
        <f>SUM(I6:I10)</f>
        <v>14152165</v>
      </c>
      <c r="J11" s="13" t="e">
        <f>SUM(J6:J10)</f>
        <v>#REF!</v>
      </c>
    </row>
    <row r="12" spans="1:10" s="11" customFormat="1" ht="15.75">
      <c r="A12" s="91" t="s">
        <v>139</v>
      </c>
      <c r="B12" s="92">
        <f>B11-G11</f>
        <v>4481363</v>
      </c>
      <c r="C12" s="92">
        <f>C11-H11</f>
        <v>3352699</v>
      </c>
      <c r="D12" s="92">
        <f>D11-I11</f>
        <v>697415</v>
      </c>
      <c r="E12" s="92" t="e">
        <f>E11-J11</f>
        <v>#REF!</v>
      </c>
      <c r="F12" s="259" t="s">
        <v>132</v>
      </c>
      <c r="G12" s="254">
        <v>388099</v>
      </c>
      <c r="H12" s="254">
        <v>394303</v>
      </c>
      <c r="I12" s="254">
        <f>Összesen!R13</f>
        <v>459678</v>
      </c>
      <c r="J12" s="254" t="e">
        <f>Összesen!#REF!</f>
        <v>#REF!</v>
      </c>
    </row>
    <row r="13" spans="1:10" s="11" customFormat="1" ht="15.75">
      <c r="A13" s="91" t="s">
        <v>130</v>
      </c>
      <c r="B13" s="5">
        <v>3178571</v>
      </c>
      <c r="C13" s="5">
        <v>5388004</v>
      </c>
      <c r="D13" s="5">
        <f>Összesen!I14</f>
        <v>5327651</v>
      </c>
      <c r="E13" s="5" t="e">
        <f>Összesen!#REF!</f>
        <v>#REF!</v>
      </c>
      <c r="F13" s="259"/>
      <c r="G13" s="254"/>
      <c r="H13" s="254"/>
      <c r="I13" s="254"/>
      <c r="J13" s="254"/>
    </row>
    <row r="14" spans="1:10" s="11" customFormat="1" ht="15.75">
      <c r="A14" s="91" t="s">
        <v>131</v>
      </c>
      <c r="B14" s="5">
        <v>394303</v>
      </c>
      <c r="C14" s="5">
        <v>459678</v>
      </c>
      <c r="D14" s="5">
        <f>Összesen!I15</f>
        <v>0</v>
      </c>
      <c r="E14" s="5" t="e">
        <f>Összesen!#REF!</f>
        <v>#REF!</v>
      </c>
      <c r="F14" s="259"/>
      <c r="G14" s="254"/>
      <c r="H14" s="254"/>
      <c r="I14" s="254"/>
      <c r="J14" s="254"/>
    </row>
    <row r="15" spans="1:10" s="11" customFormat="1" ht="15.75">
      <c r="A15" s="61" t="s">
        <v>164</v>
      </c>
      <c r="B15" s="5">
        <v>0</v>
      </c>
      <c r="C15" s="5">
        <v>0</v>
      </c>
      <c r="D15" s="5">
        <v>0</v>
      </c>
      <c r="E15" s="5"/>
      <c r="F15" s="61" t="s">
        <v>165</v>
      </c>
      <c r="G15" s="80"/>
      <c r="H15" s="80">
        <v>0</v>
      </c>
      <c r="I15" s="80">
        <v>0</v>
      </c>
      <c r="J15" s="80"/>
    </row>
    <row r="16" spans="1:10" s="11" customFormat="1" ht="15.75">
      <c r="A16" s="89" t="s">
        <v>10</v>
      </c>
      <c r="B16" s="14">
        <f>B11+B13+B14+B15</f>
        <v>18350966</v>
      </c>
      <c r="C16" s="14">
        <f>C11+C13+C14+C15</f>
        <v>23352069</v>
      </c>
      <c r="D16" s="14">
        <f>D11+D13+D14+D15</f>
        <v>20177231</v>
      </c>
      <c r="E16" s="14" t="e">
        <f>E11+E13+E14+E15</f>
        <v>#REF!</v>
      </c>
      <c r="F16" s="89" t="s">
        <v>11</v>
      </c>
      <c r="G16" s="14">
        <f>G11+G12+G15</f>
        <v>10684828</v>
      </c>
      <c r="H16" s="14">
        <f>H11+H12+H15</f>
        <v>14545991</v>
      </c>
      <c r="I16" s="14">
        <f>I11+I12+I15</f>
        <v>14611843</v>
      </c>
      <c r="J16" s="14" t="e">
        <f>J11+J12+J15</f>
        <v>#REF!</v>
      </c>
    </row>
    <row r="17" spans="1:10" s="93" customFormat="1" ht="16.5">
      <c r="A17" s="258" t="s">
        <v>133</v>
      </c>
      <c r="B17" s="258"/>
      <c r="C17" s="258"/>
      <c r="D17" s="258"/>
      <c r="E17" s="258"/>
      <c r="F17" s="273" t="s">
        <v>112</v>
      </c>
      <c r="G17" s="274"/>
      <c r="H17" s="274"/>
      <c r="I17" s="275"/>
      <c r="J17" s="124"/>
    </row>
    <row r="18" spans="1:10" s="11" customFormat="1" ht="31.5">
      <c r="A18" s="88" t="s">
        <v>296</v>
      </c>
      <c r="B18" s="5">
        <v>1500000</v>
      </c>
      <c r="C18" s="5">
        <v>0</v>
      </c>
      <c r="D18" s="5">
        <f>Összesen!I18</f>
        <v>0</v>
      </c>
      <c r="E18" s="5" t="e">
        <f>Összesen!#REF!</f>
        <v>#REF!</v>
      </c>
      <c r="F18" s="88" t="s">
        <v>110</v>
      </c>
      <c r="G18" s="5">
        <v>2741612</v>
      </c>
      <c r="H18" s="5">
        <v>3671467</v>
      </c>
      <c r="I18" s="5">
        <f>Összesen!R18</f>
        <v>2000000</v>
      </c>
      <c r="J18" s="5" t="e">
        <f>Összesen!#REF!</f>
        <v>#REF!</v>
      </c>
    </row>
    <row r="19" spans="1:10" s="11" customFormat="1" ht="15.75">
      <c r="A19" s="88" t="s">
        <v>133</v>
      </c>
      <c r="B19" s="5">
        <v>60000</v>
      </c>
      <c r="C19" s="5">
        <v>0</v>
      </c>
      <c r="D19" s="5">
        <f>Összesen!I19</f>
        <v>0</v>
      </c>
      <c r="E19" s="5" t="e">
        <f>Összesen!#REF!</f>
        <v>#REF!</v>
      </c>
      <c r="F19" s="88" t="s">
        <v>45</v>
      </c>
      <c r="G19" s="5">
        <v>857345</v>
      </c>
      <c r="H19" s="5">
        <v>70887</v>
      </c>
      <c r="I19" s="5">
        <f>Összesen!R19</f>
        <v>3151086</v>
      </c>
      <c r="J19" s="5" t="e">
        <f>Összesen!#REF!</f>
        <v>#REF!</v>
      </c>
    </row>
    <row r="20" spans="1:10" s="11" customFormat="1" ht="15.75">
      <c r="A20" s="88" t="s">
        <v>368</v>
      </c>
      <c r="B20" s="5">
        <v>20000</v>
      </c>
      <c r="C20" s="5">
        <v>300000</v>
      </c>
      <c r="D20" s="5">
        <f>Összesen!I20</f>
        <v>0</v>
      </c>
      <c r="E20" s="5" t="e">
        <f>Összesen!#REF!</f>
        <v>#REF!</v>
      </c>
      <c r="F20" s="88" t="s">
        <v>207</v>
      </c>
      <c r="G20" s="5">
        <v>259177</v>
      </c>
      <c r="H20" s="5">
        <v>36073</v>
      </c>
      <c r="I20" s="5">
        <f>Összesen!R20</f>
        <v>414302</v>
      </c>
      <c r="J20" s="5" t="e">
        <f>Összesen!#REF!</f>
        <v>#REF!</v>
      </c>
    </row>
    <row r="21" spans="1:10" s="11" customFormat="1" ht="15.75">
      <c r="A21" s="89" t="s">
        <v>85</v>
      </c>
      <c r="B21" s="13">
        <f>SUM(B18:B20)</f>
        <v>1580000</v>
      </c>
      <c r="C21" s="13">
        <f>SUM(C18:C20)</f>
        <v>300000</v>
      </c>
      <c r="D21" s="13">
        <f>SUM(D18:D20)</f>
        <v>0</v>
      </c>
      <c r="E21" s="13" t="e">
        <f>SUM(E18:E20)</f>
        <v>#REF!</v>
      </c>
      <c r="F21" s="89" t="s">
        <v>86</v>
      </c>
      <c r="G21" s="13">
        <f>SUM(G18:G20)</f>
        <v>3858134</v>
      </c>
      <c r="H21" s="13">
        <f>SUM(H18:H20)</f>
        <v>3778427</v>
      </c>
      <c r="I21" s="13">
        <f>SUM(I18:I20)</f>
        <v>5565388</v>
      </c>
      <c r="J21" s="13" t="e">
        <f>SUM(J18:J20)</f>
        <v>#REF!</v>
      </c>
    </row>
    <row r="22" spans="1:10" s="11" customFormat="1" ht="15.75">
      <c r="A22" s="91" t="s">
        <v>139</v>
      </c>
      <c r="B22" s="92">
        <f>B21-G21</f>
        <v>-2278134</v>
      </c>
      <c r="C22" s="92">
        <f>C21-H21</f>
        <v>-3478427</v>
      </c>
      <c r="D22" s="92">
        <f>D21-I21</f>
        <v>-5565388</v>
      </c>
      <c r="E22" s="92" t="e">
        <f>E21-J21</f>
        <v>#REF!</v>
      </c>
      <c r="F22" s="259" t="s">
        <v>132</v>
      </c>
      <c r="G22" s="254">
        <v>0</v>
      </c>
      <c r="H22" s="254">
        <v>0</v>
      </c>
      <c r="I22" s="254">
        <f>Összesen!R22</f>
        <v>0</v>
      </c>
      <c r="J22" s="254" t="e">
        <f>Összesen!#REF!</f>
        <v>#REF!</v>
      </c>
    </row>
    <row r="23" spans="1:10" s="11" customFormat="1" ht="15.75">
      <c r="A23" s="91" t="s">
        <v>130</v>
      </c>
      <c r="B23" s="5">
        <v>0</v>
      </c>
      <c r="C23" s="5">
        <v>0</v>
      </c>
      <c r="D23" s="5">
        <f>Összesen!I23</f>
        <v>0</v>
      </c>
      <c r="E23" s="5" t="e">
        <f>Összesen!#REF!</f>
        <v>#REF!</v>
      </c>
      <c r="F23" s="259"/>
      <c r="G23" s="254"/>
      <c r="H23" s="254"/>
      <c r="I23" s="254"/>
      <c r="J23" s="254"/>
    </row>
    <row r="24" spans="1:10" s="11" customFormat="1" ht="15.75">
      <c r="A24" s="91" t="s">
        <v>131</v>
      </c>
      <c r="B24" s="5">
        <v>0</v>
      </c>
      <c r="C24" s="5">
        <v>0</v>
      </c>
      <c r="D24" s="5">
        <f>Összesen!I24</f>
        <v>0</v>
      </c>
      <c r="E24" s="5" t="e">
        <f>Összesen!#REF!</f>
        <v>#REF!</v>
      </c>
      <c r="F24" s="259"/>
      <c r="G24" s="254"/>
      <c r="H24" s="254"/>
      <c r="I24" s="254"/>
      <c r="J24" s="254"/>
    </row>
    <row r="25" spans="1:10" s="11" customFormat="1" ht="31.5">
      <c r="A25" s="89" t="s">
        <v>12</v>
      </c>
      <c r="B25" s="14">
        <f>B21+B23+B24</f>
        <v>1580000</v>
      </c>
      <c r="C25" s="14">
        <f>C21+C23+C24</f>
        <v>300000</v>
      </c>
      <c r="D25" s="14">
        <f>D21+D23+D24</f>
        <v>0</v>
      </c>
      <c r="E25" s="14" t="e">
        <f>E21+E23+E24</f>
        <v>#REF!</v>
      </c>
      <c r="F25" s="89" t="s">
        <v>13</v>
      </c>
      <c r="G25" s="14">
        <f>G21+G22</f>
        <v>3858134</v>
      </c>
      <c r="H25" s="14">
        <f>H21+H22</f>
        <v>3778427</v>
      </c>
      <c r="I25" s="14">
        <f>I21+I22</f>
        <v>5565388</v>
      </c>
      <c r="J25" s="14" t="e">
        <f>J21+J22</f>
        <v>#REF!</v>
      </c>
    </row>
    <row r="26" spans="1:10" s="93" customFormat="1" ht="16.5">
      <c r="A26" s="257" t="s">
        <v>135</v>
      </c>
      <c r="B26" s="257"/>
      <c r="C26" s="257"/>
      <c r="D26" s="257"/>
      <c r="E26" s="257"/>
      <c r="F26" s="273" t="s">
        <v>136</v>
      </c>
      <c r="G26" s="274"/>
      <c r="H26" s="274"/>
      <c r="I26" s="275"/>
      <c r="J26" s="124"/>
    </row>
    <row r="27" spans="1:10" s="11" customFormat="1" ht="15.75">
      <c r="A27" s="88" t="s">
        <v>137</v>
      </c>
      <c r="B27" s="5">
        <f>B11+B21</f>
        <v>16358092</v>
      </c>
      <c r="C27" s="5">
        <f>C11+C21</f>
        <v>17804387</v>
      </c>
      <c r="D27" s="5">
        <f>D11+D21</f>
        <v>14849580</v>
      </c>
      <c r="E27" s="5" t="e">
        <f>E11+E21</f>
        <v>#REF!</v>
      </c>
      <c r="F27" s="88" t="s">
        <v>138</v>
      </c>
      <c r="G27" s="5">
        <f aca="true" t="shared" si="0" ref="G27:J28">G11+G21</f>
        <v>14154863</v>
      </c>
      <c r="H27" s="5">
        <f t="shared" si="0"/>
        <v>17930115</v>
      </c>
      <c r="I27" s="5">
        <f>I11+I21</f>
        <v>19717553</v>
      </c>
      <c r="J27" s="5" t="e">
        <f t="shared" si="0"/>
        <v>#REF!</v>
      </c>
    </row>
    <row r="28" spans="1:10" s="11" customFormat="1" ht="15.75">
      <c r="A28" s="91" t="s">
        <v>139</v>
      </c>
      <c r="B28" s="92">
        <f>B27-G27</f>
        <v>2203229</v>
      </c>
      <c r="C28" s="92">
        <f>C27-H27</f>
        <v>-125728</v>
      </c>
      <c r="D28" s="92">
        <f>D27-I27</f>
        <v>-4867973</v>
      </c>
      <c r="E28" s="92" t="e">
        <f>E27-J27</f>
        <v>#REF!</v>
      </c>
      <c r="F28" s="259" t="s">
        <v>132</v>
      </c>
      <c r="G28" s="254">
        <f t="shared" si="0"/>
        <v>388099</v>
      </c>
      <c r="H28" s="254">
        <f t="shared" si="0"/>
        <v>394303</v>
      </c>
      <c r="I28" s="254">
        <f>I12+I22</f>
        <v>459678</v>
      </c>
      <c r="J28" s="254" t="e">
        <f t="shared" si="0"/>
        <v>#REF!</v>
      </c>
    </row>
    <row r="29" spans="1:10" s="11" customFormat="1" ht="15.75">
      <c r="A29" s="91" t="s">
        <v>130</v>
      </c>
      <c r="B29" s="5">
        <f aca="true" t="shared" si="1" ref="B29:E30">B13+B23</f>
        <v>3178571</v>
      </c>
      <c r="C29" s="5">
        <f t="shared" si="1"/>
        <v>5388004</v>
      </c>
      <c r="D29" s="5">
        <f>D13+D23</f>
        <v>5327651</v>
      </c>
      <c r="E29" s="5" t="e">
        <f t="shared" si="1"/>
        <v>#REF!</v>
      </c>
      <c r="F29" s="259"/>
      <c r="G29" s="254"/>
      <c r="H29" s="254"/>
      <c r="I29" s="254"/>
      <c r="J29" s="254"/>
    </row>
    <row r="30" spans="1:10" s="11" customFormat="1" ht="15.75">
      <c r="A30" s="91" t="s">
        <v>131</v>
      </c>
      <c r="B30" s="5">
        <f t="shared" si="1"/>
        <v>394303</v>
      </c>
      <c r="C30" s="5">
        <f t="shared" si="1"/>
        <v>459678</v>
      </c>
      <c r="D30" s="5">
        <f>D14+D24</f>
        <v>0</v>
      </c>
      <c r="E30" s="5" t="e">
        <f t="shared" si="1"/>
        <v>#REF!</v>
      </c>
      <c r="F30" s="259"/>
      <c r="G30" s="254"/>
      <c r="H30" s="254"/>
      <c r="I30" s="254"/>
      <c r="J30" s="254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7" t="s">
        <v>7</v>
      </c>
      <c r="B32" s="14">
        <f>B27+B29+B30+B31</f>
        <v>19930966</v>
      </c>
      <c r="C32" s="14">
        <f>C27+C29+C30+C31</f>
        <v>23652069</v>
      </c>
      <c r="D32" s="14">
        <f>D27+D29+D30+D31</f>
        <v>20177231</v>
      </c>
      <c r="E32" s="14" t="e">
        <f>E27+E29+E30+E31</f>
        <v>#REF!</v>
      </c>
      <c r="F32" s="87" t="s">
        <v>8</v>
      </c>
      <c r="G32" s="14">
        <f>SUM(G27:G31)</f>
        <v>14542962</v>
      </c>
      <c r="H32" s="14">
        <f>SUM(H27:H31)</f>
        <v>18324418</v>
      </c>
      <c r="I32" s="14">
        <f>SUM(I27:I31)</f>
        <v>20177231</v>
      </c>
      <c r="J32" s="14" t="e">
        <f>SUM(J27:J31)</f>
        <v>#REF!</v>
      </c>
    </row>
    <row r="33" spans="4:9" ht="15">
      <c r="D33" s="39">
        <f>Összesen!I31</f>
        <v>20177231</v>
      </c>
      <c r="I33" s="39">
        <f>Összesen!R31</f>
        <v>20177231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2018-05-24T14:14:19Z</cp:lastPrinted>
  <dcterms:created xsi:type="dcterms:W3CDTF">2011-02-02T09:24:37Z</dcterms:created>
  <dcterms:modified xsi:type="dcterms:W3CDTF">2018-05-24T14:14:34Z</dcterms:modified>
  <cp:category/>
  <cp:version/>
  <cp:contentType/>
  <cp:contentStatus/>
</cp:coreProperties>
</file>